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600" yWindow="120" windowWidth="14115" windowHeight="8670" tabRatio="529"/>
  </bookViews>
  <sheets>
    <sheet name="Тактика" sheetId="1" r:id="rId1"/>
  </sheets>
  <calcPr calcId="125725"/>
</workbook>
</file>

<file path=xl/calcChain.xml><?xml version="1.0" encoding="utf-8"?>
<calcChain xmlns="http://schemas.openxmlformats.org/spreadsheetml/2006/main">
  <c r="P21" i="1"/>
  <c r="P20"/>
  <c r="E20"/>
  <c r="D21" s="1"/>
  <c r="H42"/>
  <c r="L42"/>
  <c r="M42"/>
  <c r="P42"/>
  <c r="H43"/>
  <c r="L43"/>
  <c r="M43"/>
  <c r="P43"/>
  <c r="L44"/>
  <c r="M44"/>
  <c r="P44"/>
  <c r="E21" l="1"/>
  <c r="K7" l="1"/>
  <c r="K6" s="1"/>
  <c r="F9" s="1"/>
  <c r="F12"/>
  <c r="F13"/>
  <c r="F14"/>
  <c r="D20"/>
  <c r="L20"/>
  <c r="M20"/>
  <c r="L21"/>
  <c r="M21"/>
  <c r="L22"/>
  <c r="M22"/>
  <c r="P23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H38"/>
  <c r="L38"/>
  <c r="M38"/>
  <c r="L39"/>
  <c r="M39"/>
  <c r="L40"/>
  <c r="M40"/>
  <c r="L41"/>
  <c r="M41"/>
  <c r="G43"/>
  <c r="G42" s="1"/>
  <c r="D51"/>
  <c r="J51"/>
  <c r="L51"/>
  <c r="M51"/>
  <c r="J52"/>
  <c r="L52"/>
  <c r="M52"/>
  <c r="J53"/>
  <c r="L53"/>
  <c r="M53"/>
  <c r="J54"/>
  <c r="L54"/>
  <c r="M54"/>
  <c r="J55"/>
  <c r="L55"/>
  <c r="M55"/>
  <c r="J56"/>
  <c r="L56"/>
  <c r="M56"/>
  <c r="J57"/>
  <c r="L57"/>
  <c r="M57"/>
  <c r="J58"/>
  <c r="L58"/>
  <c r="M58"/>
  <c r="J59"/>
  <c r="L59"/>
  <c r="M59"/>
  <c r="J60"/>
  <c r="L60"/>
  <c r="M60"/>
  <c r="J61"/>
  <c r="L61"/>
  <c r="M61"/>
  <c r="J62"/>
  <c r="L62"/>
  <c r="M62"/>
  <c r="J63"/>
  <c r="L63"/>
  <c r="M63"/>
  <c r="J64"/>
  <c r="L64"/>
  <c r="M64"/>
  <c r="J65"/>
  <c r="L65"/>
  <c r="M65"/>
  <c r="J66"/>
  <c r="L66"/>
  <c r="M66"/>
  <c r="J67"/>
  <c r="L67"/>
  <c r="M67"/>
  <c r="J68"/>
  <c r="L68"/>
  <c r="M68"/>
  <c r="J69"/>
  <c r="L69"/>
  <c r="M69"/>
  <c r="J70"/>
  <c r="L70"/>
  <c r="M70"/>
  <c r="J71"/>
  <c r="L71"/>
  <c r="M71"/>
  <c r="J72"/>
  <c r="L72"/>
  <c r="M72"/>
  <c r="J73"/>
  <c r="L73"/>
  <c r="M73"/>
  <c r="P73"/>
  <c r="J74"/>
  <c r="L74"/>
  <c r="M74"/>
  <c r="P74"/>
  <c r="J75"/>
  <c r="L75"/>
  <c r="M75"/>
  <c r="P75"/>
  <c r="G74"/>
  <c r="G73" s="1"/>
  <c r="G72" s="1"/>
  <c r="G71" s="1"/>
  <c r="G70" s="1"/>
  <c r="G69" s="1"/>
  <c r="G68" s="1"/>
  <c r="G67" s="1"/>
  <c r="G66" s="1"/>
  <c r="G65" s="1"/>
  <c r="G64" s="1"/>
  <c r="G63" s="1"/>
  <c r="G62" s="1"/>
  <c r="G61" s="1"/>
  <c r="P22" l="1"/>
  <c r="H22"/>
  <c r="P28"/>
  <c r="P66"/>
  <c r="P63"/>
  <c r="P71"/>
  <c r="P62"/>
  <c r="P67"/>
  <c r="P68"/>
  <c r="P69"/>
  <c r="P65"/>
  <c r="P72"/>
  <c r="P70"/>
  <c r="P64"/>
  <c r="G60"/>
  <c r="P59"/>
  <c r="P54"/>
  <c r="P57"/>
  <c r="P53"/>
  <c r="P56"/>
  <c r="P58"/>
  <c r="P52"/>
  <c r="P55"/>
  <c r="E51"/>
  <c r="D52" s="1"/>
  <c r="P51"/>
  <c r="P60"/>
  <c r="P61"/>
  <c r="P41"/>
  <c r="P40"/>
  <c r="P39"/>
  <c r="P38"/>
  <c r="P37"/>
  <c r="P36"/>
  <c r="P35"/>
  <c r="P34"/>
  <c r="P33"/>
  <c r="P32"/>
  <c r="P31"/>
  <c r="P30"/>
  <c r="P29"/>
  <c r="P27"/>
  <c r="P26"/>
  <c r="P25"/>
  <c r="P24"/>
  <c r="G59" l="1"/>
  <c r="E52"/>
  <c r="D53" l="1"/>
  <c r="E53"/>
  <c r="G58"/>
  <c r="D22"/>
  <c r="E22"/>
  <c r="G57" l="1"/>
  <c r="D23"/>
  <c r="E23"/>
  <c r="D54"/>
  <c r="E54"/>
  <c r="D55" l="1"/>
  <c r="E55"/>
  <c r="D24"/>
  <c r="E24"/>
  <c r="G56"/>
  <c r="G55" l="1"/>
  <c r="D25"/>
  <c r="E25"/>
  <c r="D56"/>
  <c r="E56"/>
  <c r="D57" l="1"/>
  <c r="E57"/>
  <c r="G54"/>
  <c r="D26"/>
  <c r="E26"/>
  <c r="G53" l="1"/>
  <c r="G41"/>
  <c r="D27"/>
  <c r="E27"/>
  <c r="D58"/>
  <c r="E58"/>
  <c r="D59" l="1"/>
  <c r="E59"/>
  <c r="G40"/>
  <c r="D28"/>
  <c r="E28"/>
  <c r="G52"/>
  <c r="G39" l="1"/>
  <c r="G51"/>
  <c r="H52" s="1"/>
  <c r="D29"/>
  <c r="E29"/>
  <c r="D60"/>
  <c r="E60"/>
  <c r="D61" l="1"/>
  <c r="E61"/>
  <c r="H51"/>
  <c r="H74"/>
  <c r="H68"/>
  <c r="H62"/>
  <c r="H71"/>
  <c r="H63"/>
  <c r="H72"/>
  <c r="H66"/>
  <c r="H69"/>
  <c r="H61"/>
  <c r="H75"/>
  <c r="H67"/>
  <c r="H70"/>
  <c r="H64"/>
  <c r="H73"/>
  <c r="H65"/>
  <c r="H60"/>
  <c r="H59"/>
  <c r="H58"/>
  <c r="H57"/>
  <c r="H56"/>
  <c r="H55"/>
  <c r="H54"/>
  <c r="H53"/>
  <c r="D30"/>
  <c r="E30"/>
  <c r="G38"/>
  <c r="G37" l="1"/>
  <c r="D31"/>
  <c r="E31"/>
  <c r="D62"/>
  <c r="E62"/>
  <c r="D63" l="1"/>
  <c r="E63"/>
  <c r="D32"/>
  <c r="E32"/>
  <c r="G36"/>
  <c r="D33" l="1"/>
  <c r="E33"/>
  <c r="D64"/>
  <c r="E64"/>
  <c r="G35"/>
  <c r="D65" l="1"/>
  <c r="E65"/>
  <c r="D34"/>
  <c r="E34"/>
  <c r="G34"/>
  <c r="D35" l="1"/>
  <c r="E35"/>
  <c r="D66"/>
  <c r="E66"/>
  <c r="G33"/>
  <c r="D67" l="1"/>
  <c r="E67"/>
  <c r="D36"/>
  <c r="E36"/>
  <c r="G32"/>
  <c r="D37" l="1"/>
  <c r="E37"/>
  <c r="D68"/>
  <c r="E68"/>
  <c r="G31"/>
  <c r="D69" l="1"/>
  <c r="E69"/>
  <c r="D38"/>
  <c r="E38"/>
  <c r="G30"/>
  <c r="D39" l="1"/>
  <c r="E39"/>
  <c r="D70"/>
  <c r="E70"/>
  <c r="G29"/>
  <c r="D71" l="1"/>
  <c r="E71"/>
  <c r="D40"/>
  <c r="E40"/>
  <c r="G28"/>
  <c r="D41" l="1"/>
  <c r="E41"/>
  <c r="D72"/>
  <c r="E72"/>
  <c r="G27"/>
  <c r="E42" l="1"/>
  <c r="D42"/>
  <c r="D73"/>
  <c r="E73"/>
  <c r="G26"/>
  <c r="D43" l="1"/>
  <c r="E43"/>
  <c r="D74"/>
  <c r="E74"/>
  <c r="G25"/>
  <c r="E44" l="1"/>
  <c r="D44"/>
  <c r="G24"/>
  <c r="G23" l="1"/>
  <c r="G22" l="1"/>
  <c r="G21" l="1"/>
  <c r="G20" l="1"/>
  <c r="H20" l="1"/>
  <c r="H44"/>
  <c r="H21"/>
  <c r="H41"/>
  <c r="H40"/>
  <c r="H39"/>
  <c r="H37"/>
  <c r="H36"/>
  <c r="H35"/>
  <c r="H34"/>
  <c r="H33"/>
  <c r="H32"/>
  <c r="H31"/>
  <c r="H30"/>
  <c r="H29"/>
  <c r="H28"/>
  <c r="H27"/>
  <c r="H26"/>
  <c r="H25"/>
  <c r="H24"/>
  <c r="H23"/>
  <c r="E75"/>
  <c r="D75"/>
</calcChain>
</file>

<file path=xl/sharedStrings.xml><?xml version="1.0" encoding="utf-8"?>
<sst xmlns="http://schemas.openxmlformats.org/spreadsheetml/2006/main" count="75" uniqueCount="58">
  <si>
    <t>Длина отрезка минут</t>
  </si>
  <si>
    <t>Finish</t>
  </si>
  <si>
    <t>Бахмацкий Олег</t>
  </si>
  <si>
    <t>Среднее количество времени между пит-стопами</t>
  </si>
  <si>
    <t>Время с заправкой</t>
  </si>
  <si>
    <t>Обязательные питстопы</t>
  </si>
  <si>
    <t>Круг</t>
  </si>
  <si>
    <t>Отрезок пилота</t>
  </si>
  <si>
    <t>Время круга, сек</t>
  </si>
  <si>
    <t>Пилоты</t>
  </si>
  <si>
    <t>Примечание</t>
  </si>
  <si>
    <t>Время зазыва на пит</t>
  </si>
  <si>
    <t>Среднее время</t>
  </si>
  <si>
    <t>Факт</t>
  </si>
  <si>
    <t>Всего у пилота времени</t>
  </si>
  <si>
    <t>Лысенский Денис</t>
  </si>
  <si>
    <t>Fuel</t>
  </si>
  <si>
    <t>Среднее количество впемени на пилота</t>
  </si>
  <si>
    <t>Осталось дозаправок</t>
  </si>
  <si>
    <t>Среднее количество отрезков на пилота</t>
  </si>
  <si>
    <t>Время выезда след пилота</t>
  </si>
  <si>
    <t>Голубченко Саша</t>
  </si>
  <si>
    <t>Лучшее время</t>
  </si>
  <si>
    <t>Время между заправками</t>
  </si>
  <si>
    <t>Общее время, часы</t>
  </si>
  <si>
    <t>Время пита</t>
  </si>
  <si>
    <t>Отрезки</t>
  </si>
  <si>
    <t>Количество кругов, шт</t>
  </si>
  <si>
    <t>Время пит-стопа</t>
  </si>
  <si>
    <t>Пилот</t>
  </si>
  <si>
    <t>Старт</t>
  </si>
  <si>
    <t>План</t>
  </si>
  <si>
    <t>Kozaks, VPERED!!!</t>
  </si>
  <si>
    <t>Шевелев Валера</t>
  </si>
  <si>
    <t>Горошко Игорь</t>
  </si>
  <si>
    <t>1,12,326</t>
  </si>
  <si>
    <t>1,12,459</t>
  </si>
  <si>
    <t>1,12,816</t>
  </si>
  <si>
    <t>1,12,442</t>
  </si>
  <si>
    <t>1,11,917</t>
  </si>
  <si>
    <t>1,12,035</t>
  </si>
  <si>
    <t>1,12,135</t>
  </si>
  <si>
    <t>1,12,772</t>
  </si>
  <si>
    <t>1,12,372</t>
  </si>
  <si>
    <t>1,12,121</t>
  </si>
  <si>
    <t>1,12,205</t>
  </si>
  <si>
    <t>1,12,073</t>
  </si>
  <si>
    <t>1,12,250</t>
  </si>
  <si>
    <t>1,12,319</t>
  </si>
  <si>
    <t>1,12,152</t>
  </si>
  <si>
    <t>1,12,412</t>
  </si>
  <si>
    <t>1,12,340</t>
  </si>
  <si>
    <t>1,12,212</t>
  </si>
  <si>
    <t>1,12,845</t>
  </si>
  <si>
    <t>1,12,551</t>
  </si>
  <si>
    <t>1,13,263</t>
  </si>
  <si>
    <t>1,12,706</t>
  </si>
  <si>
    <t>1,12,703</t>
  </si>
</sst>
</file>

<file path=xl/styles.xml><?xml version="1.0" encoding="utf-8"?>
<styleSheet xmlns="http://schemas.openxmlformats.org/spreadsheetml/2006/main">
  <numFmts count="2">
    <numFmt numFmtId="164" formatCode="0.0"/>
    <numFmt numFmtId="165" formatCode="mm:ss.000"/>
  </numFmts>
  <fonts count="6">
    <font>
      <sz val="10"/>
      <name val="Arial"/>
      <family val="2"/>
    </font>
    <font>
      <sz val="10"/>
      <color indexed="13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12"/>
      <name val="Calibri"/>
      <family val="2"/>
    </font>
    <font>
      <sz val="1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20" fontId="2" fillId="3" borderId="0" xfId="0" applyNumberFormat="1" applyFont="1" applyFill="1" applyAlignment="1">
      <alignment horizontal="center"/>
    </xf>
    <xf numFmtId="0" fontId="2" fillId="3" borderId="0" xfId="0" applyNumberFormat="1" applyFont="1" applyFill="1" applyAlignment="1">
      <alignment horizontal="center"/>
    </xf>
    <xf numFmtId="21" fontId="2" fillId="3" borderId="6" xfId="0" applyNumberFormat="1" applyFont="1" applyFill="1" applyBorder="1" applyAlignment="1">
      <alignment horizontal="center"/>
    </xf>
    <xf numFmtId="21" fontId="2" fillId="3" borderId="5" xfId="0" applyNumberFormat="1" applyFont="1" applyFill="1" applyBorder="1" applyAlignment="1">
      <alignment horizontal="center"/>
    </xf>
    <xf numFmtId="0" fontId="0" fillId="3" borderId="0" xfId="0" applyFill="1">
      <alignment vertical="center"/>
    </xf>
    <xf numFmtId="20" fontId="2" fillId="5" borderId="0" xfId="0" applyNumberFormat="1" applyFont="1" applyFill="1" applyAlignment="1">
      <alignment horizontal="center"/>
    </xf>
    <xf numFmtId="0" fontId="2" fillId="5" borderId="0" xfId="0" applyNumberFormat="1" applyFont="1" applyFill="1" applyAlignment="1">
      <alignment horizontal="left"/>
    </xf>
    <xf numFmtId="3" fontId="2" fillId="5" borderId="0" xfId="0" applyNumberFormat="1" applyFont="1" applyFill="1" applyAlignment="1">
      <alignment horizontal="center"/>
    </xf>
    <xf numFmtId="0" fontId="2" fillId="5" borderId="0" xfId="0" applyNumberFormat="1" applyFont="1" applyFill="1" applyAlignment="1">
      <alignment horizontal="center"/>
    </xf>
    <xf numFmtId="0" fontId="2" fillId="3" borderId="0" xfId="0" applyNumberFormat="1" applyFont="1" applyFill="1" applyAlignment="1">
      <alignment horizontal="left"/>
    </xf>
    <xf numFmtId="1" fontId="2" fillId="3" borderId="0" xfId="0" applyNumberFormat="1" applyFont="1" applyFill="1" applyAlignment="1"/>
    <xf numFmtId="21" fontId="2" fillId="3" borderId="0" xfId="0" applyNumberFormat="1" applyFont="1" applyFill="1" applyAlignment="1">
      <alignment horizontal="right"/>
    </xf>
    <xf numFmtId="164" fontId="2" fillId="3" borderId="0" xfId="0" applyNumberFormat="1" applyFont="1" applyFill="1" applyAlignment="1"/>
    <xf numFmtId="20" fontId="2" fillId="3" borderId="4" xfId="0" applyNumberFormat="1" applyFont="1" applyFill="1" applyBorder="1" applyAlignment="1">
      <alignment horizontal="center"/>
    </xf>
    <xf numFmtId="20" fontId="3" fillId="3" borderId="0" xfId="0" applyNumberFormat="1" applyFont="1" applyFill="1" applyAlignment="1">
      <alignment horizontal="center"/>
    </xf>
    <xf numFmtId="20" fontId="3" fillId="5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NumberFormat="1" applyFont="1" applyFill="1" applyAlignment="1">
      <alignment horizontal="center" vertical="center" wrapText="1"/>
    </xf>
    <xf numFmtId="0" fontId="2" fillId="3" borderId="0" xfId="0" applyNumberFormat="1" applyFont="1" applyFill="1" applyAlignment="1"/>
    <xf numFmtId="0" fontId="3" fillId="3" borderId="0" xfId="0" applyNumberFormat="1" applyFont="1" applyFill="1" applyAlignment="1"/>
    <xf numFmtId="0" fontId="0" fillId="3" borderId="1" xfId="0" applyNumberFormat="1" applyFont="1" applyFill="1" applyBorder="1" applyAlignment="1">
      <alignment wrapText="1"/>
    </xf>
    <xf numFmtId="0" fontId="4" fillId="3" borderId="2" xfId="0" applyNumberFormat="1" applyFont="1" applyFill="1" applyBorder="1" applyAlignment="1"/>
    <xf numFmtId="0" fontId="0" fillId="3" borderId="3" xfId="0" applyNumberFormat="1" applyFont="1" applyFill="1" applyBorder="1" applyAlignment="1">
      <alignment wrapText="1"/>
    </xf>
    <xf numFmtId="0" fontId="0" fillId="3" borderId="0" xfId="0" applyFill="1" applyAlignment="1">
      <alignment horizontal="center" vertical="center"/>
    </xf>
    <xf numFmtId="20" fontId="2" fillId="3" borderId="0" xfId="0" applyNumberFormat="1" applyFont="1" applyFill="1" applyAlignment="1"/>
    <xf numFmtId="21" fontId="2" fillId="3" borderId="0" xfId="0" applyNumberFormat="1" applyFont="1" applyFill="1" applyAlignment="1"/>
    <xf numFmtId="0" fontId="0" fillId="3" borderId="0" xfId="0" applyNumberFormat="1" applyFont="1" applyFill="1" applyAlignment="1">
      <alignment wrapText="1"/>
    </xf>
    <xf numFmtId="0" fontId="1" fillId="4" borderId="0" xfId="0" applyNumberFormat="1" applyFont="1" applyFill="1" applyAlignment="1"/>
    <xf numFmtId="0" fontId="2" fillId="4" borderId="0" xfId="0" applyNumberFormat="1" applyFont="1" applyFill="1" applyAlignment="1">
      <alignment horizontal="center"/>
    </xf>
    <xf numFmtId="0" fontId="2" fillId="6" borderId="0" xfId="0" applyNumberFormat="1" applyFont="1" applyFill="1" applyAlignment="1">
      <alignment horizontal="left"/>
    </xf>
    <xf numFmtId="20" fontId="2" fillId="6" borderId="0" xfId="0" applyNumberFormat="1" applyFont="1" applyFill="1" applyAlignment="1">
      <alignment horizontal="center"/>
    </xf>
    <xf numFmtId="3" fontId="2" fillId="6" borderId="0" xfId="0" applyNumberFormat="1" applyFont="1" applyFill="1" applyAlignment="1">
      <alignment horizontal="center"/>
    </xf>
    <xf numFmtId="0" fontId="2" fillId="6" borderId="0" xfId="0" applyNumberFormat="1" applyFont="1" applyFill="1" applyAlignment="1">
      <alignment horizontal="center"/>
    </xf>
    <xf numFmtId="20" fontId="3" fillId="6" borderId="0" xfId="0" applyNumberFormat="1" applyFont="1" applyFill="1" applyAlignment="1">
      <alignment horizontal="center"/>
    </xf>
    <xf numFmtId="46" fontId="2" fillId="6" borderId="0" xfId="0" applyNumberFormat="1" applyFont="1" applyFill="1" applyBorder="1" applyAlignment="1">
      <alignment horizontal="center"/>
    </xf>
    <xf numFmtId="0" fontId="2" fillId="6" borderId="0" xfId="0" applyNumberFormat="1" applyFont="1" applyFill="1" applyAlignment="1"/>
    <xf numFmtId="1" fontId="4" fillId="6" borderId="0" xfId="0" applyNumberFormat="1" applyFont="1" applyFill="1" applyAlignment="1"/>
    <xf numFmtId="20" fontId="2" fillId="7" borderId="0" xfId="0" applyNumberFormat="1" applyFont="1" applyFill="1" applyAlignment="1">
      <alignment horizontal="center"/>
    </xf>
    <xf numFmtId="165" fontId="2" fillId="3" borderId="0" xfId="0" applyNumberFormat="1" applyFont="1" applyFill="1" applyAlignment="1">
      <alignment horizontal="center"/>
    </xf>
    <xf numFmtId="0" fontId="0" fillId="7" borderId="0" xfId="0" applyFill="1">
      <alignment vertical="center"/>
    </xf>
    <xf numFmtId="165" fontId="5" fillId="3" borderId="4" xfId="0" applyNumberFormat="1" applyFont="1" applyFill="1" applyBorder="1">
      <alignment vertical="center"/>
    </xf>
  </cellXfs>
  <cellStyles count="1">
    <cellStyle name="Обычный" xfId="0" builtinId="0"/>
  </cellStyles>
  <dxfs count="8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7992B1"/>
      <rgbColor rgb="00CCFFCC"/>
      <rgbColor rgb="00FFFF99"/>
      <rgbColor rgb="00FF0000"/>
      <rgbColor rgb="00FFFF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tabColor theme="3" tint="0.39997558519241921"/>
    <outlinePr summaryBelow="0" summaryRight="0"/>
  </sheetPr>
  <dimension ref="A1:AR86"/>
  <sheetViews>
    <sheetView tabSelected="1" topLeftCell="A23" zoomScaleNormal="100" workbookViewId="0">
      <selection activeCell="F45" sqref="F45"/>
    </sheetView>
  </sheetViews>
  <sheetFormatPr defaultColWidth="9.28515625" defaultRowHeight="12.75" customHeight="1" outlineLevelRow="1"/>
  <cols>
    <col min="1" max="1" width="3.28515625" style="5" customWidth="1"/>
    <col min="2" max="2" width="7.85546875" customWidth="1"/>
    <col min="3" max="3" width="7.28515625" customWidth="1"/>
    <col min="4" max="4" width="12.28515625" customWidth="1"/>
    <col min="5" max="5" width="14.42578125" customWidth="1"/>
    <col min="6" max="6" width="12.7109375" customWidth="1"/>
    <col min="7" max="8" width="11.5703125" customWidth="1"/>
    <col min="9" max="9" width="8.7109375" customWidth="1"/>
    <col min="10" max="10" width="8.85546875" customWidth="1"/>
    <col min="11" max="11" width="7.140625" customWidth="1"/>
    <col min="12" max="12" width="19.42578125" customWidth="1"/>
    <col min="13" max="13" width="9.28515625" customWidth="1"/>
    <col min="14" max="14" width="9.140625" customWidth="1"/>
    <col min="15" max="15" width="9.42578125" customWidth="1"/>
    <col min="16" max="16" width="13.28515625" customWidth="1"/>
    <col min="17" max="17" width="14.28515625" customWidth="1"/>
    <col min="18" max="19" width="15.140625" style="5" customWidth="1"/>
    <col min="20" max="20" width="14.140625" style="5" customWidth="1"/>
    <col min="21" max="21" width="15.28515625" style="5" customWidth="1"/>
    <col min="22" max="44" width="9.28515625" style="5"/>
  </cols>
  <sheetData>
    <row r="1" spans="1:21" s="5" customFormat="1" ht="12.75" customHeight="1"/>
    <row r="2" spans="1:21">
      <c r="B2" s="28" t="s">
        <v>32</v>
      </c>
      <c r="C2" s="28"/>
      <c r="D2" s="2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"/>
      <c r="S2" s="2"/>
      <c r="T2" s="2"/>
      <c r="U2" s="2"/>
    </row>
    <row r="3" spans="1:21" s="5" customFormat="1"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</row>
    <row r="4" spans="1:21" s="5" customFormat="1">
      <c r="B4" s="19" t="s">
        <v>30</v>
      </c>
      <c r="E4" s="40"/>
      <c r="F4" s="14">
        <v>0.5</v>
      </c>
      <c r="G4" s="19"/>
      <c r="H4" s="19"/>
      <c r="I4" s="19"/>
      <c r="J4" s="19"/>
      <c r="K4" s="19"/>
      <c r="M4" s="19"/>
      <c r="N4" s="19"/>
      <c r="O4" s="19"/>
      <c r="P4" s="19"/>
      <c r="Q4" s="19"/>
      <c r="R4" s="19"/>
      <c r="S4" s="19"/>
      <c r="T4" s="19"/>
      <c r="U4" s="19"/>
    </row>
    <row r="5" spans="1:21" s="5" customFormat="1">
      <c r="B5" s="19" t="s">
        <v>24</v>
      </c>
      <c r="F5" s="35">
        <v>1</v>
      </c>
      <c r="G5" s="19"/>
      <c r="H5" s="19"/>
      <c r="I5" s="19"/>
      <c r="J5" s="19"/>
      <c r="M5" s="19"/>
      <c r="N5" s="19"/>
      <c r="O5" s="19"/>
      <c r="P5" s="19"/>
      <c r="Q5" s="19"/>
      <c r="R5" s="19"/>
      <c r="S5" s="19"/>
      <c r="T5" s="19"/>
      <c r="U5" s="19"/>
    </row>
    <row r="6" spans="1:21" s="5" customFormat="1">
      <c r="B6" s="19" t="s">
        <v>5</v>
      </c>
      <c r="F6" s="36">
        <v>24</v>
      </c>
      <c r="G6" s="19"/>
      <c r="H6" s="19"/>
      <c r="I6" s="19" t="s">
        <v>28</v>
      </c>
      <c r="K6" s="33">
        <f>F6-K7</f>
        <v>24</v>
      </c>
      <c r="L6" s="4">
        <v>1.0995370370370371E-3</v>
      </c>
      <c r="M6" s="19"/>
      <c r="R6" s="19"/>
      <c r="S6" s="19"/>
      <c r="T6" s="19"/>
      <c r="U6" s="19"/>
    </row>
    <row r="7" spans="1:21" s="5" customFormat="1">
      <c r="F7" s="19"/>
      <c r="G7" s="19"/>
      <c r="H7" s="19"/>
      <c r="I7" s="19" t="s">
        <v>4</v>
      </c>
      <c r="K7" s="33">
        <f>COUNTIF(I20:I44,"Yes")</f>
        <v>0</v>
      </c>
      <c r="L7" s="3">
        <v>1.0995370370370371E-3</v>
      </c>
      <c r="M7" s="19"/>
      <c r="R7" s="19"/>
      <c r="S7" s="19"/>
      <c r="T7" s="19"/>
      <c r="U7" s="19"/>
    </row>
    <row r="8" spans="1:21" s="5" customFormat="1">
      <c r="B8" s="19" t="s">
        <v>8</v>
      </c>
      <c r="F8" s="41">
        <v>8.3333333333333339E-4</v>
      </c>
      <c r="G8" s="19"/>
      <c r="H8" s="19"/>
      <c r="I8" s="19"/>
      <c r="J8" s="19"/>
      <c r="K8" s="19"/>
      <c r="M8" s="19"/>
      <c r="R8" s="19"/>
      <c r="S8" s="19"/>
      <c r="T8" s="19"/>
      <c r="U8" s="19"/>
    </row>
    <row r="9" spans="1:21" s="5" customFormat="1">
      <c r="B9" s="20" t="s">
        <v>27</v>
      </c>
      <c r="C9" s="20"/>
      <c r="D9" s="20"/>
      <c r="F9" s="37">
        <f>((F5-(K6*L6))-(K7*L7))/F8</f>
        <v>1168.3333333333333</v>
      </c>
      <c r="G9" s="20"/>
      <c r="H9" s="19" t="s">
        <v>9</v>
      </c>
      <c r="I9" s="19"/>
      <c r="J9" s="19"/>
      <c r="K9" s="19"/>
      <c r="M9" s="20"/>
      <c r="R9" s="19"/>
      <c r="S9" s="19"/>
      <c r="T9" s="19"/>
      <c r="U9" s="19"/>
    </row>
    <row r="10" spans="1:21" s="5" customFormat="1" outlineLevel="1">
      <c r="F10" s="19"/>
      <c r="G10" s="19"/>
      <c r="H10" s="19">
        <v>1</v>
      </c>
      <c r="I10" s="10" t="s">
        <v>15</v>
      </c>
      <c r="J10" s="19"/>
      <c r="K10" s="11"/>
      <c r="M10" s="19"/>
      <c r="R10" s="11"/>
      <c r="T10" s="11"/>
      <c r="U10" s="19"/>
    </row>
    <row r="11" spans="1:21" s="5" customFormat="1" outlineLevel="1">
      <c r="B11" s="19" t="s">
        <v>9</v>
      </c>
      <c r="F11" s="11">
        <v>5</v>
      </c>
      <c r="G11" s="19"/>
      <c r="H11" s="19">
        <v>2</v>
      </c>
      <c r="I11" s="10" t="s">
        <v>2</v>
      </c>
      <c r="J11" s="19"/>
      <c r="K11" s="11"/>
      <c r="M11" s="19"/>
      <c r="R11" s="11"/>
      <c r="S11" s="19"/>
      <c r="T11" s="11"/>
      <c r="U11" s="19"/>
    </row>
    <row r="12" spans="1:21" s="5" customFormat="1" outlineLevel="1">
      <c r="B12" s="19" t="s">
        <v>17</v>
      </c>
      <c r="F12" s="12">
        <f>F5/F11</f>
        <v>0.2</v>
      </c>
      <c r="G12" s="19"/>
      <c r="H12" s="19">
        <v>3</v>
      </c>
      <c r="I12" s="10" t="s">
        <v>21</v>
      </c>
      <c r="J12" s="19"/>
      <c r="K12" s="11"/>
      <c r="M12" s="19"/>
      <c r="R12" s="11"/>
      <c r="S12" s="19"/>
      <c r="T12" s="11"/>
      <c r="U12" s="19"/>
    </row>
    <row r="13" spans="1:21" s="5" customFormat="1" outlineLevel="1">
      <c r="B13" s="19" t="s">
        <v>3</v>
      </c>
      <c r="F13" s="12">
        <f>F5/(F6+1)</f>
        <v>0.04</v>
      </c>
      <c r="G13" s="19"/>
      <c r="H13" s="19">
        <v>4</v>
      </c>
      <c r="I13" s="10" t="s">
        <v>33</v>
      </c>
      <c r="J13" s="19"/>
      <c r="K13" s="11"/>
      <c r="M13" s="19"/>
      <c r="R13" s="11"/>
      <c r="S13" s="19"/>
      <c r="T13" s="11"/>
      <c r="U13" s="19"/>
    </row>
    <row r="14" spans="1:21" s="5" customFormat="1" outlineLevel="1">
      <c r="B14" s="19" t="s">
        <v>19</v>
      </c>
      <c r="F14" s="13">
        <f>(F6+1)/F11</f>
        <v>5</v>
      </c>
      <c r="G14" s="19"/>
      <c r="H14" s="19">
        <v>5</v>
      </c>
      <c r="I14" s="10" t="s">
        <v>34</v>
      </c>
      <c r="J14" s="19"/>
      <c r="K14" s="19"/>
      <c r="M14" s="19"/>
      <c r="R14" s="19"/>
      <c r="S14" s="19"/>
      <c r="T14" s="19"/>
      <c r="U14" s="19"/>
    </row>
    <row r="15" spans="1:21" s="5" customFormat="1">
      <c r="E15" s="19"/>
      <c r="F15" s="19"/>
      <c r="G15" s="19"/>
      <c r="H15" s="19"/>
      <c r="I15" s="19"/>
      <c r="J15" s="19"/>
      <c r="L15" s="11"/>
      <c r="M15" s="19"/>
      <c r="N15" s="19"/>
      <c r="O15" s="19"/>
      <c r="P15" s="19"/>
      <c r="Q15" s="19"/>
      <c r="R15" s="19"/>
      <c r="S15" s="19"/>
      <c r="T15" s="19"/>
      <c r="U15" s="19"/>
    </row>
    <row r="16" spans="1:21" s="5" customFormat="1">
      <c r="A16" s="21"/>
      <c r="B16" s="22" t="s">
        <v>13</v>
      </c>
      <c r="E16" s="19"/>
      <c r="F16" s="19"/>
      <c r="G16" s="19"/>
      <c r="H16" s="19"/>
      <c r="I16" s="19"/>
      <c r="J16" s="19"/>
      <c r="L16" s="11"/>
      <c r="M16" s="19"/>
      <c r="N16" s="19"/>
      <c r="O16" s="19"/>
      <c r="P16" s="19"/>
      <c r="Q16" s="19"/>
      <c r="R16" s="19"/>
      <c r="S16" s="19"/>
      <c r="T16" s="19"/>
      <c r="U16" s="19"/>
    </row>
    <row r="17" spans="1:44" s="5" customFormat="1">
      <c r="B17" s="23"/>
    </row>
    <row r="18" spans="1:44" s="17" customFormat="1" ht="26.25" customHeight="1">
      <c r="A18" s="24"/>
      <c r="B18" s="18" t="s">
        <v>26</v>
      </c>
      <c r="C18" s="18" t="s">
        <v>6</v>
      </c>
      <c r="D18" s="18" t="s">
        <v>11</v>
      </c>
      <c r="E18" s="18" t="s">
        <v>20</v>
      </c>
      <c r="F18" s="18" t="s">
        <v>0</v>
      </c>
      <c r="G18" s="18" t="s">
        <v>18</v>
      </c>
      <c r="H18" s="18" t="s">
        <v>23</v>
      </c>
      <c r="I18" s="18" t="s">
        <v>16</v>
      </c>
      <c r="J18" s="18" t="s">
        <v>25</v>
      </c>
      <c r="K18" s="18" t="s">
        <v>29</v>
      </c>
      <c r="L18" s="18"/>
      <c r="M18" s="18" t="s">
        <v>7</v>
      </c>
      <c r="N18" s="18" t="s">
        <v>22</v>
      </c>
      <c r="O18" s="18" t="s">
        <v>12</v>
      </c>
      <c r="P18" s="18" t="s">
        <v>14</v>
      </c>
      <c r="Q18" s="18" t="s">
        <v>10</v>
      </c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</row>
    <row r="19" spans="1:44" s="5" customFormat="1">
      <c r="R19" s="19"/>
      <c r="S19" s="19"/>
      <c r="T19" s="19"/>
      <c r="U19" s="19"/>
    </row>
    <row r="20" spans="1:44">
      <c r="B20" s="30">
        <v>1</v>
      </c>
      <c r="C20" s="2"/>
      <c r="D20" s="31">
        <f>($F$4+F20)-$F$8</f>
        <v>0.54500000000000004</v>
      </c>
      <c r="E20" s="31">
        <f>($F$4+F20)+J20</f>
        <v>0.54697916666666668</v>
      </c>
      <c r="F20" s="38">
        <v>4.5833333333333337E-2</v>
      </c>
      <c r="G20" s="32">
        <f t="shared" ref="G20:G43" si="0">IF((I20="Yes"),(G21+1),G21)</f>
        <v>0</v>
      </c>
      <c r="H20" s="31" t="str">
        <f>IF((((IF((I20="Yes"),SUMIF($G$20:G20,G20,$J$20:J20),0)+IF((I20="Yes"),SUMIF($G$20:G20,G20,$F$20:F20),))-J20)&lt;0),"",((IF((I20="Yes"),SUMIF($G$20:G20,G20,$J$20:J20),0)+IF((I20="Yes"),SUMIF($G$20:G20,G20,$F$20:F20),))-J20))</f>
        <v/>
      </c>
      <c r="I20" s="15"/>
      <c r="J20" s="31">
        <v>1.1458333333333333E-3</v>
      </c>
      <c r="K20" s="2">
        <v>1</v>
      </c>
      <c r="L20" s="33" t="str">
        <f t="shared" ref="L20:L44" si="1">IF((K20=1),I$10,IF((K20=2),I$11,IF((K20=3),I$12,IF((K20=4),I$13,IF((K20=5),$I$14)))))</f>
        <v>Лысенский Денис</v>
      </c>
      <c r="M20" s="33">
        <f>COUNTIF(K$20:K20,K20)</f>
        <v>1</v>
      </c>
      <c r="N20" s="39" t="s">
        <v>35</v>
      </c>
      <c r="O20" s="39"/>
      <c r="P20" s="6">
        <f>SUMIF($K$20:K20,K20,$F$20:F20)+SUMIF($K$20:K20,K20,$J$20:J20)</f>
        <v>4.6979166666666669E-2</v>
      </c>
      <c r="Q20" s="5"/>
      <c r="R20" s="19"/>
      <c r="S20" s="19"/>
      <c r="T20" s="19"/>
      <c r="U20" s="19"/>
    </row>
    <row r="21" spans="1:44">
      <c r="B21" s="30">
        <v>2</v>
      </c>
      <c r="C21" s="2"/>
      <c r="D21" s="31">
        <f>(F21+E20)-$F$8</f>
        <v>0.59267361111111116</v>
      </c>
      <c r="E21" s="31">
        <f>(F21+J21)+E20</f>
        <v>0.59476851851851853</v>
      </c>
      <c r="F21" s="38">
        <v>4.6527777777777779E-2</v>
      </c>
      <c r="G21" s="32">
        <f t="shared" si="0"/>
        <v>0</v>
      </c>
      <c r="H21" s="31" t="str">
        <f>IF((((IF((I21="Yes"),SUMIF($G$20:G21,G21,$J$20:J21),0)+IF((I21="Yes"),SUMIF($G$20:G21,G21,$F$20:F21),))-J21)&lt;0),"",((IF((I21="Yes"),SUMIF($G$20:G21,G21,$J$20:J21),0)+IF((I21="Yes"),SUMIF($G$20:G21,G21,$F$20:F21),))-J21))</f>
        <v/>
      </c>
      <c r="I21" s="15"/>
      <c r="J21" s="31">
        <v>1.261574074074074E-3</v>
      </c>
      <c r="K21" s="2">
        <v>4</v>
      </c>
      <c r="L21" s="33" t="str">
        <f t="shared" si="1"/>
        <v>Шевелев Валера</v>
      </c>
      <c r="M21" s="33">
        <f>COUNTIF(K$20:K21,K21)</f>
        <v>1</v>
      </c>
      <c r="N21" s="39" t="s">
        <v>36</v>
      </c>
      <c r="O21" s="39"/>
      <c r="P21" s="6">
        <f>SUMIF($K$20:K21,K21,$F$20:F21)+SUMIF($K$20:K21,K21,$J$20:J21)</f>
        <v>4.7789351851851854E-2</v>
      </c>
      <c r="Q21" s="5"/>
      <c r="R21" s="19"/>
      <c r="S21" s="19"/>
      <c r="T21" s="19"/>
      <c r="U21" s="19"/>
    </row>
    <row r="22" spans="1:44">
      <c r="B22" s="30">
        <v>3</v>
      </c>
      <c r="C22" s="2"/>
      <c r="D22" s="31">
        <f t="shared" ref="D22:D44" si="2">(F22+E21)-$F$8</f>
        <v>0.63907407407407402</v>
      </c>
      <c r="E22" s="31">
        <f t="shared" ref="E22:E44" si="3">(F22+J22)+E21</f>
        <v>0.64105324074074077</v>
      </c>
      <c r="F22" s="38">
        <v>4.5138888888888888E-2</v>
      </c>
      <c r="G22" s="32">
        <f t="shared" si="0"/>
        <v>0</v>
      </c>
      <c r="H22" s="31" t="str">
        <f>IF((((IF((I22="Yes"),SUMIF($G$20:G22,G22,$J$20:J22),0)+IF((I22="Yes"),SUMIF($G$20:G22,G22,$F$20:F22),))-J22)&lt;0),"",((IF((I22="Yes"),SUMIF($G$20:G22,G22,$J$20:J22),0)+IF((I22="Yes"),SUMIF($G$20:G22,G22,$F$20:F22),))-J22))</f>
        <v/>
      </c>
      <c r="I22" s="15"/>
      <c r="J22" s="31">
        <v>1.1458333333333333E-3</v>
      </c>
      <c r="K22" s="2">
        <v>3</v>
      </c>
      <c r="L22" s="33" t="str">
        <f t="shared" si="1"/>
        <v>Голубченко Саша</v>
      </c>
      <c r="M22" s="33">
        <f>COUNTIF(K$20:K22,K22)</f>
        <v>1</v>
      </c>
      <c r="N22" s="39" t="s">
        <v>37</v>
      </c>
      <c r="O22" s="39"/>
      <c r="P22" s="6">
        <f>SUMIF($K$20:K22,K22,$F$20:F22)+SUMIF($K$20:K22,K22,$J$20:J22)</f>
        <v>4.628472222222222E-2</v>
      </c>
      <c r="Q22" s="5"/>
      <c r="R22" s="19"/>
      <c r="S22" s="19"/>
      <c r="T22" s="19"/>
      <c r="U22" s="19"/>
    </row>
    <row r="23" spans="1:44">
      <c r="B23" s="30">
        <v>4</v>
      </c>
      <c r="C23" s="2"/>
      <c r="D23" s="31">
        <f t="shared" si="2"/>
        <v>0.68883101851851858</v>
      </c>
      <c r="E23" s="31">
        <f t="shared" si="3"/>
        <v>0.69076388888888896</v>
      </c>
      <c r="F23" s="38">
        <v>4.8611111111111112E-2</v>
      </c>
      <c r="G23" s="32">
        <f t="shared" si="0"/>
        <v>0</v>
      </c>
      <c r="H23" s="31" t="str">
        <f>IF((((IF((I23="Yes"),SUMIF($G$20:G23,G23,$J$20:J23),0)+IF((I23="Yes"),SUMIF($G$20:G23,G23,$F$20:F23),))-J23)&lt;0),"",((IF((I23="Yes"),SUMIF($G$20:G23,G23,$J$20:J23),0)+IF((I23="Yes"),SUMIF($G$20:G23,G23,$F$20:F23),))-J23))</f>
        <v/>
      </c>
      <c r="I23" s="15"/>
      <c r="J23" s="31">
        <v>1.0995370370370371E-3</v>
      </c>
      <c r="K23" s="2">
        <v>5</v>
      </c>
      <c r="L23" s="33" t="str">
        <f t="shared" si="1"/>
        <v>Горошко Игорь</v>
      </c>
      <c r="M23" s="33">
        <f>COUNTIF(K$20:K23,K23)</f>
        <v>1</v>
      </c>
      <c r="N23" s="39" t="s">
        <v>38</v>
      </c>
      <c r="O23" s="39"/>
      <c r="P23" s="6">
        <f>SUMIF($K$20:K23,K23,$F$20:F23)+SUMIF($K$20:K23,K23,$J$20:J23)</f>
        <v>4.971064814814815E-2</v>
      </c>
      <c r="Q23" s="5"/>
      <c r="R23" s="19"/>
      <c r="S23" s="19"/>
      <c r="T23" s="19"/>
      <c r="U23" s="19"/>
    </row>
    <row r="24" spans="1:44">
      <c r="B24" s="30">
        <v>5</v>
      </c>
      <c r="C24" s="2"/>
      <c r="D24" s="31">
        <f t="shared" si="2"/>
        <v>0.73854166666666676</v>
      </c>
      <c r="E24" s="31">
        <f t="shared" si="3"/>
        <v>0.74050925925925937</v>
      </c>
      <c r="F24" s="38">
        <v>4.8611111111111112E-2</v>
      </c>
      <c r="G24" s="32">
        <f t="shared" si="0"/>
        <v>0</v>
      </c>
      <c r="H24" s="31" t="str">
        <f>IF((((IF((I24="Yes"),SUMIF($G$20:G24,G24,$J$20:J24),0)+IF((I24="Yes"),SUMIF($G$20:G24,G24,$F$20:F24),))-J24)&lt;0),"",((IF((I24="Yes"),SUMIF($G$20:G24,G24,$J$20:J24),0)+IF((I24="Yes"),SUMIF($G$20:G24,G24,$F$20:F24),))-J24))</f>
        <v/>
      </c>
      <c r="I24" s="15"/>
      <c r="J24" s="31">
        <v>1.1342592592592591E-3</v>
      </c>
      <c r="K24" s="2">
        <v>2</v>
      </c>
      <c r="L24" s="33" t="str">
        <f t="shared" si="1"/>
        <v>Бахмацкий Олег</v>
      </c>
      <c r="M24" s="33">
        <f>COUNTIF(K$20:K24,K24)</f>
        <v>1</v>
      </c>
      <c r="N24" s="39" t="s">
        <v>39</v>
      </c>
      <c r="O24" s="39"/>
      <c r="P24" s="6">
        <f>SUMIF($K$20:K24,K24,$F$20:F24)+SUMIF($K$20:K24,K24,$J$20:J24)</f>
        <v>4.974537037037037E-2</v>
      </c>
      <c r="Q24" s="5"/>
      <c r="R24" s="19"/>
      <c r="S24" s="19"/>
      <c r="T24" s="19"/>
      <c r="U24" s="19"/>
    </row>
    <row r="25" spans="1:44">
      <c r="B25" s="30">
        <v>6</v>
      </c>
      <c r="C25" s="2"/>
      <c r="D25" s="31">
        <f t="shared" si="2"/>
        <v>0.78828703703703717</v>
      </c>
      <c r="E25" s="31">
        <f t="shared" si="3"/>
        <v>0.79025462962962978</v>
      </c>
      <c r="F25" s="38">
        <v>4.8611111111111112E-2</v>
      </c>
      <c r="G25" s="32">
        <f t="shared" si="0"/>
        <v>0</v>
      </c>
      <c r="H25" s="31" t="str">
        <f>IF((((IF((I25="Yes"),SUMIF($G$20:G25,G25,$J$20:J25),0)+IF((I25="Yes"),SUMIF($G$20:G25,G25,$F$20:F25),))-J25)&lt;0),"",((IF((I25="Yes"),SUMIF($G$20:G25,G25,$J$20:J25),0)+IF((I25="Yes"),SUMIF($G$20:G25,G25,$F$20:F25),))-J25))</f>
        <v/>
      </c>
      <c r="I25" s="15"/>
      <c r="J25" s="31">
        <v>1.1342592592592591E-3</v>
      </c>
      <c r="K25" s="2">
        <v>1</v>
      </c>
      <c r="L25" s="33" t="str">
        <f t="shared" si="1"/>
        <v>Лысенский Денис</v>
      </c>
      <c r="M25" s="33">
        <f>COUNTIF(K$20:K25,K25)</f>
        <v>2</v>
      </c>
      <c r="N25" s="39" t="s">
        <v>40</v>
      </c>
      <c r="O25" s="39"/>
      <c r="P25" s="6">
        <f>SUMIF($K$20:K25,K25,$F$20:F25)+SUMIF($K$20:K25,K25,$J$20:J25)</f>
        <v>9.6724537037037039E-2</v>
      </c>
      <c r="Q25" s="5"/>
      <c r="R25" s="19"/>
      <c r="S25" s="19"/>
      <c r="T25" s="19"/>
      <c r="U25" s="19"/>
    </row>
    <row r="26" spans="1:44">
      <c r="B26" s="30">
        <v>7</v>
      </c>
      <c r="C26" s="2"/>
      <c r="D26" s="31">
        <f t="shared" si="2"/>
        <v>0.83525462962962982</v>
      </c>
      <c r="E26" s="31">
        <f t="shared" si="3"/>
        <v>0.83721064814814827</v>
      </c>
      <c r="F26" s="38">
        <v>4.5833333333333337E-2</v>
      </c>
      <c r="G26" s="32">
        <f t="shared" si="0"/>
        <v>0</v>
      </c>
      <c r="H26" s="31" t="str">
        <f>IF((((IF((I26="Yes"),SUMIF($G$20:G26,G26,$J$20:J26),0)+IF((I26="Yes"),SUMIF($G$20:G26,G26,$F$20:F26),))-J26)&lt;0),"",((IF((I26="Yes"),SUMIF($G$20:G26,G26,$J$20:J26),0)+IF((I26="Yes"),SUMIF($G$20:G26,G26,$F$20:F26),))-J26))</f>
        <v/>
      </c>
      <c r="I26" s="15"/>
      <c r="J26" s="31">
        <v>1.1226851851851851E-3</v>
      </c>
      <c r="K26" s="2">
        <v>2</v>
      </c>
      <c r="L26" s="33" t="str">
        <f t="shared" si="1"/>
        <v>Бахмацкий Олег</v>
      </c>
      <c r="M26" s="33">
        <f>COUNTIF(K$20:K26,K26)</f>
        <v>2</v>
      </c>
      <c r="N26" s="39" t="s">
        <v>41</v>
      </c>
      <c r="O26" s="39"/>
      <c r="P26" s="6">
        <f>SUMIF($K$20:K26,K26,$F$20:F26)+SUMIF($K$20:K26,K26,$J$20:J26)</f>
        <v>9.6701388888888892E-2</v>
      </c>
      <c r="Q26" s="5"/>
      <c r="S26" s="19"/>
      <c r="T26" s="19"/>
      <c r="U26" s="19"/>
    </row>
    <row r="27" spans="1:44">
      <c r="B27" s="30">
        <v>8</v>
      </c>
      <c r="C27" s="2"/>
      <c r="D27" s="31">
        <f t="shared" si="2"/>
        <v>0.88290509259259264</v>
      </c>
      <c r="E27" s="31">
        <f t="shared" si="3"/>
        <v>0.88486111111111121</v>
      </c>
      <c r="F27" s="38">
        <v>4.6527777777777779E-2</v>
      </c>
      <c r="G27" s="32">
        <f t="shared" si="0"/>
        <v>0</v>
      </c>
      <c r="H27" s="31" t="str">
        <f>IF((((IF((I27="Yes"),SUMIF($G$20:G27,G27,$J$20:J27),0)+IF((I27="Yes"),SUMIF($G$20:G27,G27,$F$20:F27),))-J27)&lt;0),"",((IF((I27="Yes"),SUMIF($G$20:G27,G27,$J$20:J27),0)+IF((I27="Yes"),SUMIF($G$20:G27,G27,$F$20:F27),))-J27))</f>
        <v/>
      </c>
      <c r="I27" s="15"/>
      <c r="J27" s="31">
        <v>1.1226851851851851E-3</v>
      </c>
      <c r="K27" s="2">
        <v>3</v>
      </c>
      <c r="L27" s="33" t="str">
        <f t="shared" si="1"/>
        <v>Голубченко Саша</v>
      </c>
      <c r="M27" s="33">
        <f>COUNTIF(K$20:K27,K27)</f>
        <v>2</v>
      </c>
      <c r="N27" s="39" t="s">
        <v>42</v>
      </c>
      <c r="O27" s="39"/>
      <c r="P27" s="6">
        <f>SUMIF($K$20:K27,K27,$F$20:F27)+SUMIF($K$20:K27,K27,$J$20:J27)</f>
        <v>9.3935185185185191E-2</v>
      </c>
      <c r="Q27" s="5"/>
      <c r="R27" s="19"/>
      <c r="S27" s="19"/>
      <c r="T27" s="19"/>
      <c r="U27" s="19"/>
    </row>
    <row r="28" spans="1:44">
      <c r="B28" s="30">
        <v>9</v>
      </c>
      <c r="C28" s="2"/>
      <c r="D28" s="31">
        <f t="shared" si="2"/>
        <v>0.93541666666666679</v>
      </c>
      <c r="E28" s="31">
        <f t="shared" si="3"/>
        <v>0.93737268518518524</v>
      </c>
      <c r="F28" s="38">
        <v>5.1388888888888894E-2</v>
      </c>
      <c r="G28" s="32">
        <f t="shared" si="0"/>
        <v>0</v>
      </c>
      <c r="H28" s="31" t="str">
        <f>IF((((IF((I28="Yes"),SUMIF($G$20:G28,G28,$J$20:J28),0)+IF((I28="Yes"),SUMIF($G$20:G28,G28,$F$20:F28),))-J28)&lt;0),"",((IF((I28="Yes"),SUMIF($G$20:G28,G28,$J$20:J28),0)+IF((I28="Yes"),SUMIF($G$20:G28,G28,$F$20:F28),))-J28))</f>
        <v/>
      </c>
      <c r="I28" s="15"/>
      <c r="J28" s="31">
        <v>1.1226851851851851E-3</v>
      </c>
      <c r="K28" s="2">
        <v>1</v>
      </c>
      <c r="L28" s="33" t="str">
        <f t="shared" si="1"/>
        <v>Лысенский Денис</v>
      </c>
      <c r="M28" s="33">
        <f>COUNTIF(K$20:K28,K28)</f>
        <v>3</v>
      </c>
      <c r="N28" s="39" t="s">
        <v>43</v>
      </c>
      <c r="O28" s="39"/>
      <c r="P28" s="6">
        <f>SUMIF($K$20:K28,K28,$F$20:F28)+SUMIF($K$20:K28,K28,$J$20:J28)</f>
        <v>0.14923611111111112</v>
      </c>
      <c r="Q28" s="5"/>
      <c r="R28" s="19"/>
      <c r="S28" s="19"/>
      <c r="T28" s="19"/>
      <c r="U28" s="19"/>
    </row>
    <row r="29" spans="1:44">
      <c r="B29" s="30">
        <v>10</v>
      </c>
      <c r="C29" s="2"/>
      <c r="D29" s="31">
        <f t="shared" si="2"/>
        <v>0.98445601851851861</v>
      </c>
      <c r="E29" s="31">
        <f t="shared" si="3"/>
        <v>0.98642361111111121</v>
      </c>
      <c r="F29" s="38">
        <v>4.7916666666666663E-2</v>
      </c>
      <c r="G29" s="32">
        <f t="shared" si="0"/>
        <v>0</v>
      </c>
      <c r="H29" s="31" t="str">
        <f>IF((((IF((I29="Yes"),SUMIF($G$20:G29,G29,$J$20:J29),0)+IF((I29="Yes"),SUMIF($G$20:G29,G29,$F$20:F29),))-J29)&lt;0),"",((IF((I29="Yes"),SUMIF($G$20:G29,G29,$J$20:J29),0)+IF((I29="Yes"),SUMIF($G$20:G29,G29,$F$20:F29),))-J29))</f>
        <v/>
      </c>
      <c r="I29" s="15"/>
      <c r="J29" s="31">
        <v>1.1342592592592591E-3</v>
      </c>
      <c r="K29" s="2">
        <v>4</v>
      </c>
      <c r="L29" s="33" t="str">
        <f t="shared" si="1"/>
        <v>Шевелев Валера</v>
      </c>
      <c r="M29" s="33">
        <f>COUNTIF(K$20:K29,K29)</f>
        <v>2</v>
      </c>
      <c r="N29" s="39" t="s">
        <v>44</v>
      </c>
      <c r="O29" s="39"/>
      <c r="P29" s="6">
        <f>SUMIF($K$20:K29,K29,$F$20:F29)+SUMIF($K$20:K29,K29,$J$20:J29)</f>
        <v>9.6840277777777775E-2</v>
      </c>
      <c r="Q29" s="5"/>
      <c r="R29" s="19"/>
      <c r="S29" s="19"/>
      <c r="T29" s="19"/>
      <c r="U29" s="19"/>
    </row>
    <row r="30" spans="1:44">
      <c r="B30" s="30">
        <v>11</v>
      </c>
      <c r="C30" s="2"/>
      <c r="D30" s="31">
        <f t="shared" si="2"/>
        <v>1.0328125000000001</v>
      </c>
      <c r="E30" s="31">
        <f t="shared" si="3"/>
        <v>1.0347569444444444</v>
      </c>
      <c r="F30" s="38">
        <v>4.7222222222222221E-2</v>
      </c>
      <c r="G30" s="32">
        <f t="shared" si="0"/>
        <v>0</v>
      </c>
      <c r="H30" s="31" t="str">
        <f>IF((((IF((I30="Yes"),SUMIF($G$20:G30,G30,$J$20:J30),0)+IF((I30="Yes"),SUMIF($G$20:G30,G30,$F$20:F30),))-J30)&lt;0),"",((IF((I30="Yes"),SUMIF($G$20:G30,G30,$J$20:J30),0)+IF((I30="Yes"),SUMIF($G$20:G30,G30,$F$20:F30),))-J30))</f>
        <v/>
      </c>
      <c r="I30" s="15"/>
      <c r="J30" s="31">
        <v>1.1111111111111111E-3</v>
      </c>
      <c r="K30" s="2">
        <v>5</v>
      </c>
      <c r="L30" s="33" t="str">
        <f t="shared" si="1"/>
        <v>Горошко Игорь</v>
      </c>
      <c r="M30" s="33">
        <f>COUNTIF(K$20:K30,K30)</f>
        <v>2</v>
      </c>
      <c r="N30" s="39" t="s">
        <v>45</v>
      </c>
      <c r="O30" s="39"/>
      <c r="P30" s="6">
        <f>SUMIF($K$20:K30,K30,$F$20:F30)+SUMIF($K$20:K30,K30,$J$20:J30)</f>
        <v>9.8043981481481468E-2</v>
      </c>
      <c r="Q30" s="5"/>
      <c r="R30" s="19"/>
      <c r="S30" s="19"/>
      <c r="T30" s="19"/>
      <c r="U30" s="19"/>
    </row>
    <row r="31" spans="1:44">
      <c r="B31" s="30">
        <v>12</v>
      </c>
      <c r="C31" s="2"/>
      <c r="D31" s="31">
        <f t="shared" si="2"/>
        <v>1.0617013888888889</v>
      </c>
      <c r="E31" s="31">
        <f t="shared" si="3"/>
        <v>1.069212962962963</v>
      </c>
      <c r="F31" s="38">
        <v>2.7777777777777776E-2</v>
      </c>
      <c r="G31" s="32">
        <f t="shared" si="0"/>
        <v>0</v>
      </c>
      <c r="H31" s="31" t="str">
        <f>IF((((IF((I31="Yes"),SUMIF($G$20:G31,G31,$J$20:J31),0)+IF((I31="Yes"),SUMIF($G$20:G31,G31,$F$20:F31),))-J31)&lt;0),"",((IF((I31="Yes"),SUMIF($G$20:G31,G31,$J$20:J31),0)+IF((I31="Yes"),SUMIF($G$20:G31,G31,$F$20:F31),))-J31))</f>
        <v/>
      </c>
      <c r="I31" s="15"/>
      <c r="J31" s="31">
        <v>6.6782407407407415E-3</v>
      </c>
      <c r="K31" s="2">
        <v>1</v>
      </c>
      <c r="L31" s="33" t="str">
        <f t="shared" si="1"/>
        <v>Лысенский Денис</v>
      </c>
      <c r="M31" s="33">
        <f>COUNTIF(K$20:K31,K31)</f>
        <v>4</v>
      </c>
      <c r="N31" s="39" t="s">
        <v>47</v>
      </c>
      <c r="O31" s="39"/>
      <c r="P31" s="6">
        <f>SUMIF($K$20:K31,K31,$F$20:F31)+SUMIF($K$20:K31,K31,$J$20:J31)</f>
        <v>0.18369212962962964</v>
      </c>
      <c r="Q31" s="5"/>
      <c r="R31" s="19"/>
      <c r="S31" s="19"/>
      <c r="T31" s="19"/>
      <c r="U31" s="19"/>
    </row>
    <row r="32" spans="1:44">
      <c r="B32" s="30">
        <v>13</v>
      </c>
      <c r="C32" s="2"/>
      <c r="D32" s="31">
        <f t="shared" si="2"/>
        <v>1.0906018518518519</v>
      </c>
      <c r="E32" s="31">
        <f t="shared" si="3"/>
        <v>1.0925578703703704</v>
      </c>
      <c r="F32" s="38">
        <v>2.2222222222222223E-2</v>
      </c>
      <c r="G32" s="32">
        <f t="shared" si="0"/>
        <v>0</v>
      </c>
      <c r="H32" s="31" t="str">
        <f>IF((((IF((I32="Yes"),SUMIF($G$20:G32,G32,$J$20:J32),0)+IF((I32="Yes"),SUMIF($G$20:G32,G32,$F$20:F32),))-J32)&lt;0),"",((IF((I32="Yes"),SUMIF($G$20:G32,G32,$J$20:J32),0)+IF((I32="Yes"),SUMIF($G$20:G32,G32,$F$20:F32),))-J32))</f>
        <v/>
      </c>
      <c r="I32" s="15"/>
      <c r="J32" s="31">
        <v>1.1226851851851851E-3</v>
      </c>
      <c r="K32" s="2">
        <v>1</v>
      </c>
      <c r="L32" s="33" t="str">
        <f t="shared" si="1"/>
        <v>Лысенский Денис</v>
      </c>
      <c r="M32" s="33">
        <f>COUNTIF(K$20:K32,K32)</f>
        <v>5</v>
      </c>
      <c r="N32" s="39" t="s">
        <v>46</v>
      </c>
      <c r="O32" s="39"/>
      <c r="P32" s="6">
        <f>SUMIF($K$20:K32,K32,$F$20:F32)+SUMIF($K$20:K32,K32,$J$20:J32)</f>
        <v>0.20703703703703705</v>
      </c>
      <c r="Q32" s="5"/>
      <c r="R32" s="25"/>
      <c r="S32" s="19"/>
      <c r="T32" s="19"/>
      <c r="U32" s="19"/>
    </row>
    <row r="33" spans="1:21">
      <c r="B33" s="30">
        <v>14</v>
      </c>
      <c r="C33" s="2"/>
      <c r="D33" s="31">
        <f t="shared" si="2"/>
        <v>1.1403356481481484</v>
      </c>
      <c r="E33" s="31">
        <f t="shared" si="3"/>
        <v>1.1422800925925927</v>
      </c>
      <c r="F33" s="38">
        <v>4.8611111111111112E-2</v>
      </c>
      <c r="G33" s="32">
        <f t="shared" si="0"/>
        <v>0</v>
      </c>
      <c r="H33" s="31" t="str">
        <f>IF((((IF((I33="Yes"),SUMIF($G$20:G33,G33,$J$20:J33),0)+IF((I33="Yes"),SUMIF($G$20:G33,G33,$F$20:F33),))-J33)&lt;0),"",((IF((I33="Yes"),SUMIF($G$20:G33,G33,$J$20:J33),0)+IF((I33="Yes"),SUMIF($G$20:G33,G33,$F$20:F33),))-J33))</f>
        <v/>
      </c>
      <c r="I33" s="15"/>
      <c r="J33" s="31">
        <v>1.1111111111111111E-3</v>
      </c>
      <c r="K33" s="2">
        <v>4</v>
      </c>
      <c r="L33" s="33" t="str">
        <f t="shared" si="1"/>
        <v>Шевелев Валера</v>
      </c>
      <c r="M33" s="33">
        <f>COUNTIF(K$20:K33,K33)</f>
        <v>3</v>
      </c>
      <c r="N33" s="39" t="s">
        <v>48</v>
      </c>
      <c r="O33" s="39"/>
      <c r="P33" s="6">
        <f>SUMIF($K$20:K33,K33,$F$20:F33)+SUMIF($K$20:K33,K33,$J$20:J33)</f>
        <v>0.14656249999999998</v>
      </c>
      <c r="Q33" s="5"/>
      <c r="R33" s="19"/>
      <c r="S33" s="19"/>
      <c r="T33" s="19"/>
      <c r="U33" s="19"/>
    </row>
    <row r="34" spans="1:21">
      <c r="B34" s="30">
        <v>15</v>
      </c>
      <c r="C34" s="2"/>
      <c r="D34" s="31">
        <f t="shared" si="2"/>
        <v>1.1872800925925928</v>
      </c>
      <c r="E34" s="31">
        <f t="shared" si="3"/>
        <v>1.1892361111111112</v>
      </c>
      <c r="F34" s="38">
        <v>4.5833333333333337E-2</v>
      </c>
      <c r="G34" s="32">
        <f t="shared" si="0"/>
        <v>0</v>
      </c>
      <c r="H34" s="31" t="str">
        <f>IF((((IF((I34="Yes"),SUMIF($G$20:G34,G34,$J$20:J34),0)+IF((I34="Yes"),SUMIF($G$20:G34,G34,$F$20:F34),))-J34)&lt;0),"",((IF((I34="Yes"),SUMIF($G$20:G34,G34,$J$20:J34),0)+IF((I34="Yes"),SUMIF($G$20:G34,G34,$F$20:F34),))-J34))</f>
        <v/>
      </c>
      <c r="I34" s="15"/>
      <c r="J34" s="31">
        <v>1.1226851851851851E-3</v>
      </c>
      <c r="K34" s="2">
        <v>5</v>
      </c>
      <c r="L34" s="33" t="str">
        <f t="shared" si="1"/>
        <v>Горошко Игорь</v>
      </c>
      <c r="M34" s="33">
        <f>COUNTIF(K$20:K34,K34)</f>
        <v>3</v>
      </c>
      <c r="N34" s="39" t="s">
        <v>49</v>
      </c>
      <c r="O34" s="39"/>
      <c r="P34" s="6">
        <f>SUMIF($K$20:K34,K34,$F$20:F34)+SUMIF($K$20:K34,K34,$J$20:J34)</f>
        <v>0.14499999999999999</v>
      </c>
      <c r="Q34" s="5"/>
      <c r="R34" s="19"/>
      <c r="S34" s="19"/>
      <c r="T34" s="19"/>
      <c r="U34" s="19"/>
    </row>
    <row r="35" spans="1:21">
      <c r="B35" s="30">
        <v>16</v>
      </c>
      <c r="C35" s="2"/>
      <c r="D35" s="31">
        <f t="shared" si="2"/>
        <v>1.2335416666666668</v>
      </c>
      <c r="E35" s="31">
        <f t="shared" si="3"/>
        <v>1.2354861111111111</v>
      </c>
      <c r="F35" s="38">
        <v>4.5138888888888888E-2</v>
      </c>
      <c r="G35" s="32">
        <f t="shared" si="0"/>
        <v>0</v>
      </c>
      <c r="H35" s="31" t="str">
        <f>IF((((IF((I35="Yes"),SUMIF($G$20:G35,G35,$J$20:J35),0)+IF((I35="Yes"),SUMIF($G$20:G35,G35,$F$20:F35),))-J35)&lt;0),"",((IF((I35="Yes"),SUMIF($G$20:G35,G35,$J$20:J35),0)+IF((I35="Yes"),SUMIF($G$20:G35,G35,$F$20:F35),))-J35))</f>
        <v/>
      </c>
      <c r="I35" s="15"/>
      <c r="J35" s="31">
        <v>1.1111111111111111E-3</v>
      </c>
      <c r="K35" s="2">
        <v>4</v>
      </c>
      <c r="L35" s="33" t="str">
        <f t="shared" si="1"/>
        <v>Шевелев Валера</v>
      </c>
      <c r="M35" s="33">
        <f>COUNTIF(K$20:K35,K35)</f>
        <v>4</v>
      </c>
      <c r="N35" s="39" t="s">
        <v>50</v>
      </c>
      <c r="O35" s="39"/>
      <c r="P35" s="6">
        <f>SUMIF($K$20:K35,K35,$F$20:F35)+SUMIF($K$20:K35,K35,$J$20:J35)</f>
        <v>0.1928125</v>
      </c>
      <c r="Q35" s="5"/>
      <c r="R35" s="19"/>
      <c r="S35" s="19"/>
      <c r="T35" s="19"/>
      <c r="U35" s="19"/>
    </row>
    <row r="36" spans="1:21">
      <c r="B36" s="30">
        <v>17</v>
      </c>
      <c r="C36" s="2"/>
      <c r="D36" s="31">
        <f t="shared" si="2"/>
        <v>1.2797916666666667</v>
      </c>
      <c r="E36" s="31">
        <f t="shared" si="3"/>
        <v>1.2817476851851852</v>
      </c>
      <c r="F36" s="38">
        <v>4.5138888888888888E-2</v>
      </c>
      <c r="G36" s="32">
        <f t="shared" si="0"/>
        <v>0</v>
      </c>
      <c r="H36" s="31" t="str">
        <f>IF((((IF((I36="Yes"),SUMIF($G$20:G36,G36,$J$20:J36),0)+IF((I36="Yes"),SUMIF($G$20:G36,G36,$F$20:F36),))-J36)&lt;0),"",((IF((I36="Yes"),SUMIF($G$20:G36,G36,$J$20:J36),0)+IF((I36="Yes"),SUMIF($G$20:G36,G36,$F$20:F36),))-J36))</f>
        <v/>
      </c>
      <c r="I36" s="15"/>
      <c r="J36" s="31">
        <v>1.1226851851851851E-3</v>
      </c>
      <c r="K36" s="2">
        <v>5</v>
      </c>
      <c r="L36" s="33" t="str">
        <f t="shared" si="1"/>
        <v>Горошко Игорь</v>
      </c>
      <c r="M36" s="33">
        <f>COUNTIF(K$20:K36,K36)</f>
        <v>4</v>
      </c>
      <c r="N36" s="39" t="s">
        <v>51</v>
      </c>
      <c r="O36" s="39"/>
      <c r="P36" s="6">
        <f>SUMIF($K$20:K36,K36,$F$20:F36)+SUMIF($K$20:K36,K36,$J$20:J36)</f>
        <v>0.19126157407407407</v>
      </c>
      <c r="Q36" s="5"/>
      <c r="R36" s="19"/>
      <c r="S36" s="19"/>
      <c r="T36" s="19"/>
      <c r="U36" s="19"/>
    </row>
    <row r="37" spans="1:21">
      <c r="B37" s="30">
        <v>18</v>
      </c>
      <c r="C37" s="2"/>
      <c r="D37" s="31">
        <f t="shared" si="2"/>
        <v>1.3225810185185187</v>
      </c>
      <c r="E37" s="31">
        <f t="shared" si="3"/>
        <v>1.324513888888889</v>
      </c>
      <c r="F37" s="38">
        <v>4.1666666666666664E-2</v>
      </c>
      <c r="G37" s="32">
        <f t="shared" si="0"/>
        <v>0</v>
      </c>
      <c r="H37" s="31" t="str">
        <f>IF((((IF((I37="Yes"),SUMIF($G$20:G37,G37,$J$20:J37),0)+IF((I37="Yes"),SUMIF($G$20:G37,G37,$F$20:F37),))-J37)&lt;0),"",((IF((I37="Yes"),SUMIF($G$20:G37,G37,$J$20:J37),0)+IF((I37="Yes"),SUMIF($G$20:G37,G37,$F$20:F37),))-J37))</f>
        <v/>
      </c>
      <c r="I37" s="15"/>
      <c r="J37" s="31">
        <v>1.0995370370370371E-3</v>
      </c>
      <c r="K37" s="2">
        <v>2</v>
      </c>
      <c r="L37" s="33" t="str">
        <f t="shared" si="1"/>
        <v>Бахмацкий Олег</v>
      </c>
      <c r="M37" s="33">
        <f>COUNTIF(K$20:K37,K37)</f>
        <v>3</v>
      </c>
      <c r="N37" s="39" t="s">
        <v>52</v>
      </c>
      <c r="O37" s="39"/>
      <c r="P37" s="6">
        <f>SUMIF($K$20:K37,K37,$F$20:F37)+SUMIF($K$20:K37,K37,$J$20:J37)</f>
        <v>0.13946759259259259</v>
      </c>
      <c r="Q37" s="5"/>
      <c r="R37" s="19"/>
      <c r="S37" s="19"/>
      <c r="T37" s="19"/>
      <c r="U37" s="19"/>
    </row>
    <row r="38" spans="1:21">
      <c r="B38" s="30">
        <v>19</v>
      </c>
      <c r="C38" s="2"/>
      <c r="D38" s="31">
        <f t="shared" si="2"/>
        <v>1.3646527777777779</v>
      </c>
      <c r="E38" s="31">
        <f t="shared" si="3"/>
        <v>1.3665972222222222</v>
      </c>
      <c r="F38" s="38">
        <v>4.0972222222222222E-2</v>
      </c>
      <c r="G38" s="32">
        <f t="shared" si="0"/>
        <v>0</v>
      </c>
      <c r="H38" s="31" t="str">
        <f>IF((((IF((I38="Yes"),SUMIF($G$20:G38,G38,$J$20:J38),0)+IF((I38="Yes"),SUMIF($G$20:G38,G38,$F$20:F38),))-J38)&lt;0),"",((IF((I38="Yes"),SUMIF($G$20:G38,G38,$J$20:J38),0)+IF((I38="Yes"),SUMIF($G$20:G38,G38,$F$20:F38),))-J38))</f>
        <v/>
      </c>
      <c r="I38" s="15"/>
      <c r="J38" s="31">
        <v>1.1111111111111111E-3</v>
      </c>
      <c r="K38" s="2">
        <v>3</v>
      </c>
      <c r="L38" s="33" t="str">
        <f t="shared" si="1"/>
        <v>Голубченко Саша</v>
      </c>
      <c r="M38" s="33">
        <f>COUNTIF(K$20:K38,K38)</f>
        <v>3</v>
      </c>
      <c r="N38" s="39" t="s">
        <v>53</v>
      </c>
      <c r="O38" s="39"/>
      <c r="P38" s="6">
        <f>SUMIF($K$20:K38,K38,$F$20:F38)+SUMIF($K$20:K38,K38,$J$20:J38)</f>
        <v>0.13601851851851851</v>
      </c>
      <c r="Q38" s="5"/>
      <c r="R38" s="19"/>
      <c r="S38" s="19"/>
      <c r="T38" s="19"/>
      <c r="U38" s="19"/>
    </row>
    <row r="39" spans="1:21">
      <c r="B39" s="30">
        <v>20</v>
      </c>
      <c r="C39" s="2"/>
      <c r="D39" s="31">
        <f t="shared" si="2"/>
        <v>1.4088194444444446</v>
      </c>
      <c r="E39" s="31">
        <f t="shared" si="3"/>
        <v>1.410775462962963</v>
      </c>
      <c r="F39" s="38">
        <v>4.3055555555555562E-2</v>
      </c>
      <c r="G39" s="32">
        <f t="shared" si="0"/>
        <v>0</v>
      </c>
      <c r="H39" s="31" t="str">
        <f>IF((((IF((I39="Yes"),SUMIF($G$20:G39,G39,$J$20:J39),0)+IF((I39="Yes"),SUMIF($G$20:G39,G39,$F$20:F39),))-J39)&lt;0),"",((IF((I39="Yes"),SUMIF($G$20:G39,G39,$J$20:J39),0)+IF((I39="Yes"),SUMIF($G$20:G39,G39,$F$20:F39),))-J39))</f>
        <v/>
      </c>
      <c r="I39" s="15"/>
      <c r="J39" s="31">
        <v>1.1226851851851851E-3</v>
      </c>
      <c r="K39" s="2">
        <v>2</v>
      </c>
      <c r="L39" s="33" t="str">
        <f t="shared" si="1"/>
        <v>Бахмацкий Олег</v>
      </c>
      <c r="M39" s="33">
        <f>COUNTIF(K$20:K39,K39)</f>
        <v>4</v>
      </c>
      <c r="N39" s="39" t="s">
        <v>54</v>
      </c>
      <c r="O39" s="39"/>
      <c r="P39" s="6">
        <f>SUMIF($K$20:K39,K39,$F$20:F39)+SUMIF($K$20:K39,K39,$J$20:J39)</f>
        <v>0.18364583333333334</v>
      </c>
      <c r="Q39" s="5"/>
      <c r="R39" s="26"/>
      <c r="S39" s="19"/>
      <c r="T39" s="19"/>
      <c r="U39" s="19"/>
    </row>
    <row r="40" spans="1:21">
      <c r="B40" s="30">
        <v>21</v>
      </c>
      <c r="C40" s="2"/>
      <c r="D40" s="31">
        <f t="shared" si="2"/>
        <v>1.4411921296296297</v>
      </c>
      <c r="E40" s="31">
        <f t="shared" si="3"/>
        <v>1.443125</v>
      </c>
      <c r="F40" s="38">
        <v>3.125E-2</v>
      </c>
      <c r="G40" s="32">
        <f t="shared" si="0"/>
        <v>0</v>
      </c>
      <c r="H40" s="31" t="str">
        <f>IF((((IF((I40="Yes"),SUMIF($G$20:G40,G40,$J$20:J40),0)+IF((I40="Yes"),SUMIF($G$20:G40,G40,$F$20:F40),))-J40)&lt;0),"",((IF((I40="Yes"),SUMIF($G$20:G40,G40,$J$20:J40),0)+IF((I40="Yes"),SUMIF($G$20:G40,G40,$F$20:F40),))-J40))</f>
        <v/>
      </c>
      <c r="I40" s="15"/>
      <c r="J40" s="31">
        <v>1.0995370370370371E-3</v>
      </c>
      <c r="K40" s="2">
        <v>3</v>
      </c>
      <c r="L40" s="33" t="str">
        <f t="shared" si="1"/>
        <v>Голубченко Саша</v>
      </c>
      <c r="M40" s="33">
        <f>COUNTIF(K$20:K40,K40)</f>
        <v>4</v>
      </c>
      <c r="N40" s="39" t="s">
        <v>55</v>
      </c>
      <c r="O40" s="39"/>
      <c r="P40" s="6">
        <f>SUMIF($K$20:K40,K40,$F$20:F40)+SUMIF($K$20:K40,K40,$J$20:J40)</f>
        <v>0.16836805555555556</v>
      </c>
      <c r="Q40" s="5"/>
      <c r="R40" s="25"/>
      <c r="S40" s="19"/>
      <c r="T40" s="19"/>
      <c r="U40" s="19"/>
    </row>
    <row r="41" spans="1:21">
      <c r="B41" s="30">
        <v>22</v>
      </c>
      <c r="C41" s="2"/>
      <c r="D41" s="31">
        <f t="shared" si="2"/>
        <v>1.463125</v>
      </c>
      <c r="E41" s="31">
        <f t="shared" si="3"/>
        <v>1.4650694444444445</v>
      </c>
      <c r="F41" s="38">
        <v>2.0833333333333332E-2</v>
      </c>
      <c r="G41" s="32">
        <f>IF((I41="Yes"),(G42+1),G42)</f>
        <v>0</v>
      </c>
      <c r="H41" s="31" t="str">
        <f>IF((((IF((I41="Yes"),SUMIF($G$20:G41,G41,$J$20:J41),0)+IF((I41="Yes"),SUMIF($G$20:G41,G41,$F$20:F41),))-J41)&lt;0),"",((IF((I41="Yes"),SUMIF($G$20:G41,G41,$J$20:J41),0)+IF((I41="Yes"),SUMIF($G$20:G41,G41,$F$20:F41),))-J41))</f>
        <v/>
      </c>
      <c r="I41" s="15"/>
      <c r="J41" s="31">
        <v>1.1111111111111111E-3</v>
      </c>
      <c r="K41" s="2">
        <v>5</v>
      </c>
      <c r="L41" s="33" t="str">
        <f t="shared" si="1"/>
        <v>Горошко Игорь</v>
      </c>
      <c r="M41" s="33">
        <f>COUNTIF(K$20:K41,K41)</f>
        <v>5</v>
      </c>
      <c r="N41" s="39" t="s">
        <v>56</v>
      </c>
      <c r="O41" s="39"/>
      <c r="P41" s="6">
        <f>SUMIF($K$20:K41,K41,$F$20:F41)+SUMIF($K$20:K41,K41,$J$20:J41)</f>
        <v>0.21320601851851853</v>
      </c>
      <c r="Q41" s="5"/>
      <c r="R41" s="19"/>
      <c r="S41" s="19"/>
      <c r="T41" s="19"/>
      <c r="U41" s="19"/>
    </row>
    <row r="42" spans="1:21">
      <c r="B42" s="30">
        <v>23</v>
      </c>
      <c r="C42" s="2"/>
      <c r="D42" s="31">
        <f t="shared" si="2"/>
        <v>1.4649305555555558</v>
      </c>
      <c r="E42" s="31">
        <f t="shared" si="3"/>
        <v>1.4668634259259261</v>
      </c>
      <c r="F42" s="38">
        <v>6.9444444444444447E-4</v>
      </c>
      <c r="G42" s="32">
        <f>IF((I42="Yes"),(G43+1),G43)</f>
        <v>0</v>
      </c>
      <c r="H42" s="31" t="str">
        <f>IF((((IF((I42="Yes"),SUMIF($G$20:G42,G42,$J$20:J42),0)+IF((I42="Yes"),SUMIF($G$20:G42,G42,$F$20:F42),))-J42)&lt;0),"",((IF((I42="Yes"),SUMIF($G$20:G42,G42,$J$20:J42),0)+IF((I42="Yes"),SUMIF($G$20:G42,G42,$F$20:F42),))-J42))</f>
        <v/>
      </c>
      <c r="I42" s="15"/>
      <c r="J42" s="31">
        <v>1.0995370370370371E-3</v>
      </c>
      <c r="K42" s="2">
        <v>2</v>
      </c>
      <c r="L42" s="33" t="str">
        <f t="shared" si="1"/>
        <v>Бахмацкий Олег</v>
      </c>
      <c r="M42" s="33">
        <f>COUNTIF(K$20:K42,K42)</f>
        <v>5</v>
      </c>
      <c r="N42" s="39"/>
      <c r="O42" s="39"/>
      <c r="P42" s="6">
        <f>SUMIF($K$20:K42,K42,$F$20:F42)+SUMIF($K$20:K42,K42,$J$20:J42)</f>
        <v>0.18543981481481481</v>
      </c>
      <c r="Q42" s="5"/>
      <c r="R42" s="19"/>
      <c r="S42" s="19"/>
      <c r="T42" s="19"/>
      <c r="U42" s="19"/>
    </row>
    <row r="43" spans="1:21">
      <c r="B43" s="30">
        <v>24</v>
      </c>
      <c r="C43" s="2"/>
      <c r="D43" s="31">
        <f t="shared" si="2"/>
        <v>1.4667245370370374</v>
      </c>
      <c r="E43" s="31">
        <f t="shared" si="3"/>
        <v>1.4687037037037038</v>
      </c>
      <c r="F43" s="38">
        <v>6.9444444444444447E-4</v>
      </c>
      <c r="G43" s="32">
        <f t="shared" si="0"/>
        <v>0</v>
      </c>
      <c r="H43" s="31" t="str">
        <f>IF((((IF((I43="Yes"),SUMIF($G$20:G43,G43,$J$20:J43),0)+IF((I43="Yes"),SUMIF($G$20:G43,G43,$F$20:F43),))-J43)&lt;0),"",((IF((I43="Yes"),SUMIF($G$20:G43,G43,$J$20:J43),0)+IF((I43="Yes"),SUMIF($G$20:G43,G43,$F$20:F43),))-J43))</f>
        <v/>
      </c>
      <c r="I43" s="15"/>
      <c r="J43" s="31">
        <v>1.1458333333333333E-3</v>
      </c>
      <c r="K43" s="2">
        <v>2</v>
      </c>
      <c r="L43" s="33" t="str">
        <f t="shared" si="1"/>
        <v>Бахмацкий Олег</v>
      </c>
      <c r="M43" s="33">
        <f>COUNTIF(K$20:K43,K43)</f>
        <v>6</v>
      </c>
      <c r="N43" s="39"/>
      <c r="O43" s="39"/>
      <c r="P43" s="6">
        <f>SUMIF($K$20:K43,K43,$F$20:F43)+SUMIF($K$20:K43,K43,$J$20:J43)</f>
        <v>0.1872800925925926</v>
      </c>
      <c r="Q43" s="5"/>
      <c r="R43" s="19"/>
      <c r="S43" s="19"/>
      <c r="T43" s="19"/>
      <c r="U43" s="19"/>
    </row>
    <row r="44" spans="1:21">
      <c r="B44" s="30">
        <v>25</v>
      </c>
      <c r="C44" s="2"/>
      <c r="D44" s="31">
        <f t="shared" si="2"/>
        <v>1.4998148148148152</v>
      </c>
      <c r="E44" s="31">
        <f t="shared" si="3"/>
        <v>1.5006481481481484</v>
      </c>
      <c r="F44" s="38">
        <v>3.1944444444444449E-2</v>
      </c>
      <c r="G44" s="32">
        <v>0</v>
      </c>
      <c r="H44" s="31">
        <f>IF((((IF((I44="Finish"),SUMIF($G$20:G44,G44,$J$20:J44),0)+IF((I44="Finish"),SUMIF($G$20:G44,G44,$F$20:F44),))-J44)&lt;0),"",((IF((I44="Finish"),SUMIF($G$20:G44,G44,$J$20:J44),0)+IF((I44="Finish"),SUMIF($G$20:G44,G44,$F$20:F44),))-J44))</f>
        <v>1.000648148148148</v>
      </c>
      <c r="I44" s="34" t="s">
        <v>1</v>
      </c>
      <c r="J44" s="31"/>
      <c r="K44" s="2">
        <v>2</v>
      </c>
      <c r="L44" s="33" t="str">
        <f t="shared" si="1"/>
        <v>Бахмацкий Олег</v>
      </c>
      <c r="M44" s="33">
        <f>COUNTIF(K$20:K44,K44)</f>
        <v>7</v>
      </c>
      <c r="N44" s="39" t="s">
        <v>57</v>
      </c>
      <c r="O44" s="39"/>
      <c r="P44" s="6">
        <f>SUMIF($K$20:K44,K44,$F$20:F44)+SUMIF($K$20:K44,K44,$J$20:J44)</f>
        <v>0.21922453703703704</v>
      </c>
      <c r="Q44" s="5"/>
      <c r="R44" s="19"/>
      <c r="S44" s="19"/>
      <c r="T44" s="19"/>
      <c r="U44" s="19"/>
    </row>
    <row r="45" spans="1:21" s="5" customFormat="1">
      <c r="L45" s="27"/>
      <c r="M45" s="27"/>
      <c r="N45" s="27"/>
      <c r="R45" s="19"/>
      <c r="S45" s="19"/>
      <c r="T45" s="19"/>
      <c r="U45" s="19"/>
    </row>
    <row r="46" spans="1:21" s="5" customFormat="1">
      <c r="R46" s="19"/>
      <c r="S46" s="19"/>
      <c r="T46" s="19"/>
      <c r="U46" s="19"/>
    </row>
    <row r="47" spans="1:21" s="5" customFormat="1">
      <c r="A47" s="21"/>
      <c r="B47" s="22" t="s">
        <v>31</v>
      </c>
      <c r="R47" s="19"/>
      <c r="S47" s="19"/>
      <c r="T47" s="19"/>
      <c r="U47" s="19"/>
    </row>
    <row r="48" spans="1:21" s="5" customFormat="1" ht="12.75" customHeight="1" outlineLevel="1">
      <c r="B48" s="23"/>
    </row>
    <row r="49" spans="1:44" s="17" customFormat="1" ht="26.25" customHeight="1" outlineLevel="1">
      <c r="A49" s="24"/>
      <c r="B49" s="18" t="s">
        <v>26</v>
      </c>
      <c r="C49" s="18" t="s">
        <v>6</v>
      </c>
      <c r="D49" s="18" t="s">
        <v>11</v>
      </c>
      <c r="E49" s="18" t="s">
        <v>20</v>
      </c>
      <c r="F49" s="18" t="s">
        <v>0</v>
      </c>
      <c r="G49" s="18" t="s">
        <v>18</v>
      </c>
      <c r="H49" s="18" t="s">
        <v>23</v>
      </c>
      <c r="I49" s="18" t="s">
        <v>16</v>
      </c>
      <c r="J49" s="18" t="s">
        <v>25</v>
      </c>
      <c r="K49" s="18" t="s">
        <v>29</v>
      </c>
      <c r="L49" s="18"/>
      <c r="M49" s="18" t="s">
        <v>7</v>
      </c>
      <c r="N49" s="18" t="s">
        <v>22</v>
      </c>
      <c r="O49" s="18" t="s">
        <v>12</v>
      </c>
      <c r="P49" s="18" t="s">
        <v>14</v>
      </c>
      <c r="Q49" s="18" t="s">
        <v>10</v>
      </c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</row>
    <row r="50" spans="1:44" s="5" customFormat="1" ht="12.75" customHeight="1" outlineLevel="1">
      <c r="R50" s="19"/>
      <c r="S50" s="19"/>
      <c r="T50" s="19"/>
      <c r="U50" s="19"/>
    </row>
    <row r="51" spans="1:44" ht="12.75" customHeight="1" outlineLevel="1">
      <c r="B51" s="7">
        <v>1</v>
      </c>
      <c r="C51" s="2"/>
      <c r="D51" s="6">
        <f>($F$4+F51)-$F$8</f>
        <v>0.54430555555555549</v>
      </c>
      <c r="E51" s="6">
        <f>($F$4+F51)+J51</f>
        <v>0.54623842592592586</v>
      </c>
      <c r="F51" s="1">
        <v>4.5138888888888888E-2</v>
      </c>
      <c r="G51" s="8">
        <f t="shared" ref="G51:G74" si="4">IF((I51="Yes"),(G52+1),G52)</f>
        <v>0</v>
      </c>
      <c r="H51" s="6" t="str">
        <f>IF((((IF((I51="Yes"),SUMIF($G$51:G51,G51,$J$51:J51),0)+IF((I51="Yes"),SUMIF($G$51:G51,G51,$F$51:F51),))-J51)&lt;0),"",((IF((I51="Yes"),SUMIF($G$51:G51,G51,$J$51:J51),0)+IF((I51="Yes"),SUMIF($G$51:G51,G51,$F$51:F51),))-J51))</f>
        <v/>
      </c>
      <c r="I51" s="15"/>
      <c r="J51" s="6">
        <f t="shared" ref="J51:J75" si="5">IF((I51="Yes"),$L$7,$L$6)</f>
        <v>1.0995370370370371E-3</v>
      </c>
      <c r="K51" s="2">
        <v>1</v>
      </c>
      <c r="L51" s="9" t="str">
        <f t="shared" ref="L51:L75" si="6">IF((K51=1),I$10,IF((K51=2),I$11,IF((K51=3),I$12,IF((K51=4),I$13,IF((K51=5),$I$14)))))</f>
        <v>Лысенский Денис</v>
      </c>
      <c r="M51" s="9">
        <f>COUNTIF(K$51:K51,K51)</f>
        <v>1</v>
      </c>
      <c r="N51" s="2"/>
      <c r="O51" s="2"/>
      <c r="P51" s="6">
        <f>SUMIF($K$51:K51,K51,$F$51:F51)+SUMIF($K$51:K51,K51,$J$51:J51)</f>
        <v>4.6238425925925926E-2</v>
      </c>
      <c r="Q51" s="5"/>
      <c r="R51" s="19"/>
      <c r="S51" s="19"/>
      <c r="T51" s="19"/>
      <c r="U51" s="19"/>
    </row>
    <row r="52" spans="1:44" ht="12.75" customHeight="1" outlineLevel="1">
      <c r="B52" s="7">
        <v>2</v>
      </c>
      <c r="C52" s="2"/>
      <c r="D52" s="6">
        <f t="shared" ref="D52:D75" si="7">(F52+E51)-$F$8</f>
        <v>0.59054398148148135</v>
      </c>
      <c r="E52" s="6">
        <f t="shared" ref="E52:E75" si="8">(F52+J52)+E51</f>
        <v>0.59247685185185184</v>
      </c>
      <c r="F52" s="1">
        <v>4.5138888888888888E-2</v>
      </c>
      <c r="G52" s="8">
        <f t="shared" si="4"/>
        <v>0</v>
      </c>
      <c r="H52" s="6" t="str">
        <f>IF((((IF((I52="Yes"),SUMIF($G$51:G52,G52,$J$51:J52),0)+IF((I52="Yes"),SUMIF($G$51:G52,G52,$F$51:F52),))-J52)&lt;0),"",((IF((I52="Yes"),SUMIF($G$51:G52,G52,$J$51:J52),0)+IF((I52="Yes"),SUMIF($G$51:G52,G52,$F$51:F52),))-J52))</f>
        <v/>
      </c>
      <c r="I52" s="15"/>
      <c r="J52" s="6">
        <f t="shared" si="5"/>
        <v>1.0995370370370371E-3</v>
      </c>
      <c r="K52" s="2">
        <v>4</v>
      </c>
      <c r="L52" s="9" t="str">
        <f t="shared" si="6"/>
        <v>Шевелев Валера</v>
      </c>
      <c r="M52" s="9">
        <f>COUNTIF(K$51:K52,K52)</f>
        <v>1</v>
      </c>
      <c r="N52" s="2"/>
      <c r="O52" s="2"/>
      <c r="P52" s="6">
        <f>SUMIF($K$51:K52,K52,$F$51:F52)+SUMIF($K$51:K52,K52,$J$51:J52)</f>
        <v>4.6238425925925926E-2</v>
      </c>
      <c r="Q52" s="5"/>
      <c r="R52" s="19"/>
      <c r="S52" s="19"/>
      <c r="T52" s="19"/>
      <c r="U52" s="19"/>
    </row>
    <row r="53" spans="1:44" ht="12.75" customHeight="1" outlineLevel="1">
      <c r="B53" s="7">
        <v>3</v>
      </c>
      <c r="C53" s="2"/>
      <c r="D53" s="6">
        <f t="shared" si="7"/>
        <v>0.63678240740740732</v>
      </c>
      <c r="E53" s="6">
        <f t="shared" si="8"/>
        <v>0.63871527777777781</v>
      </c>
      <c r="F53" s="1">
        <v>4.5138888888888888E-2</v>
      </c>
      <c r="G53" s="8">
        <f t="shared" si="4"/>
        <v>0</v>
      </c>
      <c r="H53" s="6" t="str">
        <f>IF((((IF((I53="Yes"),SUMIF($G$51:G53,G53,$J$51:J53),0)+IF((I53="Yes"),SUMIF($G$51:G53,G53,$F$51:F53),))-J53)&lt;0),"",((IF((I53="Yes"),SUMIF($G$51:G53,G53,$J$51:J53),0)+IF((I53="Yes"),SUMIF($G$51:G53,G53,$F$51:F53),))-J53))</f>
        <v/>
      </c>
      <c r="I53" s="15"/>
      <c r="J53" s="6">
        <f t="shared" si="5"/>
        <v>1.0995370370370371E-3</v>
      </c>
      <c r="K53" s="2">
        <v>3</v>
      </c>
      <c r="L53" s="9" t="str">
        <f t="shared" si="6"/>
        <v>Голубченко Саша</v>
      </c>
      <c r="M53" s="9">
        <f>COUNTIF(K$51:K53,K53)</f>
        <v>1</v>
      </c>
      <c r="N53" s="2"/>
      <c r="O53" s="2"/>
      <c r="P53" s="6">
        <f>SUMIF($K$51:K53,K53,$F$51:F53)+SUMIF($K$51:K53,K53,$J$51:J53)</f>
        <v>4.6238425925925926E-2</v>
      </c>
      <c r="Q53" s="5"/>
      <c r="R53" s="19"/>
      <c r="S53" s="19"/>
      <c r="T53" s="19"/>
      <c r="U53" s="19"/>
    </row>
    <row r="54" spans="1:44" ht="12.75" customHeight="1" outlineLevel="1">
      <c r="B54" s="7">
        <v>4</v>
      </c>
      <c r="C54" s="2"/>
      <c r="D54" s="6">
        <f t="shared" si="7"/>
        <v>0.6830208333333333</v>
      </c>
      <c r="E54" s="6">
        <f t="shared" si="8"/>
        <v>0.68495370370370379</v>
      </c>
      <c r="F54" s="1">
        <v>4.5138888888888888E-2</v>
      </c>
      <c r="G54" s="8">
        <f t="shared" si="4"/>
        <v>0</v>
      </c>
      <c r="H54" s="6" t="str">
        <f>IF((((IF((I54="Yes"),SUMIF($G$51:G54,G54,$J$51:J54),0)+IF((I54="Yes"),SUMIF($G$51:G54,G54,$F$51:F54),))-J54)&lt;0),"",((IF((I54="Yes"),SUMIF($G$51:G54,G54,$J$51:J54),0)+IF((I54="Yes"),SUMIF($G$51:G54,G54,$F$51:F54),))-J54))</f>
        <v/>
      </c>
      <c r="I54" s="15"/>
      <c r="J54" s="6">
        <f t="shared" si="5"/>
        <v>1.0995370370370371E-3</v>
      </c>
      <c r="K54" s="2">
        <v>5</v>
      </c>
      <c r="L54" s="9" t="str">
        <f t="shared" si="6"/>
        <v>Горошко Игорь</v>
      </c>
      <c r="M54" s="9">
        <f>COUNTIF(K$51:K54,K54)</f>
        <v>1</v>
      </c>
      <c r="N54" s="2"/>
      <c r="O54" s="2"/>
      <c r="P54" s="6">
        <f>SUMIF($K$51:K54,K54,$F$51:F54)+SUMIF($K$51:K54,K54,$J$51:J54)</f>
        <v>4.6238425925925926E-2</v>
      </c>
      <c r="Q54" s="5"/>
      <c r="R54" s="19"/>
      <c r="S54" s="19"/>
      <c r="T54" s="19"/>
      <c r="U54" s="19"/>
    </row>
    <row r="55" spans="1:44" ht="12.75" customHeight="1" outlineLevel="1">
      <c r="B55" s="7">
        <v>5</v>
      </c>
      <c r="C55" s="2"/>
      <c r="D55" s="6">
        <f t="shared" si="7"/>
        <v>0.72925925925925927</v>
      </c>
      <c r="E55" s="6">
        <f t="shared" si="8"/>
        <v>0.73119212962962976</v>
      </c>
      <c r="F55" s="1">
        <v>4.5138888888888888E-2</v>
      </c>
      <c r="G55" s="8">
        <f t="shared" si="4"/>
        <v>0</v>
      </c>
      <c r="H55" s="6" t="str">
        <f>IF((((IF((I55="Yes"),SUMIF($G$51:G55,G55,$J$51:J55),0)+IF((I55="Yes"),SUMIF($G$51:G55,G55,$F$51:F55),))-J55)&lt;0),"",((IF((I55="Yes"),SUMIF($G$51:G55,G55,$J$51:J55),0)+IF((I55="Yes"),SUMIF($G$51:G55,G55,$F$51:F55),))-J55))</f>
        <v/>
      </c>
      <c r="I55" s="15"/>
      <c r="J55" s="6">
        <f t="shared" si="5"/>
        <v>1.0995370370370371E-3</v>
      </c>
      <c r="K55" s="2">
        <v>2</v>
      </c>
      <c r="L55" s="9" t="str">
        <f t="shared" si="6"/>
        <v>Бахмацкий Олег</v>
      </c>
      <c r="M55" s="9">
        <f>COUNTIF(K$51:K55,K55)</f>
        <v>1</v>
      </c>
      <c r="N55" s="2"/>
      <c r="O55" s="2"/>
      <c r="P55" s="6">
        <f>SUMIF($K$51:K55,K55,$F$51:F55)+SUMIF($K$51:K55,K55,$J$51:J55)</f>
        <v>4.6238425925925926E-2</v>
      </c>
      <c r="Q55" s="5"/>
      <c r="R55" s="19"/>
      <c r="S55" s="19"/>
      <c r="T55" s="19"/>
      <c r="U55" s="19"/>
    </row>
    <row r="56" spans="1:44" ht="12.75" customHeight="1" outlineLevel="1">
      <c r="B56" s="7">
        <v>6</v>
      </c>
      <c r="C56" s="2"/>
      <c r="D56" s="6">
        <f t="shared" si="7"/>
        <v>0.77549768518518525</v>
      </c>
      <c r="E56" s="6">
        <f t="shared" si="8"/>
        <v>0.77743055555555574</v>
      </c>
      <c r="F56" s="1">
        <v>4.5138888888888888E-2</v>
      </c>
      <c r="G56" s="8">
        <f t="shared" si="4"/>
        <v>0</v>
      </c>
      <c r="H56" s="6" t="str">
        <f>IF((((IF((I56="Yes"),SUMIF($G$51:G56,G56,$J$51:J56),0)+IF((I56="Yes"),SUMIF($G$51:G56,G56,$F$51:F56),))-J56)&lt;0),"",((IF((I56="Yes"),SUMIF($G$51:G56,G56,$J$51:J56),0)+IF((I56="Yes"),SUMIF($G$51:G56,G56,$F$51:F56),))-J56))</f>
        <v/>
      </c>
      <c r="I56" s="15"/>
      <c r="J56" s="6">
        <f t="shared" si="5"/>
        <v>1.0995370370370371E-3</v>
      </c>
      <c r="K56" s="2">
        <v>1</v>
      </c>
      <c r="L56" s="9" t="str">
        <f t="shared" si="6"/>
        <v>Лысенский Денис</v>
      </c>
      <c r="M56" s="9">
        <f>COUNTIF(K$51:K56,K56)</f>
        <v>2</v>
      </c>
      <c r="N56" s="2"/>
      <c r="O56" s="2"/>
      <c r="P56" s="6">
        <f>SUMIF($K$51:K56,K56,$F$51:F56)+SUMIF($K$51:K56,K56,$J$51:J56)</f>
        <v>9.2476851851851852E-2</v>
      </c>
      <c r="Q56" s="5"/>
      <c r="R56" s="19"/>
      <c r="S56" s="19"/>
      <c r="T56" s="19"/>
      <c r="U56" s="19"/>
    </row>
    <row r="57" spans="1:44" ht="12.75" customHeight="1" outlineLevel="1">
      <c r="B57" s="7">
        <v>7</v>
      </c>
      <c r="C57" s="2"/>
      <c r="D57" s="6">
        <f t="shared" si="7"/>
        <v>0.82173611111111122</v>
      </c>
      <c r="E57" s="6">
        <f t="shared" si="8"/>
        <v>0.82366898148148171</v>
      </c>
      <c r="F57" s="1">
        <v>4.5138888888888888E-2</v>
      </c>
      <c r="G57" s="8">
        <f t="shared" si="4"/>
        <v>0</v>
      </c>
      <c r="H57" s="6" t="str">
        <f>IF((((IF((I57="Yes"),SUMIF($G$51:G57,G57,$J$51:J57),0)+IF((I57="Yes"),SUMIF($G$51:G57,G57,$F$51:F57),))-J57)&lt;0),"",((IF((I57="Yes"),SUMIF($G$51:G57,G57,$J$51:J57),0)+IF((I57="Yes"),SUMIF($G$51:G57,G57,$F$51:F57),))-J57))</f>
        <v/>
      </c>
      <c r="I57" s="15"/>
      <c r="J57" s="6">
        <f t="shared" si="5"/>
        <v>1.0995370370370371E-3</v>
      </c>
      <c r="K57" s="2">
        <v>2</v>
      </c>
      <c r="L57" s="9" t="str">
        <f t="shared" si="6"/>
        <v>Бахмацкий Олег</v>
      </c>
      <c r="M57" s="9">
        <f>COUNTIF(K$51:K57,K57)</f>
        <v>2</v>
      </c>
      <c r="N57" s="2"/>
      <c r="O57" s="2"/>
      <c r="P57" s="6">
        <f>SUMIF($K$51:K57,K57,$F$51:F57)+SUMIF($K$51:K57,K57,$J$51:J57)</f>
        <v>9.2476851851851852E-2</v>
      </c>
      <c r="Q57" s="5"/>
      <c r="R57" s="19"/>
      <c r="S57" s="19"/>
      <c r="T57" s="19"/>
      <c r="U57" s="19"/>
    </row>
    <row r="58" spans="1:44" ht="12.75" customHeight="1" outlineLevel="1">
      <c r="B58" s="7">
        <v>8</v>
      </c>
      <c r="C58" s="2"/>
      <c r="D58" s="6">
        <f t="shared" si="7"/>
        <v>0.8679745370370372</v>
      </c>
      <c r="E58" s="6">
        <f t="shared" si="8"/>
        <v>0.86990740740740768</v>
      </c>
      <c r="F58" s="1">
        <v>4.5138888888888888E-2</v>
      </c>
      <c r="G58" s="8">
        <f t="shared" si="4"/>
        <v>0</v>
      </c>
      <c r="H58" s="6" t="str">
        <f>IF((((IF((I58="Yes"),SUMIF($G$51:G58,G58,$J$51:J58),0)+IF((I58="Yes"),SUMIF($G$51:G58,G58,$F$51:F58),))-J58)&lt;0),"",((IF((I58="Yes"),SUMIF($G$51:G58,G58,$J$51:J58),0)+IF((I58="Yes"),SUMIF($G$51:G58,G58,$F$51:F58),))-J58))</f>
        <v/>
      </c>
      <c r="I58" s="15"/>
      <c r="J58" s="6">
        <f t="shared" si="5"/>
        <v>1.0995370370370371E-3</v>
      </c>
      <c r="K58" s="2">
        <v>3</v>
      </c>
      <c r="L58" s="9" t="str">
        <f t="shared" si="6"/>
        <v>Голубченко Саша</v>
      </c>
      <c r="M58" s="9">
        <f>COUNTIF(K$51:K58,K58)</f>
        <v>2</v>
      </c>
      <c r="N58" s="2"/>
      <c r="O58" s="2"/>
      <c r="P58" s="6">
        <f>SUMIF($K$51:K58,K58,$F$51:F58)+SUMIF($K$51:K58,K58,$J$51:J58)</f>
        <v>9.2476851851851852E-2</v>
      </c>
      <c r="Q58" s="5"/>
      <c r="R58" s="19"/>
      <c r="S58" s="19"/>
      <c r="T58" s="19"/>
      <c r="U58" s="19"/>
    </row>
    <row r="59" spans="1:44" ht="12.75" customHeight="1" outlineLevel="1">
      <c r="B59" s="7">
        <v>9</v>
      </c>
      <c r="C59" s="2"/>
      <c r="D59" s="6">
        <f t="shared" si="7"/>
        <v>0.91421296296296317</v>
      </c>
      <c r="E59" s="6">
        <f t="shared" si="8"/>
        <v>0.91614583333333366</v>
      </c>
      <c r="F59" s="1">
        <v>4.5138888888888888E-2</v>
      </c>
      <c r="G59" s="8">
        <f t="shared" si="4"/>
        <v>0</v>
      </c>
      <c r="H59" s="6" t="str">
        <f>IF((((IF((I59="Yes"),SUMIF($G$51:G59,G59,$J$51:J59),0)+IF((I59="Yes"),SUMIF($G$51:G59,G59,$F$51:F59),))-J59)&lt;0),"",((IF((I59="Yes"),SUMIF($G$51:G59,G59,$J$51:J59),0)+IF((I59="Yes"),SUMIF($G$51:G59,G59,$F$51:F59),))-J59))</f>
        <v/>
      </c>
      <c r="I59" s="15"/>
      <c r="J59" s="6">
        <f t="shared" si="5"/>
        <v>1.0995370370370371E-3</v>
      </c>
      <c r="K59" s="2">
        <v>1</v>
      </c>
      <c r="L59" s="9" t="str">
        <f t="shared" si="6"/>
        <v>Лысенский Денис</v>
      </c>
      <c r="M59" s="9">
        <f>COUNTIF(K$51:K59,K59)</f>
        <v>3</v>
      </c>
      <c r="N59" s="2"/>
      <c r="O59" s="2"/>
      <c r="P59" s="6">
        <f>SUMIF($K$51:K59,K59,$F$51:F59)+SUMIF($K$51:K59,K59,$J$51:J59)</f>
        <v>0.13871527777777776</v>
      </c>
      <c r="Q59" s="5"/>
      <c r="R59" s="19"/>
      <c r="S59" s="19"/>
      <c r="T59" s="19"/>
      <c r="U59" s="19"/>
    </row>
    <row r="60" spans="1:44" ht="12.75" customHeight="1" outlineLevel="1">
      <c r="B60" s="7">
        <v>10</v>
      </c>
      <c r="C60" s="2"/>
      <c r="D60" s="6">
        <f t="shared" si="7"/>
        <v>0.96045138888888915</v>
      </c>
      <c r="E60" s="6">
        <f t="shared" si="8"/>
        <v>0.96238425925925963</v>
      </c>
      <c r="F60" s="1">
        <v>4.5138888888888888E-2</v>
      </c>
      <c r="G60" s="8">
        <f t="shared" si="4"/>
        <v>0</v>
      </c>
      <c r="H60" s="6" t="str">
        <f>IF((((IF((I60="Yes"),SUMIF($G$51:G60,G60,$J$51:J60),0)+IF((I60="Yes"),SUMIF($G$51:G60,G60,$F$51:F60),))-J60)&lt;0),"",((IF((I60="Yes"),SUMIF($G$51:G60,G60,$J$51:J60),0)+IF((I60="Yes"),SUMIF($G$51:G60,G60,$F$51:F60),))-J60))</f>
        <v/>
      </c>
      <c r="I60" s="15"/>
      <c r="J60" s="6">
        <f t="shared" si="5"/>
        <v>1.0995370370370371E-3</v>
      </c>
      <c r="K60" s="2">
        <v>4</v>
      </c>
      <c r="L60" s="9" t="str">
        <f t="shared" si="6"/>
        <v>Шевелев Валера</v>
      </c>
      <c r="M60" s="9">
        <f>COUNTIF(K$51:K60,K60)</f>
        <v>2</v>
      </c>
      <c r="N60" s="2"/>
      <c r="O60" s="2"/>
      <c r="P60" s="6">
        <f>SUMIF($K$51:K60,K60,$F$51:F60)+SUMIF($K$51:K60,K60,$J$51:J60)</f>
        <v>9.2476851851851852E-2</v>
      </c>
      <c r="Q60" s="5"/>
      <c r="R60" s="19"/>
      <c r="S60" s="19"/>
      <c r="T60" s="19"/>
      <c r="U60" s="19"/>
    </row>
    <row r="61" spans="1:44" ht="12.75" customHeight="1" outlineLevel="1">
      <c r="B61" s="7">
        <v>11</v>
      </c>
      <c r="C61" s="2"/>
      <c r="D61" s="6">
        <f t="shared" si="7"/>
        <v>1.0066898148148153</v>
      </c>
      <c r="E61" s="6">
        <f t="shared" si="8"/>
        <v>1.0086226851851856</v>
      </c>
      <c r="F61" s="1">
        <v>4.5138888888888888E-2</v>
      </c>
      <c r="G61" s="8">
        <f t="shared" si="4"/>
        <v>0</v>
      </c>
      <c r="H61" s="6" t="str">
        <f>IF((((IF((I61="Yes"),SUMIF($G$51:G61,G61,$J$51:J61),0)+IF((I61="Yes"),SUMIF($G$51:G61,G61,$F$51:F61),))-J61)&lt;0),"",((IF((I61="Yes"),SUMIF($G$51:G61,G61,$J$51:J61),0)+IF((I61="Yes"),SUMIF($G$51:G61,G61,$F$51:F61),))-J61))</f>
        <v/>
      </c>
      <c r="I61" s="15"/>
      <c r="J61" s="6">
        <f t="shared" si="5"/>
        <v>1.0995370370370371E-3</v>
      </c>
      <c r="K61" s="2">
        <v>5</v>
      </c>
      <c r="L61" s="9" t="str">
        <f t="shared" si="6"/>
        <v>Горошко Игорь</v>
      </c>
      <c r="M61" s="9">
        <f>COUNTIF(K$51:K61,K61)</f>
        <v>2</v>
      </c>
      <c r="N61" s="2"/>
      <c r="O61" s="2"/>
      <c r="P61" s="6">
        <f>SUMIF($K$51:K61,K61,$F$51:F61)+SUMIF($K$51:K61,K61,$J$51:J61)</f>
        <v>9.2476851851851852E-2</v>
      </c>
      <c r="Q61" s="5"/>
      <c r="R61" s="19"/>
      <c r="S61" s="19"/>
      <c r="T61" s="19"/>
      <c r="U61" s="19"/>
    </row>
    <row r="62" spans="1:44" ht="12.75" customHeight="1" outlineLevel="1">
      <c r="B62" s="7">
        <v>12</v>
      </c>
      <c r="C62" s="2"/>
      <c r="D62" s="6">
        <f t="shared" si="7"/>
        <v>1.0529282407407412</v>
      </c>
      <c r="E62" s="6">
        <f t="shared" si="8"/>
        <v>1.0548611111111115</v>
      </c>
      <c r="F62" s="1">
        <v>4.5138888888888888E-2</v>
      </c>
      <c r="G62" s="8">
        <f t="shared" si="4"/>
        <v>0</v>
      </c>
      <c r="H62" s="6" t="str">
        <f>IF((((IF((I62="Yes"),SUMIF($G$51:G62,G62,$J$51:J62),0)+IF((I62="Yes"),SUMIF($G$51:G62,G62,$F$51:F62),))-J62)&lt;0),"",((IF((I62="Yes"),SUMIF($G$51:G62,G62,$J$51:J62),0)+IF((I62="Yes"),SUMIF($G$51:G62,G62,$F$51:F62),))-J62))</f>
        <v/>
      </c>
      <c r="I62" s="15"/>
      <c r="J62" s="6">
        <f t="shared" si="5"/>
        <v>1.0995370370370371E-3</v>
      </c>
      <c r="K62" s="2">
        <v>1</v>
      </c>
      <c r="L62" s="9" t="str">
        <f t="shared" si="6"/>
        <v>Лысенский Денис</v>
      </c>
      <c r="M62" s="9">
        <f>COUNTIF(K$51:K62,K62)</f>
        <v>4</v>
      </c>
      <c r="N62" s="2"/>
      <c r="O62" s="2"/>
      <c r="P62" s="6">
        <f>SUMIF($K$51:K62,K62,$F$51:F62)+SUMIF($K$51:K62,K62,$J$51:J62)</f>
        <v>0.1849537037037037</v>
      </c>
      <c r="Q62" s="5"/>
      <c r="R62" s="19"/>
      <c r="S62" s="19"/>
      <c r="T62" s="19"/>
      <c r="U62" s="19"/>
    </row>
    <row r="63" spans="1:44" ht="12.75" customHeight="1" outlineLevel="1">
      <c r="B63" s="7">
        <v>13</v>
      </c>
      <c r="C63" s="2"/>
      <c r="D63" s="6">
        <f t="shared" si="7"/>
        <v>1.0991666666666671</v>
      </c>
      <c r="E63" s="6">
        <f t="shared" si="8"/>
        <v>1.1010995370370373</v>
      </c>
      <c r="F63" s="1">
        <v>4.5138888888888888E-2</v>
      </c>
      <c r="G63" s="8">
        <f t="shared" si="4"/>
        <v>0</v>
      </c>
      <c r="H63" s="6" t="str">
        <f>IF((((IF((I63="Yes"),SUMIF($G$51:G63,G63,$J$51:J63),0)+IF((I63="Yes"),SUMIF($G$51:G63,G63,$F$51:F63),))-J63)&lt;0),"",((IF((I63="Yes"),SUMIF($G$51:G63,G63,$J$51:J63),0)+IF((I63="Yes"),SUMIF($G$51:G63,G63,$F$51:F63),))-J63))</f>
        <v/>
      </c>
      <c r="I63" s="15"/>
      <c r="J63" s="6">
        <f t="shared" si="5"/>
        <v>1.0995370370370371E-3</v>
      </c>
      <c r="K63" s="2">
        <v>4</v>
      </c>
      <c r="L63" s="9" t="str">
        <f t="shared" si="6"/>
        <v>Шевелев Валера</v>
      </c>
      <c r="M63" s="9">
        <f>COUNTIF(K$51:K63,K63)</f>
        <v>3</v>
      </c>
      <c r="N63" s="2"/>
      <c r="O63" s="2"/>
      <c r="P63" s="6">
        <f>SUMIF($K$51:K63,K63,$F$51:F63)+SUMIF($K$51:K63,K63,$J$51:J63)</f>
        <v>0.13871527777777776</v>
      </c>
      <c r="Q63" s="5"/>
      <c r="R63" s="25"/>
      <c r="S63" s="19"/>
      <c r="T63" s="19"/>
      <c r="U63" s="19"/>
    </row>
    <row r="64" spans="1:44" ht="12.75" customHeight="1" outlineLevel="1">
      <c r="B64" s="7">
        <v>14</v>
      </c>
      <c r="C64" s="2"/>
      <c r="D64" s="6">
        <f t="shared" si="7"/>
        <v>1.1454050925925929</v>
      </c>
      <c r="E64" s="6">
        <f t="shared" si="8"/>
        <v>1.1473379629629632</v>
      </c>
      <c r="F64" s="1">
        <v>4.5138888888888888E-2</v>
      </c>
      <c r="G64" s="8">
        <f t="shared" si="4"/>
        <v>0</v>
      </c>
      <c r="H64" s="6" t="str">
        <f>IF((((IF((I64="Yes"),SUMIF($G$51:G64,G64,$J$51:J64),0)+IF((I64="Yes"),SUMIF($G$51:G64,G64,$F$51:F64),))-J64)&lt;0),"",((IF((I64="Yes"),SUMIF($G$51:G64,G64,$J$51:J64),0)+IF((I64="Yes"),SUMIF($G$51:G64,G64,$F$51:F64),))-J64))</f>
        <v/>
      </c>
      <c r="I64" s="15"/>
      <c r="J64" s="6">
        <f t="shared" si="5"/>
        <v>1.0995370370370371E-3</v>
      </c>
      <c r="K64" s="2">
        <v>5</v>
      </c>
      <c r="L64" s="9" t="str">
        <f t="shared" si="6"/>
        <v>Горошко Игорь</v>
      </c>
      <c r="M64" s="9">
        <f>COUNTIF(K$51:K64,K64)</f>
        <v>3</v>
      </c>
      <c r="N64" s="2"/>
      <c r="O64" s="2"/>
      <c r="P64" s="6">
        <f>SUMIF($K$51:K64,K64,$F$51:F64)+SUMIF($K$51:K64,K64,$J$51:J64)</f>
        <v>0.13871527777777776</v>
      </c>
      <c r="Q64" s="5"/>
      <c r="R64" s="19"/>
      <c r="S64" s="19"/>
      <c r="T64" s="19"/>
      <c r="U64" s="19"/>
    </row>
    <row r="65" spans="2:21" ht="12.75" customHeight="1" outlineLevel="1">
      <c r="B65" s="7">
        <v>15</v>
      </c>
      <c r="C65" s="2"/>
      <c r="D65" s="6">
        <f t="shared" si="7"/>
        <v>1.1916435185185188</v>
      </c>
      <c r="E65" s="6">
        <f t="shared" si="8"/>
        <v>1.1935763888888891</v>
      </c>
      <c r="F65" s="1">
        <v>4.5138888888888888E-2</v>
      </c>
      <c r="G65" s="8">
        <f t="shared" si="4"/>
        <v>0</v>
      </c>
      <c r="H65" s="6" t="str">
        <f>IF((((IF((I65="Yes"),SUMIF($G$51:G65,G65,$J$51:J65),0)+IF((I65="Yes"),SUMIF($G$51:G65,G65,$F$51:F65),))-J65)&lt;0),"",((IF((I65="Yes"),SUMIF($G$51:G65,G65,$J$51:J65),0)+IF((I65="Yes"),SUMIF($G$51:G65,G65,$F$51:F65),))-J65))</f>
        <v/>
      </c>
      <c r="I65" s="15"/>
      <c r="J65" s="6">
        <f t="shared" si="5"/>
        <v>1.0995370370370371E-3</v>
      </c>
      <c r="K65" s="2">
        <v>4</v>
      </c>
      <c r="L65" s="9" t="str">
        <f t="shared" si="6"/>
        <v>Шевелев Валера</v>
      </c>
      <c r="M65" s="9">
        <f>COUNTIF(K$51:K65,K65)</f>
        <v>4</v>
      </c>
      <c r="N65" s="2"/>
      <c r="O65" s="2"/>
      <c r="P65" s="6">
        <f>SUMIF($K$51:K65,K65,$F$51:F65)+SUMIF($K$51:K65,K65,$J$51:J65)</f>
        <v>0.1849537037037037</v>
      </c>
      <c r="Q65" s="5"/>
      <c r="R65" s="19"/>
      <c r="S65" s="19"/>
      <c r="T65" s="19"/>
      <c r="U65" s="19"/>
    </row>
    <row r="66" spans="2:21" ht="12.75" customHeight="1" outlineLevel="1">
      <c r="B66" s="7">
        <v>16</v>
      </c>
      <c r="C66" s="2"/>
      <c r="D66" s="6">
        <f t="shared" si="7"/>
        <v>1.2378819444444447</v>
      </c>
      <c r="E66" s="6">
        <f t="shared" si="8"/>
        <v>1.2398148148148149</v>
      </c>
      <c r="F66" s="1">
        <v>4.5138888888888888E-2</v>
      </c>
      <c r="G66" s="8">
        <f t="shared" si="4"/>
        <v>0</v>
      </c>
      <c r="H66" s="6" t="str">
        <f>IF((((IF((I66="Yes"),SUMIF($G$51:G66,G66,$J$51:J66),0)+IF((I66="Yes"),SUMIF($G$51:G66,G66,$F$51:F66),))-J66)&lt;0),"",((IF((I66="Yes"),SUMIF($G$51:G66,G66,$J$51:J66),0)+IF((I66="Yes"),SUMIF($G$51:G66,G66,$F$51:F66),))-J66))</f>
        <v/>
      </c>
      <c r="I66" s="15"/>
      <c r="J66" s="6">
        <f t="shared" si="5"/>
        <v>1.0995370370370371E-3</v>
      </c>
      <c r="K66" s="2">
        <v>5</v>
      </c>
      <c r="L66" s="9" t="str">
        <f t="shared" si="6"/>
        <v>Горошко Игорь</v>
      </c>
      <c r="M66" s="9">
        <f>COUNTIF(K$51:K66,K66)</f>
        <v>4</v>
      </c>
      <c r="N66" s="2"/>
      <c r="O66" s="2"/>
      <c r="P66" s="6">
        <f>SUMIF($K$51:K66,K66,$F$51:F66)+SUMIF($K$51:K66,K66,$J$51:J66)</f>
        <v>0.1849537037037037</v>
      </c>
      <c r="Q66" s="5"/>
      <c r="R66" s="19"/>
      <c r="S66" s="19"/>
      <c r="T66" s="19"/>
      <c r="U66" s="19"/>
    </row>
    <row r="67" spans="2:21" ht="12.75" customHeight="1" outlineLevel="1">
      <c r="B67" s="7">
        <v>17</v>
      </c>
      <c r="C67" s="2"/>
      <c r="D67" s="6">
        <f t="shared" si="7"/>
        <v>1.2841203703703705</v>
      </c>
      <c r="E67" s="6">
        <f t="shared" si="8"/>
        <v>1.2860532407407408</v>
      </c>
      <c r="F67" s="1">
        <v>4.5138888888888888E-2</v>
      </c>
      <c r="G67" s="8">
        <f t="shared" si="4"/>
        <v>0</v>
      </c>
      <c r="H67" s="6" t="str">
        <f>IF((((IF((I67="Yes"),SUMIF($G$51:G67,G67,$J$51:J67),0)+IF((I67="Yes"),SUMIF($G$51:G67,G67,$F$51:F67),))-J67)&lt;0),"",((IF((I67="Yes"),SUMIF($G$51:G67,G67,$J$51:J67),0)+IF((I67="Yes"),SUMIF($G$51:G67,G67,$F$51:F67),))-J67))</f>
        <v/>
      </c>
      <c r="I67" s="15"/>
      <c r="J67" s="6">
        <f t="shared" si="5"/>
        <v>1.0995370370370371E-3</v>
      </c>
      <c r="K67" s="2">
        <v>2</v>
      </c>
      <c r="L67" s="9" t="str">
        <f t="shared" si="6"/>
        <v>Бахмацкий Олег</v>
      </c>
      <c r="M67" s="9">
        <f>COUNTIF(K$51:K67,K67)</f>
        <v>3</v>
      </c>
      <c r="N67" s="2"/>
      <c r="O67" s="2"/>
      <c r="P67" s="6">
        <f>SUMIF($K$51:K67,K67,$F$51:F67)+SUMIF($K$51:K67,K67,$J$51:J67)</f>
        <v>0.13871527777777776</v>
      </c>
      <c r="Q67" s="5"/>
      <c r="R67" s="19"/>
      <c r="S67" s="19"/>
      <c r="T67" s="19"/>
      <c r="U67" s="19"/>
    </row>
    <row r="68" spans="2:21" ht="12.75" customHeight="1" outlineLevel="1">
      <c r="B68" s="7">
        <v>18</v>
      </c>
      <c r="C68" s="2"/>
      <c r="D68" s="6">
        <f t="shared" si="7"/>
        <v>1.3303587962962964</v>
      </c>
      <c r="E68" s="6">
        <f t="shared" si="8"/>
        <v>1.3322916666666667</v>
      </c>
      <c r="F68" s="1">
        <v>4.5138888888888888E-2</v>
      </c>
      <c r="G68" s="8">
        <f t="shared" si="4"/>
        <v>0</v>
      </c>
      <c r="H68" s="6" t="str">
        <f>IF((((IF((I68="Yes"),SUMIF($G$51:G68,G68,$J$51:J68),0)+IF((I68="Yes"),SUMIF($G$51:G68,G68,$F$51:F68),))-J68)&lt;0),"",((IF((I68="Yes"),SUMIF($G$51:G68,G68,$J$51:J68),0)+IF((I68="Yes"),SUMIF($G$51:G68,G68,$F$51:F68),))-J68))</f>
        <v/>
      </c>
      <c r="I68" s="15"/>
      <c r="J68" s="6">
        <f t="shared" si="5"/>
        <v>1.0995370370370371E-3</v>
      </c>
      <c r="K68" s="2">
        <v>3</v>
      </c>
      <c r="L68" s="9" t="str">
        <f t="shared" si="6"/>
        <v>Голубченко Саша</v>
      </c>
      <c r="M68" s="9">
        <f>COUNTIF(K$51:K68,K68)</f>
        <v>3</v>
      </c>
      <c r="N68" s="2"/>
      <c r="O68" s="2"/>
      <c r="P68" s="6">
        <f>SUMIF($K$51:K68,K68,$F$51:F68)+SUMIF($K$51:K68,K68,$J$51:J68)</f>
        <v>0.13871527777777776</v>
      </c>
      <c r="Q68" s="5"/>
      <c r="R68" s="19"/>
      <c r="S68" s="19"/>
      <c r="T68" s="19"/>
      <c r="U68" s="19"/>
    </row>
    <row r="69" spans="2:21" ht="12.75" customHeight="1" outlineLevel="1">
      <c r="B69" s="7">
        <v>19</v>
      </c>
      <c r="C69" s="2"/>
      <c r="D69" s="6">
        <f t="shared" si="7"/>
        <v>1.3765972222222222</v>
      </c>
      <c r="E69" s="6">
        <f t="shared" si="8"/>
        <v>1.3785300925925925</v>
      </c>
      <c r="F69" s="1">
        <v>4.5138888888888888E-2</v>
      </c>
      <c r="G69" s="8">
        <f t="shared" si="4"/>
        <v>0</v>
      </c>
      <c r="H69" s="6" t="str">
        <f>IF((((IF((I69="Yes"),SUMIF($G$51:G69,G69,$J$51:J69),0)+IF((I69="Yes"),SUMIF($G$51:G69,G69,$F$51:F69),))-J69)&lt;0),"",((IF((I69="Yes"),SUMIF($G$51:G69,G69,$J$51:J69),0)+IF((I69="Yes"),SUMIF($G$51:G69,G69,$F$51:F69),))-J69))</f>
        <v/>
      </c>
      <c r="I69" s="15"/>
      <c r="J69" s="6">
        <f t="shared" si="5"/>
        <v>1.0995370370370371E-3</v>
      </c>
      <c r="K69" s="2">
        <v>2</v>
      </c>
      <c r="L69" s="9" t="str">
        <f t="shared" si="6"/>
        <v>Бахмацкий Олег</v>
      </c>
      <c r="M69" s="9">
        <f>COUNTIF(K$51:K69,K69)</f>
        <v>4</v>
      </c>
      <c r="N69" s="2"/>
      <c r="O69" s="2"/>
      <c r="P69" s="6">
        <f>SUMIF($K$51:K69,K69,$F$51:F69)+SUMIF($K$51:K69,K69,$J$51:J69)</f>
        <v>0.1849537037037037</v>
      </c>
      <c r="Q69" s="5"/>
      <c r="R69" s="19"/>
      <c r="S69" s="19"/>
      <c r="T69" s="19"/>
      <c r="U69" s="19"/>
    </row>
    <row r="70" spans="2:21" ht="12.75" customHeight="1" outlineLevel="1">
      <c r="B70" s="7">
        <v>20</v>
      </c>
      <c r="C70" s="2"/>
      <c r="D70" s="6">
        <f t="shared" si="7"/>
        <v>1.4228356481481481</v>
      </c>
      <c r="E70" s="6">
        <f t="shared" si="8"/>
        <v>1.4247685185185184</v>
      </c>
      <c r="F70" s="1">
        <v>4.5138888888888888E-2</v>
      </c>
      <c r="G70" s="8">
        <f t="shared" si="4"/>
        <v>0</v>
      </c>
      <c r="H70" s="6" t="str">
        <f>IF((((IF((I70="Yes"),SUMIF($G$51:G70,G70,$J$51:J70),0)+IF((I70="Yes"),SUMIF($G$51:G70,G70,$F$51:F70),))-J70)&lt;0),"",((IF((I70="Yes"),SUMIF($G$51:G70,G70,$J$51:J70),0)+IF((I70="Yes"),SUMIF($G$51:G70,G70,$F$51:F70),))-J70))</f>
        <v/>
      </c>
      <c r="I70" s="15"/>
      <c r="J70" s="6">
        <f t="shared" si="5"/>
        <v>1.0995370370370371E-3</v>
      </c>
      <c r="K70" s="2">
        <v>3</v>
      </c>
      <c r="L70" s="9" t="str">
        <f t="shared" si="6"/>
        <v>Голубченко Саша</v>
      </c>
      <c r="M70" s="9">
        <f>COUNTIF(K$51:K70,K70)</f>
        <v>4</v>
      </c>
      <c r="N70" s="2"/>
      <c r="O70" s="2"/>
      <c r="P70" s="6">
        <f>SUMIF($K$51:K70,K70,$F$51:F70)+SUMIF($K$51:K70,K70,$J$51:J70)</f>
        <v>0.1849537037037037</v>
      </c>
      <c r="Q70" s="5"/>
      <c r="R70" s="26"/>
      <c r="S70" s="19"/>
      <c r="T70" s="19"/>
      <c r="U70" s="19"/>
    </row>
    <row r="71" spans="2:21" ht="12.75" customHeight="1" outlineLevel="1">
      <c r="B71" s="7">
        <v>21</v>
      </c>
      <c r="C71" s="2"/>
      <c r="D71" s="6">
        <f t="shared" si="7"/>
        <v>1.4246296296296297</v>
      </c>
      <c r="E71" s="6">
        <f t="shared" si="8"/>
        <v>1.4265625</v>
      </c>
      <c r="F71" s="1">
        <v>6.9444444444444447E-4</v>
      </c>
      <c r="G71" s="8">
        <f t="shared" si="4"/>
        <v>0</v>
      </c>
      <c r="H71" s="6" t="str">
        <f>IF((((IF((I71="Yes"),SUMIF($G$51:G71,G71,$J$51:J71),0)+IF((I71="Yes"),SUMIF($G$51:G71,G71,$F$51:F71),))-J71)&lt;0),"",((IF((I71="Yes"),SUMIF($G$51:G71,G71,$J$51:J71),0)+IF((I71="Yes"),SUMIF($G$51:G71,G71,$F$51:F71),))-J71))</f>
        <v/>
      </c>
      <c r="I71" s="15"/>
      <c r="J71" s="6">
        <f t="shared" si="5"/>
        <v>1.0995370370370371E-3</v>
      </c>
      <c r="K71" s="2">
        <v>2</v>
      </c>
      <c r="L71" s="9" t="str">
        <f t="shared" si="6"/>
        <v>Бахмацкий Олег</v>
      </c>
      <c r="M71" s="9">
        <f>COUNTIF(K$51:K71,K71)</f>
        <v>5</v>
      </c>
      <c r="N71" s="2"/>
      <c r="O71" s="2"/>
      <c r="P71" s="6">
        <f>SUMIF($K$51:K71,K71,$F$51:F71)+SUMIF($K$51:K71,K71,$J$51:J71)</f>
        <v>0.18674768518518517</v>
      </c>
      <c r="Q71" s="5"/>
      <c r="R71" s="25"/>
      <c r="S71" s="19"/>
      <c r="T71" s="19"/>
      <c r="U71" s="19"/>
    </row>
    <row r="72" spans="2:21" ht="12.75" customHeight="1" outlineLevel="1">
      <c r="B72" s="7">
        <v>22</v>
      </c>
      <c r="C72" s="2"/>
      <c r="D72" s="6">
        <f t="shared" si="7"/>
        <v>1.4264236111111113</v>
      </c>
      <c r="E72" s="6">
        <f t="shared" si="8"/>
        <v>1.4283564814814815</v>
      </c>
      <c r="F72" s="1">
        <v>6.9444444444444447E-4</v>
      </c>
      <c r="G72" s="8">
        <f t="shared" si="4"/>
        <v>0</v>
      </c>
      <c r="H72" s="6" t="str">
        <f>IF((((IF((I72="Yes"),SUMIF($G$51:G72,G72,$J$51:J72),0)+IF((I72="Yes"),SUMIF($G$51:G72,G72,$F$51:F72),))-J72)&lt;0),"",((IF((I72="Yes"),SUMIF($G$51:G72,G72,$J$51:J72),0)+IF((I72="Yes"),SUMIF($G$51:G72,G72,$F$51:F72),))-J72))</f>
        <v/>
      </c>
      <c r="I72" s="15"/>
      <c r="J72" s="6">
        <f t="shared" si="5"/>
        <v>1.0995370370370371E-3</v>
      </c>
      <c r="K72" s="2"/>
      <c r="L72" s="9" t="b">
        <f t="shared" si="6"/>
        <v>0</v>
      </c>
      <c r="M72" s="9">
        <f>COUNTIF(K$51:K72,K72)</f>
        <v>0</v>
      </c>
      <c r="N72" s="2"/>
      <c r="O72" s="2"/>
      <c r="P72" s="6">
        <f>SUMIF($K$51:K72,K72,$F$51:F72)+SUMIF($K$51:K72,K72,$J$51:J72)</f>
        <v>0</v>
      </c>
      <c r="Q72" s="5"/>
      <c r="R72" s="19"/>
      <c r="S72" s="19"/>
      <c r="T72" s="19"/>
      <c r="U72" s="19"/>
    </row>
    <row r="73" spans="2:21" ht="12.75" customHeight="1" outlineLevel="1">
      <c r="B73" s="7">
        <v>23</v>
      </c>
      <c r="C73" s="2"/>
      <c r="D73" s="6">
        <f t="shared" si="7"/>
        <v>1.4282175925925928</v>
      </c>
      <c r="E73" s="6">
        <f t="shared" si="8"/>
        <v>1.4301504629629631</v>
      </c>
      <c r="F73" s="1">
        <v>6.9444444444444447E-4</v>
      </c>
      <c r="G73" s="8">
        <f t="shared" si="4"/>
        <v>0</v>
      </c>
      <c r="H73" s="6" t="str">
        <f>IF((((IF((I73="Yes"),SUMIF($G$51:G73,G73,$J$51:J73),0)+IF((I73="Yes"),SUMIF($G$51:G73,G73,$F$51:F73),))-J73)&lt;0),"",((IF((I73="Yes"),SUMIF($G$51:G73,G73,$J$51:J73),0)+IF((I73="Yes"),SUMIF($G$51:G73,G73,$F$51:F73),))-J73))</f>
        <v/>
      </c>
      <c r="I73" s="15"/>
      <c r="J73" s="6">
        <f t="shared" si="5"/>
        <v>1.0995370370370371E-3</v>
      </c>
      <c r="K73" s="2"/>
      <c r="L73" s="9" t="b">
        <f t="shared" si="6"/>
        <v>0</v>
      </c>
      <c r="M73" s="9">
        <f>COUNTIF(K$51:K73,K73)</f>
        <v>0</v>
      </c>
      <c r="N73" s="2"/>
      <c r="O73" s="2"/>
      <c r="P73" s="6">
        <f>SUMIF($K$51:K73,K73,$F$51:F73)+SUMIF($K$51:K73,K73,$J$51:J73)</f>
        <v>0</v>
      </c>
      <c r="Q73" s="5"/>
      <c r="R73" s="19"/>
      <c r="S73" s="19"/>
      <c r="T73" s="19"/>
      <c r="U73" s="19"/>
    </row>
    <row r="74" spans="2:21" ht="12.75" customHeight="1" outlineLevel="1">
      <c r="B74" s="7">
        <v>24</v>
      </c>
      <c r="C74" s="2"/>
      <c r="D74" s="6">
        <f t="shared" si="7"/>
        <v>1.4300115740740744</v>
      </c>
      <c r="E74" s="6">
        <f t="shared" si="8"/>
        <v>1.4319444444444447</v>
      </c>
      <c r="F74" s="1">
        <v>6.9444444444444447E-4</v>
      </c>
      <c r="G74" s="8">
        <f t="shared" si="4"/>
        <v>0</v>
      </c>
      <c r="H74" s="6" t="str">
        <f>IF((((IF((I74="Yes"),SUMIF($G$51:G74,G74,$J$51:J74),0)+IF((I74="Yes"),SUMIF($G$51:G74,G74,$F$51:F74),))-J74)&lt;0),"",((IF((I74="Yes"),SUMIF($G$51:G74,G74,$J$51:J74),0)+IF((I74="Yes"),SUMIF($G$51:G74,G74,$F$51:F74),))-J74))</f>
        <v/>
      </c>
      <c r="I74" s="15"/>
      <c r="J74" s="6">
        <f t="shared" si="5"/>
        <v>1.0995370370370371E-3</v>
      </c>
      <c r="K74" s="2"/>
      <c r="L74" s="9" t="b">
        <f t="shared" si="6"/>
        <v>0</v>
      </c>
      <c r="M74" s="9">
        <f>COUNTIF(K$51:K74,K74)</f>
        <v>0</v>
      </c>
      <c r="N74" s="2"/>
      <c r="O74" s="2"/>
      <c r="P74" s="6">
        <f>SUMIF($K$51:K74,K74,$F$51:F74)+SUMIF($K$51:K74,K74,$J$51:J74)</f>
        <v>0</v>
      </c>
      <c r="Q74" s="5"/>
      <c r="R74" s="19"/>
      <c r="S74" s="19"/>
      <c r="T74" s="19"/>
      <c r="U74" s="19"/>
    </row>
    <row r="75" spans="2:21" ht="12.75" customHeight="1" outlineLevel="1">
      <c r="B75" s="7">
        <v>25</v>
      </c>
      <c r="C75" s="2"/>
      <c r="D75" s="6">
        <f t="shared" si="7"/>
        <v>1.4811111111111115</v>
      </c>
      <c r="E75" s="6">
        <f t="shared" si="8"/>
        <v>1.4830439814814818</v>
      </c>
      <c r="F75" s="1">
        <v>4.9999999999999996E-2</v>
      </c>
      <c r="G75" s="8">
        <v>0</v>
      </c>
      <c r="H75" s="6" t="str">
        <f>IF((((IF((I75="Yes"),SUMIF($G$51:G75,G75,$J$51:J75),0)+IF((I75="Yes"),SUMIF($G$51:G75,G75,$F$51:F75),))-J75)&lt;0),"",((IF((I75="Yes"),SUMIF($G$51:G75,G75,$J$51:J75),0)+IF((I75="Yes"),SUMIF($G$51:G75,G75,$F$51:F75),))-J75))</f>
        <v/>
      </c>
      <c r="I75" s="16" t="s">
        <v>1</v>
      </c>
      <c r="J75" s="6">
        <f t="shared" si="5"/>
        <v>1.0995370370370371E-3</v>
      </c>
      <c r="K75" s="2"/>
      <c r="L75" s="9" t="b">
        <f t="shared" si="6"/>
        <v>0</v>
      </c>
      <c r="M75" s="9">
        <f>COUNTIF(K$51:K75,K75)</f>
        <v>0</v>
      </c>
      <c r="N75" s="2"/>
      <c r="O75" s="2"/>
      <c r="P75" s="6">
        <f>SUMIF($K$51:K75,K75,$F$51:F75)+SUMIF($K$51:K75,K75,$J$51:J75)</f>
        <v>0</v>
      </c>
      <c r="Q75" s="5"/>
      <c r="R75" s="19"/>
      <c r="S75" s="19"/>
      <c r="T75" s="19"/>
      <c r="U75" s="19"/>
    </row>
    <row r="76" spans="2:21" s="5" customFormat="1" ht="12.75" customHeight="1"/>
    <row r="77" spans="2:21" s="5" customFormat="1" ht="12.75" customHeight="1"/>
    <row r="78" spans="2:21" s="5" customFormat="1" ht="12.75" customHeight="1"/>
    <row r="79" spans="2:21" s="5" customFormat="1" ht="12.75" customHeight="1"/>
    <row r="80" spans="2:21" s="5" customFormat="1" ht="12.75" customHeight="1"/>
    <row r="81" s="5" customFormat="1" ht="12.75" customHeight="1"/>
    <row r="82" s="5" customFormat="1" ht="12.75" customHeight="1"/>
    <row r="83" s="5" customFormat="1" ht="12.75" customHeight="1"/>
    <row r="84" s="5" customFormat="1" ht="12.75" customHeight="1"/>
    <row r="85" s="5" customFormat="1" ht="12.75" customHeight="1"/>
    <row r="86" s="5" customFormat="1" ht="12.75" customHeight="1"/>
  </sheetData>
  <conditionalFormatting sqref="P20:P44">
    <cfRule type="cellIs" dxfId="7" priority="13" operator="greaterThanOrEqual">
      <formula>0.166666666666667</formula>
    </cfRule>
    <cfRule type="cellIs" dxfId="6" priority="13" operator="lessThan">
      <formula>0.166666666666667</formula>
    </cfRule>
  </conditionalFormatting>
  <conditionalFormatting sqref="H20:H44">
    <cfRule type="cellIs" dxfId="5" priority="1" operator="between">
      <formula>0.09375</formula>
      <formula>0.999305555555556</formula>
    </cfRule>
    <cfRule type="cellIs" dxfId="4" priority="6" operator="between">
      <formula>0.0868055555555556</formula>
      <formula>0.09375</formula>
    </cfRule>
    <cfRule type="cellIs" dxfId="3" priority="7" operator="lessThan">
      <formula>0.0868055555555556</formula>
    </cfRule>
  </conditionalFormatting>
  <conditionalFormatting sqref="P51:P75">
    <cfRule type="cellIs" dxfId="2" priority="3" operator="greaterThanOrEqual">
      <formula>0.166666666666667</formula>
    </cfRule>
  </conditionalFormatting>
  <conditionalFormatting sqref="H51:H75">
    <cfRule type="cellIs" dxfId="1" priority="2" operator="lessThan">
      <formula>0.0833333333333333</formula>
    </cfRule>
    <cfRule type="cellIs" dxfId="0" priority="14" operator="between">
      <formula>0.0833333333333333</formula>
      <formula>0.0909722222222222</formula>
    </cfRule>
  </conditionalFormatting>
  <pageMargins left="0.75" right="0.75" top="1" bottom="1" header="0.5" footer="0.5"/>
  <pageSetup paperSize="9" orientation="portrait" horizontalDpi="300" verticalDpi="300" r:id="rId1"/>
  <headerFooter alignWithMargins="0"/>
  <ignoredErrors>
    <ignoredError sqref="M20:M4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Тактика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Owner</cp:lastModifiedBy>
  <dcterms:created xsi:type="dcterms:W3CDTF">2012-08-31T20:35:26Z</dcterms:created>
  <dcterms:modified xsi:type="dcterms:W3CDTF">2013-12-07T08:04:54Z</dcterms:modified>
</cp:coreProperties>
</file>