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0" windowWidth="23040" windowHeight="9192" tabRatio="918"/>
  </bookViews>
  <sheets>
    <sheet name="Общие результаты" sheetId="4" r:id="rId1"/>
    <sheet name="Регистрация 7Ч" sheetId="90" r:id="rId2"/>
    <sheet name="K44" sheetId="98" r:id="rId3"/>
    <sheet name="NFS Kozaks" sheetId="94" r:id="rId4"/>
    <sheet name="Kart Freedom" sheetId="97" r:id="rId5"/>
    <sheet name="Hurricane RTU" sheetId="96" r:id="rId6"/>
    <sheet name="NFS Fortuna RT" sheetId="91" r:id="rId7"/>
    <sheet name="Jaguar" sheetId="87" r:id="rId8"/>
    <sheet name="777" sheetId="92" r:id="rId9"/>
    <sheet name="Fossa " sheetId="93" r:id="rId10"/>
    <sheet name="Flash UA" sheetId="95" r:id="rId11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1" i="95" l="1"/>
  <c r="E20" i="95"/>
  <c r="E19" i="95"/>
  <c r="E18" i="95"/>
  <c r="E17" i="95"/>
  <c r="E16" i="95"/>
  <c r="E15" i="95"/>
  <c r="E14" i="95"/>
  <c r="E13" i="95"/>
  <c r="E12" i="95"/>
  <c r="E11" i="95"/>
  <c r="E10" i="95"/>
  <c r="E9" i="95"/>
  <c r="E8" i="95"/>
  <c r="G25" i="93"/>
  <c r="G22" i="92"/>
  <c r="E21" i="87"/>
  <c r="E20" i="87"/>
  <c r="E19" i="87"/>
  <c r="E18" i="87"/>
  <c r="E17" i="87"/>
  <c r="E16" i="87"/>
  <c r="E15" i="87"/>
  <c r="E14" i="87"/>
  <c r="E13" i="87"/>
  <c r="E12" i="87"/>
  <c r="E11" i="87"/>
  <c r="E10" i="87"/>
  <c r="E9" i="87"/>
  <c r="E8" i="87"/>
  <c r="E21" i="97"/>
  <c r="E20" i="97"/>
  <c r="E19" i="97"/>
  <c r="E18" i="97"/>
  <c r="E17" i="97"/>
  <c r="E16" i="97"/>
  <c r="E15" i="97"/>
  <c r="E14" i="97"/>
  <c r="E13" i="97"/>
  <c r="E12" i="97"/>
  <c r="E11" i="97"/>
  <c r="E10" i="97"/>
  <c r="E9" i="97"/>
  <c r="E8" i="97"/>
  <c r="E21" i="91"/>
  <c r="E20" i="91"/>
  <c r="E19" i="91"/>
  <c r="E18" i="91"/>
  <c r="E17" i="91"/>
  <c r="E16" i="91"/>
  <c r="E15" i="91"/>
  <c r="E14" i="91"/>
  <c r="E13" i="91"/>
  <c r="E12" i="91"/>
  <c r="E11" i="91"/>
  <c r="E10" i="91"/>
  <c r="E9" i="91"/>
  <c r="E8" i="91"/>
  <c r="E21" i="96"/>
  <c r="E20" i="96"/>
  <c r="E19" i="96"/>
  <c r="E18" i="96"/>
  <c r="E17" i="96"/>
  <c r="E16" i="96"/>
  <c r="E15" i="96"/>
  <c r="E14" i="96"/>
  <c r="E13" i="96"/>
  <c r="E12" i="96"/>
  <c r="E11" i="96"/>
  <c r="E10" i="96"/>
  <c r="E9" i="96"/>
  <c r="E8" i="96"/>
  <c r="F25" i="98"/>
  <c r="F25" i="94"/>
  <c r="E11" i="94"/>
  <c r="E21" i="93"/>
  <c r="E20" i="93"/>
  <c r="E19" i="93"/>
  <c r="E18" i="93"/>
  <c r="E17" i="93"/>
  <c r="E16" i="93"/>
  <c r="E15" i="93"/>
  <c r="E14" i="93"/>
  <c r="E13" i="93"/>
  <c r="E12" i="93"/>
  <c r="E11" i="93"/>
  <c r="E10" i="93"/>
  <c r="E9" i="93"/>
  <c r="E8" i="93"/>
  <c r="E21" i="92"/>
  <c r="E20" i="92"/>
  <c r="E19" i="92"/>
  <c r="E18" i="92"/>
  <c r="E17" i="92"/>
  <c r="E16" i="92"/>
  <c r="E15" i="92"/>
  <c r="E14" i="92"/>
  <c r="E13" i="92"/>
  <c r="E12" i="92"/>
  <c r="E11" i="92"/>
  <c r="E10" i="92"/>
  <c r="E9" i="92"/>
  <c r="E8" i="92"/>
  <c r="F8" i="92"/>
  <c r="G8" i="92"/>
  <c r="J8" i="92"/>
  <c r="K8" i="92"/>
  <c r="E21" i="94"/>
  <c r="E20" i="94"/>
  <c r="E19" i="94"/>
  <c r="E18" i="94"/>
  <c r="E17" i="94"/>
  <c r="E16" i="94"/>
  <c r="E15" i="94"/>
  <c r="E14" i="94"/>
  <c r="E13" i="94"/>
  <c r="E12" i="94"/>
  <c r="E10" i="94"/>
  <c r="E9" i="94"/>
  <c r="E8" i="94"/>
  <c r="E21" i="98"/>
  <c r="E20" i="98"/>
  <c r="E19" i="98"/>
  <c r="E18" i="98"/>
  <c r="E17" i="98"/>
  <c r="E16" i="98"/>
  <c r="G24" i="98"/>
  <c r="G23" i="98"/>
  <c r="G22" i="98"/>
  <c r="K21" i="98"/>
  <c r="K20" i="98"/>
  <c r="K18" i="98"/>
  <c r="K17" i="98"/>
  <c r="K16" i="98"/>
  <c r="K15" i="98"/>
  <c r="K14" i="98"/>
  <c r="K13" i="98"/>
  <c r="K12" i="98"/>
  <c r="K11" i="98"/>
  <c r="K10" i="98"/>
  <c r="G24" i="94"/>
  <c r="G23" i="94"/>
  <c r="G22" i="94"/>
  <c r="K19" i="94"/>
  <c r="K18" i="94"/>
  <c r="K17" i="94"/>
  <c r="K16" i="94"/>
  <c r="K15" i="94"/>
  <c r="K14" i="94"/>
  <c r="K13" i="94"/>
  <c r="K12" i="94"/>
  <c r="K11" i="94"/>
  <c r="K9" i="94"/>
  <c r="P27" i="98"/>
  <c r="O27" i="98"/>
  <c r="N27" i="98"/>
  <c r="M27" i="98"/>
  <c r="L27" i="98"/>
  <c r="K27" i="98"/>
  <c r="J27" i="98"/>
  <c r="I27" i="98"/>
  <c r="H27" i="98"/>
  <c r="G27" i="98"/>
  <c r="F27" i="98"/>
  <c r="E27" i="98"/>
  <c r="D27" i="98"/>
  <c r="C27" i="98"/>
  <c r="G25" i="98"/>
  <c r="J21" i="98"/>
  <c r="I21" i="98"/>
  <c r="G21" i="98"/>
  <c r="F21" i="98"/>
  <c r="J20" i="98"/>
  <c r="G20" i="98"/>
  <c r="F20" i="98"/>
  <c r="F24" i="98" s="1"/>
  <c r="J19" i="98"/>
  <c r="H19" i="98"/>
  <c r="G19" i="98"/>
  <c r="F19" i="98"/>
  <c r="J18" i="98"/>
  <c r="G18" i="98"/>
  <c r="F18" i="98"/>
  <c r="F22" i="98" s="1"/>
  <c r="J17" i="98"/>
  <c r="G17" i="98"/>
  <c r="F17" i="98"/>
  <c r="J16" i="98"/>
  <c r="G16" i="98"/>
  <c r="F16" i="98"/>
  <c r="J15" i="98"/>
  <c r="G15" i="98"/>
  <c r="F15" i="98"/>
  <c r="E15" i="98"/>
  <c r="J14" i="98"/>
  <c r="G14" i="98"/>
  <c r="H20" i="98" s="1"/>
  <c r="F14" i="98"/>
  <c r="E14" i="98"/>
  <c r="J13" i="98"/>
  <c r="G13" i="98"/>
  <c r="F13" i="98"/>
  <c r="E13" i="98"/>
  <c r="J12" i="98"/>
  <c r="G12" i="98"/>
  <c r="F12" i="98"/>
  <c r="E12" i="98"/>
  <c r="J11" i="98"/>
  <c r="G11" i="98"/>
  <c r="F11" i="98"/>
  <c r="F23" i="98" s="1"/>
  <c r="E11" i="98"/>
  <c r="J10" i="98"/>
  <c r="G10" i="98"/>
  <c r="F10" i="98"/>
  <c r="E10" i="98"/>
  <c r="J9" i="98"/>
  <c r="K9" i="98" s="1"/>
  <c r="G9" i="98"/>
  <c r="F9" i="98"/>
  <c r="E9" i="98"/>
  <c r="J8" i="98"/>
  <c r="K8" i="98" s="1"/>
  <c r="G8" i="98"/>
  <c r="F8" i="98"/>
  <c r="E8" i="98"/>
  <c r="D8" i="98"/>
  <c r="D9" i="98" s="1"/>
  <c r="D10" i="98" s="1"/>
  <c r="D11" i="98" s="1"/>
  <c r="D12" i="98" s="1"/>
  <c r="D13" i="98" s="1"/>
  <c r="D14" i="98" s="1"/>
  <c r="D15" i="98" s="1"/>
  <c r="D16" i="98" s="1"/>
  <c r="D17" i="98" s="1"/>
  <c r="D18" i="98" s="1"/>
  <c r="D19" i="98" s="1"/>
  <c r="D20" i="98" s="1"/>
  <c r="D21" i="98" s="1"/>
  <c r="G23" i="97"/>
  <c r="G22" i="97"/>
  <c r="K19" i="97"/>
  <c r="K18" i="97"/>
  <c r="K16" i="97"/>
  <c r="K15" i="97"/>
  <c r="J15" i="97"/>
  <c r="J16" i="97"/>
  <c r="K14" i="97"/>
  <c r="K13" i="97"/>
  <c r="K12" i="97"/>
  <c r="K11" i="97"/>
  <c r="K10" i="97"/>
  <c r="K9" i="97"/>
  <c r="P26" i="97"/>
  <c r="O26" i="97"/>
  <c r="N26" i="97"/>
  <c r="M26" i="97"/>
  <c r="L26" i="97"/>
  <c r="K26" i="97"/>
  <c r="J26" i="97"/>
  <c r="I26" i="97"/>
  <c r="H26" i="97"/>
  <c r="G26" i="97"/>
  <c r="F26" i="97"/>
  <c r="E26" i="97"/>
  <c r="D26" i="97"/>
  <c r="C26" i="97"/>
  <c r="G24" i="97"/>
  <c r="I21" i="97"/>
  <c r="J21" i="97" s="1"/>
  <c r="G21" i="97"/>
  <c r="F21" i="97"/>
  <c r="J20" i="97"/>
  <c r="G20" i="97"/>
  <c r="F20" i="97"/>
  <c r="J19" i="97"/>
  <c r="G19" i="97"/>
  <c r="F19" i="97"/>
  <c r="J18" i="97"/>
  <c r="G18" i="97"/>
  <c r="F18" i="97"/>
  <c r="J17" i="97"/>
  <c r="G17" i="97"/>
  <c r="F17" i="97"/>
  <c r="G16" i="97"/>
  <c r="F16" i="97"/>
  <c r="K17" i="97"/>
  <c r="G15" i="97"/>
  <c r="H21" i="97" s="1"/>
  <c r="F15" i="97"/>
  <c r="J14" i="97"/>
  <c r="G14" i="97"/>
  <c r="F14" i="97"/>
  <c r="J13" i="97"/>
  <c r="G13" i="97"/>
  <c r="F13" i="97"/>
  <c r="J12" i="97"/>
  <c r="G12" i="97"/>
  <c r="F12" i="97"/>
  <c r="J11" i="97"/>
  <c r="G11" i="97"/>
  <c r="F11" i="97"/>
  <c r="J10" i="97"/>
  <c r="G10" i="97"/>
  <c r="F10" i="97"/>
  <c r="J9" i="97"/>
  <c r="G9" i="97"/>
  <c r="F9" i="97"/>
  <c r="J8" i="97"/>
  <c r="K8" i="97" s="1"/>
  <c r="G8" i="97"/>
  <c r="F8" i="97"/>
  <c r="D8" i="97"/>
  <c r="D9" i="97" s="1"/>
  <c r="D10" i="97" s="1"/>
  <c r="D11" i="97" s="1"/>
  <c r="D12" i="97" s="1"/>
  <c r="D13" i="97" s="1"/>
  <c r="D14" i="97" s="1"/>
  <c r="D15" i="97" s="1"/>
  <c r="D16" i="97" s="1"/>
  <c r="D17" i="97" s="1"/>
  <c r="D18" i="97" s="1"/>
  <c r="D19" i="97" s="1"/>
  <c r="D20" i="97" s="1"/>
  <c r="D21" i="97" s="1"/>
  <c r="G23" i="96"/>
  <c r="G22" i="96"/>
  <c r="J17" i="96"/>
  <c r="K18" i="96"/>
  <c r="K19" i="96" s="1"/>
  <c r="K21" i="96" s="1"/>
  <c r="K16" i="96"/>
  <c r="K14" i="96"/>
  <c r="K15" i="96" s="1"/>
  <c r="K12" i="96"/>
  <c r="K13" i="96" s="1"/>
  <c r="J20" i="96"/>
  <c r="K11" i="96"/>
  <c r="K9" i="96"/>
  <c r="P26" i="96"/>
  <c r="O26" i="96"/>
  <c r="N26" i="96"/>
  <c r="M26" i="96"/>
  <c r="L26" i="96"/>
  <c r="K26" i="96"/>
  <c r="J26" i="96"/>
  <c r="I26" i="96"/>
  <c r="H26" i="96"/>
  <c r="G26" i="96"/>
  <c r="F26" i="96"/>
  <c r="E26" i="96"/>
  <c r="D26" i="96"/>
  <c r="C26" i="96"/>
  <c r="G24" i="96"/>
  <c r="J21" i="96"/>
  <c r="I21" i="96"/>
  <c r="G21" i="96"/>
  <c r="F21" i="96"/>
  <c r="G20" i="96"/>
  <c r="F20" i="96"/>
  <c r="J19" i="96"/>
  <c r="G19" i="96"/>
  <c r="F19" i="96"/>
  <c r="J18" i="96"/>
  <c r="G18" i="96"/>
  <c r="F18" i="96"/>
  <c r="G17" i="96"/>
  <c r="F17" i="96"/>
  <c r="J16" i="96"/>
  <c r="G16" i="96"/>
  <c r="F16" i="96"/>
  <c r="J15" i="96"/>
  <c r="G15" i="96"/>
  <c r="F15" i="96"/>
  <c r="J14" i="96"/>
  <c r="G14" i="96"/>
  <c r="F14" i="96"/>
  <c r="J13" i="96"/>
  <c r="H13" i="96"/>
  <c r="G13" i="96"/>
  <c r="F13" i="96"/>
  <c r="J12" i="96"/>
  <c r="G12" i="96"/>
  <c r="H18" i="96" s="1"/>
  <c r="F12" i="96"/>
  <c r="J11" i="96"/>
  <c r="G11" i="96"/>
  <c r="F11" i="96"/>
  <c r="J10" i="96"/>
  <c r="K10" i="96" s="1"/>
  <c r="G10" i="96"/>
  <c r="F10" i="96"/>
  <c r="J9" i="96"/>
  <c r="G9" i="96"/>
  <c r="F9" i="96"/>
  <c r="J8" i="96"/>
  <c r="K8" i="96" s="1"/>
  <c r="G8" i="96"/>
  <c r="F8" i="96"/>
  <c r="D8" i="96"/>
  <c r="D9" i="96" s="1"/>
  <c r="D10" i="96" s="1"/>
  <c r="D11" i="96" s="1"/>
  <c r="D12" i="96" s="1"/>
  <c r="D13" i="96" s="1"/>
  <c r="D14" i="96" s="1"/>
  <c r="D15" i="96" s="1"/>
  <c r="D16" i="96" s="1"/>
  <c r="D17" i="96" s="1"/>
  <c r="D18" i="96" s="1"/>
  <c r="D19" i="96" s="1"/>
  <c r="D20" i="96" s="1"/>
  <c r="D21" i="96" s="1"/>
  <c r="K14" i="95"/>
  <c r="K13" i="95"/>
  <c r="K12" i="95"/>
  <c r="K11" i="95"/>
  <c r="K10" i="95"/>
  <c r="P26" i="95"/>
  <c r="O26" i="95"/>
  <c r="N26" i="95"/>
  <c r="M26" i="95"/>
  <c r="L26" i="95"/>
  <c r="K26" i="95"/>
  <c r="J26" i="95"/>
  <c r="I26" i="95"/>
  <c r="H26" i="95"/>
  <c r="G26" i="95"/>
  <c r="F26" i="95"/>
  <c r="E26" i="95"/>
  <c r="G22" i="95" s="1"/>
  <c r="D26" i="95"/>
  <c r="C26" i="95"/>
  <c r="G24" i="95"/>
  <c r="J21" i="95"/>
  <c r="I21" i="95"/>
  <c r="G21" i="95"/>
  <c r="F21" i="95"/>
  <c r="J20" i="95"/>
  <c r="G20" i="95"/>
  <c r="F20" i="95"/>
  <c r="J19" i="95"/>
  <c r="G19" i="95"/>
  <c r="F19" i="95"/>
  <c r="J18" i="95"/>
  <c r="G18" i="95"/>
  <c r="F18" i="95"/>
  <c r="J17" i="95"/>
  <c r="G17" i="95"/>
  <c r="F17" i="95"/>
  <c r="J16" i="95"/>
  <c r="K16" i="95" s="1"/>
  <c r="K18" i="95" s="1"/>
  <c r="K20" i="95" s="1"/>
  <c r="G16" i="95"/>
  <c r="F16" i="95"/>
  <c r="J15" i="95"/>
  <c r="K15" i="95" s="1"/>
  <c r="K17" i="95" s="1"/>
  <c r="K19" i="95" s="1"/>
  <c r="K21" i="95" s="1"/>
  <c r="G15" i="95"/>
  <c r="F15" i="95"/>
  <c r="J14" i="95"/>
  <c r="G14" i="95"/>
  <c r="F14" i="95"/>
  <c r="J13" i="95"/>
  <c r="G13" i="95"/>
  <c r="F13" i="95"/>
  <c r="J12" i="95"/>
  <c r="G12" i="95"/>
  <c r="F12" i="95"/>
  <c r="J11" i="95"/>
  <c r="G11" i="95"/>
  <c r="F11" i="95"/>
  <c r="J10" i="95"/>
  <c r="G10" i="95"/>
  <c r="F10" i="95"/>
  <c r="J9" i="95"/>
  <c r="K9" i="95" s="1"/>
  <c r="G9" i="95"/>
  <c r="F9" i="95"/>
  <c r="J8" i="95"/>
  <c r="K8" i="95" s="1"/>
  <c r="G8" i="95"/>
  <c r="F8" i="95"/>
  <c r="D8" i="95"/>
  <c r="D9" i="95" s="1"/>
  <c r="D10" i="95" s="1"/>
  <c r="D11" i="95" s="1"/>
  <c r="D12" i="95" s="1"/>
  <c r="D13" i="95" s="1"/>
  <c r="D14" i="95" s="1"/>
  <c r="D15" i="95" s="1"/>
  <c r="D16" i="95" s="1"/>
  <c r="D17" i="95" s="1"/>
  <c r="D18" i="95" s="1"/>
  <c r="D19" i="95" s="1"/>
  <c r="D20" i="95" s="1"/>
  <c r="D21" i="95" s="1"/>
  <c r="G24" i="93"/>
  <c r="G23" i="93"/>
  <c r="G22" i="93"/>
  <c r="K21" i="93"/>
  <c r="K20" i="93"/>
  <c r="K19" i="93"/>
  <c r="K18" i="93"/>
  <c r="K17" i="93"/>
  <c r="K16" i="93"/>
  <c r="K15" i="93"/>
  <c r="K14" i="93"/>
  <c r="K13" i="93"/>
  <c r="K12" i="93"/>
  <c r="K11" i="93"/>
  <c r="K9" i="93"/>
  <c r="P27" i="94"/>
  <c r="O27" i="94"/>
  <c r="N27" i="94"/>
  <c r="M27" i="94"/>
  <c r="L27" i="94"/>
  <c r="K27" i="94"/>
  <c r="J27" i="94"/>
  <c r="I27" i="94"/>
  <c r="H27" i="94"/>
  <c r="G27" i="94"/>
  <c r="F27" i="94"/>
  <c r="E27" i="94"/>
  <c r="D27" i="94"/>
  <c r="C27" i="94"/>
  <c r="G25" i="94"/>
  <c r="J21" i="94"/>
  <c r="I21" i="94"/>
  <c r="G21" i="94"/>
  <c r="F21" i="94"/>
  <c r="J20" i="94"/>
  <c r="G20" i="94"/>
  <c r="F20" i="94"/>
  <c r="J19" i="94"/>
  <c r="G19" i="94"/>
  <c r="F19" i="94"/>
  <c r="J18" i="94"/>
  <c r="G18" i="94"/>
  <c r="F18" i="94"/>
  <c r="J17" i="94"/>
  <c r="G17" i="94"/>
  <c r="F17" i="94"/>
  <c r="J16" i="94"/>
  <c r="G16" i="94"/>
  <c r="F16" i="94"/>
  <c r="J15" i="94"/>
  <c r="G15" i="94"/>
  <c r="H21" i="94" s="1"/>
  <c r="F15" i="94"/>
  <c r="J14" i="94"/>
  <c r="G14" i="94"/>
  <c r="F14" i="94"/>
  <c r="J13" i="94"/>
  <c r="G13" i="94"/>
  <c r="F13" i="94"/>
  <c r="J12" i="94"/>
  <c r="G12" i="94"/>
  <c r="H18" i="94" s="1"/>
  <c r="F12" i="94"/>
  <c r="J11" i="94"/>
  <c r="G11" i="94"/>
  <c r="F11" i="94"/>
  <c r="J10" i="94"/>
  <c r="K10" i="94" s="1"/>
  <c r="G10" i="94"/>
  <c r="F10" i="94"/>
  <c r="J9" i="94"/>
  <c r="G9" i="94"/>
  <c r="F9" i="94"/>
  <c r="J8" i="94"/>
  <c r="K8" i="94" s="1"/>
  <c r="G8" i="94"/>
  <c r="F8" i="94"/>
  <c r="D8" i="94"/>
  <c r="D9" i="94" s="1"/>
  <c r="D10" i="94" s="1"/>
  <c r="D11" i="94" s="1"/>
  <c r="D12" i="94" s="1"/>
  <c r="D13" i="94" s="1"/>
  <c r="D14" i="94" s="1"/>
  <c r="D15" i="94" s="1"/>
  <c r="D16" i="94" s="1"/>
  <c r="D17" i="94" s="1"/>
  <c r="D18" i="94" s="1"/>
  <c r="D19" i="94" s="1"/>
  <c r="D20" i="94" s="1"/>
  <c r="D21" i="94" s="1"/>
  <c r="G24" i="92"/>
  <c r="G23" i="92"/>
  <c r="K17" i="92"/>
  <c r="K19" i="92" s="1"/>
  <c r="K20" i="92"/>
  <c r="K18" i="92"/>
  <c r="K16" i="92"/>
  <c r="K15" i="92"/>
  <c r="K14" i="92"/>
  <c r="K13" i="92"/>
  <c r="K12" i="92"/>
  <c r="K11" i="92"/>
  <c r="K10" i="92"/>
  <c r="P27" i="93"/>
  <c r="O27" i="93"/>
  <c r="N27" i="93"/>
  <c r="M27" i="93"/>
  <c r="L27" i="93"/>
  <c r="K27" i="93"/>
  <c r="J27" i="93"/>
  <c r="I27" i="93"/>
  <c r="H27" i="93"/>
  <c r="G27" i="93"/>
  <c r="F27" i="93"/>
  <c r="E27" i="93"/>
  <c r="D27" i="93"/>
  <c r="C27" i="93"/>
  <c r="J21" i="93"/>
  <c r="I21" i="93"/>
  <c r="G21" i="93"/>
  <c r="F21" i="93"/>
  <c r="J20" i="93"/>
  <c r="G20" i="93"/>
  <c r="F20" i="93"/>
  <c r="J19" i="93"/>
  <c r="G19" i="93"/>
  <c r="F19" i="93"/>
  <c r="J18" i="93"/>
  <c r="G18" i="93"/>
  <c r="F18" i="93"/>
  <c r="J17" i="93"/>
  <c r="G17" i="93"/>
  <c r="F17" i="93"/>
  <c r="J16" i="93"/>
  <c r="G16" i="93"/>
  <c r="F16" i="93"/>
  <c r="F25" i="93" s="1"/>
  <c r="J15" i="93"/>
  <c r="G15" i="93"/>
  <c r="F15" i="93"/>
  <c r="J14" i="93"/>
  <c r="G14" i="93"/>
  <c r="F14" i="93"/>
  <c r="J13" i="93"/>
  <c r="G13" i="93"/>
  <c r="F13" i="93"/>
  <c r="J12" i="93"/>
  <c r="G12" i="93"/>
  <c r="F12" i="93"/>
  <c r="J11" i="93"/>
  <c r="G11" i="93"/>
  <c r="F11" i="93"/>
  <c r="K10" i="93"/>
  <c r="J10" i="93"/>
  <c r="G10" i="93"/>
  <c r="F10" i="93"/>
  <c r="J9" i="93"/>
  <c r="G9" i="93"/>
  <c r="F9" i="93"/>
  <c r="H15" i="93" s="1"/>
  <c r="J8" i="93"/>
  <c r="K8" i="93" s="1"/>
  <c r="G8" i="93"/>
  <c r="F8" i="93"/>
  <c r="D8" i="93"/>
  <c r="D9" i="93" s="1"/>
  <c r="D10" i="93" s="1"/>
  <c r="D11" i="93" s="1"/>
  <c r="D12" i="93" s="1"/>
  <c r="D13" i="93" s="1"/>
  <c r="D14" i="93" s="1"/>
  <c r="D15" i="93" s="1"/>
  <c r="D16" i="93" s="1"/>
  <c r="D17" i="93" s="1"/>
  <c r="D18" i="93" s="1"/>
  <c r="D19" i="93" s="1"/>
  <c r="D20" i="93" s="1"/>
  <c r="D21" i="93" s="1"/>
  <c r="G23" i="87"/>
  <c r="G22" i="87"/>
  <c r="P27" i="92"/>
  <c r="O27" i="92"/>
  <c r="N27" i="92"/>
  <c r="M27" i="92"/>
  <c r="L27" i="92"/>
  <c r="K27" i="92"/>
  <c r="J27" i="92"/>
  <c r="I27" i="92"/>
  <c r="H27" i="92"/>
  <c r="G27" i="92"/>
  <c r="F27" i="92"/>
  <c r="E27" i="92"/>
  <c r="D27" i="92"/>
  <c r="C27" i="92"/>
  <c r="G25" i="92"/>
  <c r="J21" i="92"/>
  <c r="I21" i="92"/>
  <c r="G21" i="92"/>
  <c r="F21" i="92"/>
  <c r="J20" i="92"/>
  <c r="G20" i="92"/>
  <c r="F20" i="92"/>
  <c r="J19" i="92"/>
  <c r="G19" i="92"/>
  <c r="F19" i="92"/>
  <c r="J18" i="92"/>
  <c r="G18" i="92"/>
  <c r="F18" i="92"/>
  <c r="J17" i="92"/>
  <c r="G17" i="92"/>
  <c r="F17" i="92"/>
  <c r="J16" i="92"/>
  <c r="G16" i="92"/>
  <c r="F16" i="92"/>
  <c r="J15" i="92"/>
  <c r="G15" i="92"/>
  <c r="H21" i="92" s="1"/>
  <c r="F15" i="92"/>
  <c r="J14" i="92"/>
  <c r="G14" i="92"/>
  <c r="F14" i="92"/>
  <c r="J13" i="92"/>
  <c r="G13" i="92"/>
  <c r="F13" i="92"/>
  <c r="J12" i="92"/>
  <c r="G12" i="92"/>
  <c r="F12" i="92"/>
  <c r="J11" i="92"/>
  <c r="G11" i="92"/>
  <c r="F11" i="92"/>
  <c r="J10" i="92"/>
  <c r="G10" i="92"/>
  <c r="H16" i="92" s="1"/>
  <c r="F10" i="92"/>
  <c r="J9" i="92"/>
  <c r="K9" i="92" s="1"/>
  <c r="G9" i="92"/>
  <c r="F9" i="92"/>
  <c r="H15" i="92" s="1"/>
  <c r="D8" i="92"/>
  <c r="D9" i="92" s="1"/>
  <c r="D10" i="92" s="1"/>
  <c r="D11" i="92" s="1"/>
  <c r="D12" i="92" s="1"/>
  <c r="D13" i="92" s="1"/>
  <c r="D14" i="92" s="1"/>
  <c r="D15" i="92" s="1"/>
  <c r="D16" i="92" s="1"/>
  <c r="D17" i="92" s="1"/>
  <c r="D18" i="92" s="1"/>
  <c r="D19" i="92" s="1"/>
  <c r="D20" i="92" s="1"/>
  <c r="D21" i="92" s="1"/>
  <c r="G23" i="91"/>
  <c r="G22" i="91"/>
  <c r="K17" i="91"/>
  <c r="H14" i="95" l="1"/>
  <c r="H19" i="95"/>
  <c r="H18" i="95"/>
  <c r="G23" i="95"/>
  <c r="H17" i="95"/>
  <c r="H11" i="95"/>
  <c r="F24" i="95"/>
  <c r="H16" i="95"/>
  <c r="H8" i="95"/>
  <c r="F24" i="93"/>
  <c r="H21" i="93"/>
  <c r="H20" i="93"/>
  <c r="H19" i="93"/>
  <c r="H13" i="93"/>
  <c r="H12" i="93"/>
  <c r="F23" i="93"/>
  <c r="H17" i="93"/>
  <c r="H24" i="93" s="1"/>
  <c r="H11" i="93"/>
  <c r="H16" i="93"/>
  <c r="H9" i="93"/>
  <c r="H8" i="93"/>
  <c r="F22" i="93"/>
  <c r="H20" i="92"/>
  <c r="H19" i="92"/>
  <c r="H13" i="92"/>
  <c r="F24" i="92"/>
  <c r="H12" i="92"/>
  <c r="H17" i="92"/>
  <c r="H11" i="92"/>
  <c r="H24" i="92" s="1"/>
  <c r="F25" i="92"/>
  <c r="F23" i="92"/>
  <c r="H9" i="92"/>
  <c r="H8" i="92"/>
  <c r="F22" i="92"/>
  <c r="H21" i="96"/>
  <c r="H20" i="96"/>
  <c r="H19" i="96"/>
  <c r="H12" i="96"/>
  <c r="F23" i="96"/>
  <c r="F24" i="96"/>
  <c r="H8" i="96"/>
  <c r="F22" i="96"/>
  <c r="F24" i="97"/>
  <c r="H20" i="97"/>
  <c r="F23" i="97"/>
  <c r="H19" i="97"/>
  <c r="H13" i="97"/>
  <c r="F22" i="97"/>
  <c r="H9" i="97"/>
  <c r="H8" i="97"/>
  <c r="F24" i="94"/>
  <c r="H20" i="94"/>
  <c r="H19" i="94"/>
  <c r="H13" i="94"/>
  <c r="F23" i="94"/>
  <c r="H17" i="94"/>
  <c r="H11" i="94"/>
  <c r="H16" i="94"/>
  <c r="H8" i="94"/>
  <c r="F22" i="94"/>
  <c r="H21" i="98"/>
  <c r="H14" i="98"/>
  <c r="H13" i="98"/>
  <c r="H18" i="98"/>
  <c r="H12" i="98"/>
  <c r="H11" i="98"/>
  <c r="H17" i="98"/>
  <c r="H16" i="98"/>
  <c r="H24" i="98" s="1"/>
  <c r="H15" i="98"/>
  <c r="H8" i="98"/>
  <c r="K19" i="98"/>
  <c r="H10" i="98"/>
  <c r="H9" i="98"/>
  <c r="H16" i="97"/>
  <c r="H17" i="97"/>
  <c r="H11" i="97"/>
  <c r="H12" i="97"/>
  <c r="K20" i="97"/>
  <c r="K21" i="97"/>
  <c r="H15" i="97"/>
  <c r="H10" i="97"/>
  <c r="H18" i="97"/>
  <c r="H14" i="97"/>
  <c r="K17" i="96"/>
  <c r="K20" i="96" s="1"/>
  <c r="H16" i="96"/>
  <c r="H17" i="96"/>
  <c r="H11" i="96"/>
  <c r="H14" i="96"/>
  <c r="H15" i="96"/>
  <c r="H10" i="96"/>
  <c r="H9" i="96"/>
  <c r="H13" i="95"/>
  <c r="H20" i="95"/>
  <c r="H21" i="95"/>
  <c r="H9" i="95"/>
  <c r="H12" i="95"/>
  <c r="F23" i="95"/>
  <c r="H10" i="95"/>
  <c r="H15" i="95"/>
  <c r="H23" i="95" s="1"/>
  <c r="F22" i="95"/>
  <c r="K21" i="94"/>
  <c r="K20" i="94"/>
  <c r="H15" i="94"/>
  <c r="H10" i="94"/>
  <c r="H9" i="94"/>
  <c r="H12" i="94"/>
  <c r="H14" i="94"/>
  <c r="H10" i="93"/>
  <c r="H18" i="93"/>
  <c r="H14" i="93"/>
  <c r="H10" i="92"/>
  <c r="H18" i="92"/>
  <c r="H14" i="92"/>
  <c r="P26" i="91"/>
  <c r="O26" i="91"/>
  <c r="N26" i="91"/>
  <c r="M26" i="91"/>
  <c r="L26" i="91"/>
  <c r="K26" i="91"/>
  <c r="J26" i="91"/>
  <c r="I26" i="91"/>
  <c r="H26" i="91"/>
  <c r="G26" i="91"/>
  <c r="F26" i="91"/>
  <c r="E26" i="91"/>
  <c r="D26" i="91"/>
  <c r="C26" i="91"/>
  <c r="G24" i="91"/>
  <c r="J21" i="91"/>
  <c r="I21" i="91"/>
  <c r="G21" i="91"/>
  <c r="F21" i="91"/>
  <c r="J20" i="91"/>
  <c r="G20" i="91"/>
  <c r="F20" i="91"/>
  <c r="J19" i="91"/>
  <c r="G19" i="91"/>
  <c r="F19" i="91"/>
  <c r="J18" i="91"/>
  <c r="G18" i="91"/>
  <c r="F18" i="91"/>
  <c r="J17" i="91"/>
  <c r="G17" i="91"/>
  <c r="F17" i="91"/>
  <c r="J16" i="91"/>
  <c r="G16" i="91"/>
  <c r="F16" i="91"/>
  <c r="J15" i="91"/>
  <c r="G15" i="91"/>
  <c r="F15" i="91"/>
  <c r="J14" i="91"/>
  <c r="G14" i="91"/>
  <c r="F14" i="91"/>
  <c r="J13" i="91"/>
  <c r="G13" i="91"/>
  <c r="F13" i="91"/>
  <c r="J12" i="91"/>
  <c r="G12" i="91"/>
  <c r="H12" i="91" s="1"/>
  <c r="F12" i="91"/>
  <c r="J11" i="91"/>
  <c r="K11" i="91" s="1"/>
  <c r="G11" i="91"/>
  <c r="F11" i="91"/>
  <c r="J10" i="91"/>
  <c r="G10" i="91"/>
  <c r="F10" i="91"/>
  <c r="J9" i="91"/>
  <c r="G9" i="91"/>
  <c r="F9" i="91"/>
  <c r="J8" i="91"/>
  <c r="K8" i="91" s="1"/>
  <c r="G8" i="91"/>
  <c r="F8" i="91"/>
  <c r="D8" i="91"/>
  <c r="D9" i="91" s="1"/>
  <c r="D10" i="91" s="1"/>
  <c r="D11" i="91" s="1"/>
  <c r="D12" i="91" s="1"/>
  <c r="D13" i="91" s="1"/>
  <c r="D14" i="91" s="1"/>
  <c r="D15" i="91" s="1"/>
  <c r="D16" i="91" s="1"/>
  <c r="D17" i="91" s="1"/>
  <c r="D18" i="91" s="1"/>
  <c r="D19" i="91" s="1"/>
  <c r="D20" i="91" s="1"/>
  <c r="D21" i="91" s="1"/>
  <c r="G24" i="87"/>
  <c r="J16" i="87"/>
  <c r="J15" i="87"/>
  <c r="J14" i="87"/>
  <c r="J13" i="87"/>
  <c r="J12" i="87"/>
  <c r="J11" i="87"/>
  <c r="J10" i="87"/>
  <c r="J9" i="87"/>
  <c r="K9" i="87" s="1"/>
  <c r="G21" i="87"/>
  <c r="G20" i="87"/>
  <c r="G19" i="87"/>
  <c r="G18" i="87"/>
  <c r="G17" i="87"/>
  <c r="G16" i="87"/>
  <c r="F21" i="87"/>
  <c r="F20" i="87"/>
  <c r="F19" i="87"/>
  <c r="F18" i="87"/>
  <c r="F17" i="87"/>
  <c r="F16" i="87"/>
  <c r="P26" i="87"/>
  <c r="O26" i="87"/>
  <c r="N26" i="87"/>
  <c r="M26" i="87"/>
  <c r="L26" i="87"/>
  <c r="K26" i="87"/>
  <c r="J26" i="87"/>
  <c r="I26" i="87"/>
  <c r="H26" i="87"/>
  <c r="G26" i="87"/>
  <c r="F26" i="87"/>
  <c r="E26" i="87"/>
  <c r="D26" i="87"/>
  <c r="H24" i="95" l="1"/>
  <c r="H22" i="95"/>
  <c r="H25" i="93"/>
  <c r="H23" i="93"/>
  <c r="H22" i="93"/>
  <c r="H23" i="92"/>
  <c r="H22" i="92"/>
  <c r="H25" i="92"/>
  <c r="F23" i="91"/>
  <c r="H21" i="91"/>
  <c r="H20" i="91"/>
  <c r="H13" i="91"/>
  <c r="H19" i="91"/>
  <c r="H17" i="91"/>
  <c r="H11" i="91"/>
  <c r="H16" i="91"/>
  <c r="F22" i="91"/>
  <c r="F24" i="91"/>
  <c r="H22" i="96"/>
  <c r="H23" i="96"/>
  <c r="H24" i="96"/>
  <c r="H23" i="97"/>
  <c r="H24" i="97"/>
  <c r="H22" i="97"/>
  <c r="H24" i="94"/>
  <c r="H25" i="94"/>
  <c r="H23" i="94"/>
  <c r="H22" i="94"/>
  <c r="H22" i="98"/>
  <c r="H23" i="98"/>
  <c r="H25" i="98"/>
  <c r="K11" i="87"/>
  <c r="K12" i="87" s="1"/>
  <c r="K14" i="87" s="1"/>
  <c r="K16" i="87" s="1"/>
  <c r="K12" i="91"/>
  <c r="H15" i="91"/>
  <c r="K15" i="91"/>
  <c r="H8" i="91"/>
  <c r="K9" i="91"/>
  <c r="K10" i="91" s="1"/>
  <c r="K13" i="91" s="1"/>
  <c r="K14" i="91" s="1"/>
  <c r="K16" i="91" s="1"/>
  <c r="H10" i="91"/>
  <c r="H18" i="91"/>
  <c r="H9" i="91"/>
  <c r="H14" i="91"/>
  <c r="L39" i="90"/>
  <c r="L35" i="90"/>
  <c r="L19" i="90"/>
  <c r="L15" i="90"/>
  <c r="L11" i="90"/>
  <c r="H23" i="91" l="1"/>
  <c r="H24" i="91"/>
  <c r="H22" i="91"/>
  <c r="K18" i="91"/>
  <c r="K19" i="91" s="1"/>
  <c r="K21" i="91" s="1"/>
  <c r="K20" i="91"/>
  <c r="F42" i="90"/>
  <c r="F41" i="90"/>
  <c r="F40" i="90"/>
  <c r="F38" i="90"/>
  <c r="F37" i="90"/>
  <c r="F36" i="90"/>
  <c r="F35" i="90"/>
  <c r="F34" i="90"/>
  <c r="F33" i="90"/>
  <c r="F31" i="90"/>
  <c r="F30" i="90"/>
  <c r="F28" i="90"/>
  <c r="F27" i="90"/>
  <c r="F26" i="90"/>
  <c r="F25" i="90"/>
  <c r="F24" i="90"/>
  <c r="F23" i="90"/>
  <c r="F22" i="90"/>
  <c r="F21" i="90"/>
  <c r="F20" i="90"/>
  <c r="F19" i="90"/>
  <c r="F18" i="90"/>
  <c r="F17" i="90"/>
  <c r="F15" i="90"/>
  <c r="F14" i="90"/>
  <c r="F11" i="90"/>
  <c r="F10" i="90"/>
  <c r="F9" i="90"/>
  <c r="F8" i="90"/>
  <c r="F7" i="90"/>
  <c r="O10" i="90" l="1"/>
  <c r="U10" i="90" s="1"/>
  <c r="O9" i="90"/>
  <c r="T9" i="90" s="1"/>
  <c r="O8" i="90"/>
  <c r="T8" i="90" s="1"/>
  <c r="G35" i="90"/>
  <c r="G23" i="90"/>
  <c r="G19" i="90"/>
  <c r="G7" i="90"/>
  <c r="J42" i="90"/>
  <c r="K42" i="90" s="1"/>
  <c r="J41" i="90"/>
  <c r="K41" i="90" s="1"/>
  <c r="J40" i="90"/>
  <c r="K40" i="90" s="1"/>
  <c r="K39" i="90"/>
  <c r="J38" i="90"/>
  <c r="K38" i="90" s="1"/>
  <c r="J37" i="90"/>
  <c r="K37" i="90" s="1"/>
  <c r="J36" i="90"/>
  <c r="K36" i="90" s="1"/>
  <c r="J35" i="90"/>
  <c r="K35" i="90" s="1"/>
  <c r="J34" i="90"/>
  <c r="K34" i="90" s="1"/>
  <c r="J33" i="90"/>
  <c r="K33" i="90" s="1"/>
  <c r="K32" i="90"/>
  <c r="J31" i="90"/>
  <c r="K31" i="90" s="1"/>
  <c r="J30" i="90"/>
  <c r="K30" i="90" s="1"/>
  <c r="K29" i="90"/>
  <c r="J28" i="90"/>
  <c r="K28" i="90" s="1"/>
  <c r="J27" i="90"/>
  <c r="K27" i="90" s="1"/>
  <c r="J26" i="90"/>
  <c r="K26" i="90" s="1"/>
  <c r="J25" i="90"/>
  <c r="K25" i="90" s="1"/>
  <c r="J24" i="90"/>
  <c r="K24" i="90" s="1"/>
  <c r="J23" i="90"/>
  <c r="K23" i="90" s="1"/>
  <c r="L23" i="90" s="1"/>
  <c r="J22" i="90"/>
  <c r="K22" i="90" s="1"/>
  <c r="J21" i="90"/>
  <c r="K21" i="90" s="1"/>
  <c r="J20" i="90"/>
  <c r="K20" i="90" s="1"/>
  <c r="J19" i="90"/>
  <c r="K19" i="90" s="1"/>
  <c r="J18" i="90"/>
  <c r="K18" i="90" s="1"/>
  <c r="J17" i="90"/>
  <c r="K17" i="90" s="1"/>
  <c r="K16" i="90"/>
  <c r="J15" i="90"/>
  <c r="K15" i="90" s="1"/>
  <c r="J14" i="90"/>
  <c r="K14" i="90" s="1"/>
  <c r="J13" i="90"/>
  <c r="K13" i="90" s="1"/>
  <c r="J12" i="90"/>
  <c r="K12" i="90" s="1"/>
  <c r="J11" i="90"/>
  <c r="K11" i="90" s="1"/>
  <c r="J10" i="90"/>
  <c r="K10" i="90" s="1"/>
  <c r="J9" i="90"/>
  <c r="K9" i="90" s="1"/>
  <c r="J8" i="90"/>
  <c r="K8" i="90" s="1"/>
  <c r="V7" i="90"/>
  <c r="J7" i="90"/>
  <c r="K7" i="90" s="1"/>
  <c r="L27" i="90" l="1"/>
  <c r="S10" i="90"/>
  <c r="AA16" i="90" s="1"/>
  <c r="L31" i="90"/>
  <c r="P10" i="90"/>
  <c r="AA11" i="90" s="1"/>
  <c r="V10" i="90"/>
  <c r="Q9" i="90"/>
  <c r="U9" i="90"/>
  <c r="R9" i="90"/>
  <c r="V9" i="90"/>
  <c r="R10" i="90"/>
  <c r="T10" i="90"/>
  <c r="R8" i="90"/>
  <c r="V8" i="90"/>
  <c r="S9" i="90"/>
  <c r="AA15" i="90"/>
  <c r="AA23" i="90"/>
  <c r="AA31" i="90"/>
  <c r="AA39" i="90"/>
  <c r="AA43" i="90"/>
  <c r="AA47" i="90"/>
  <c r="AA51" i="90"/>
  <c r="AA55" i="90"/>
  <c r="AA59" i="90"/>
  <c r="AA63" i="90"/>
  <c r="AA67" i="90"/>
  <c r="AA71" i="90"/>
  <c r="AA75" i="90"/>
  <c r="AA24" i="90"/>
  <c r="AA32" i="90"/>
  <c r="AA52" i="90"/>
  <c r="AA72" i="90"/>
  <c r="AA10" i="90"/>
  <c r="AA18" i="90"/>
  <c r="AA26" i="90"/>
  <c r="AA34" i="90"/>
  <c r="AA42" i="90"/>
  <c r="AA46" i="90"/>
  <c r="AA50" i="90"/>
  <c r="AA54" i="90"/>
  <c r="AA58" i="90"/>
  <c r="AA62" i="90"/>
  <c r="AA66" i="90"/>
  <c r="AA70" i="90"/>
  <c r="AA74" i="90"/>
  <c r="AA78" i="90"/>
  <c r="AA77" i="90"/>
  <c r="AA7" i="90"/>
  <c r="AA13" i="90"/>
  <c r="AA21" i="90"/>
  <c r="AA29" i="90"/>
  <c r="AA37" i="90"/>
  <c r="AA45" i="90"/>
  <c r="AA49" i="90"/>
  <c r="AA53" i="90"/>
  <c r="AA57" i="90"/>
  <c r="AA61" i="90"/>
  <c r="AA65" i="90"/>
  <c r="AA69" i="90"/>
  <c r="AA73" i="90"/>
  <c r="AA12" i="90"/>
  <c r="AA20" i="90"/>
  <c r="AA44" i="90"/>
  <c r="AA48" i="90"/>
  <c r="AA56" i="90"/>
  <c r="AA60" i="90"/>
  <c r="AA64" i="90"/>
  <c r="AA68" i="90"/>
  <c r="AA76" i="90"/>
  <c r="Q8" i="90"/>
  <c r="U8" i="90"/>
  <c r="S8" i="90"/>
  <c r="P9" i="90"/>
  <c r="Q10" i="90"/>
  <c r="P8" i="90"/>
  <c r="L7" i="90"/>
  <c r="AA36" i="90" l="1"/>
  <c r="AA41" i="90"/>
  <c r="AA33" i="90"/>
  <c r="AA25" i="90"/>
  <c r="AA17" i="90"/>
  <c r="AA9" i="90"/>
  <c r="AA8" i="90"/>
  <c r="AA38" i="90"/>
  <c r="AA30" i="90"/>
  <c r="AA22" i="90"/>
  <c r="AA14" i="90"/>
  <c r="AA40" i="90"/>
  <c r="AA28" i="90"/>
  <c r="AA35" i="90"/>
  <c r="AA27" i="90"/>
  <c r="AA19" i="90"/>
  <c r="F29" i="90"/>
  <c r="G27" i="90" s="1"/>
  <c r="Z10" i="90"/>
  <c r="Z14" i="90"/>
  <c r="Z18" i="90"/>
  <c r="Z22" i="90"/>
  <c r="Z26" i="90"/>
  <c r="Z30" i="90"/>
  <c r="Z34" i="90"/>
  <c r="Z38" i="90"/>
  <c r="Z42" i="90"/>
  <c r="Z46" i="90"/>
  <c r="Z50" i="90"/>
  <c r="Z54" i="90"/>
  <c r="Z58" i="90"/>
  <c r="Z62" i="90"/>
  <c r="Z66" i="90"/>
  <c r="Z70" i="90"/>
  <c r="Z74" i="90"/>
  <c r="Z78" i="90"/>
  <c r="Z15" i="90"/>
  <c r="Z19" i="90"/>
  <c r="Z35" i="90"/>
  <c r="Z43" i="90"/>
  <c r="Z47" i="90"/>
  <c r="Z55" i="90"/>
  <c r="Z59" i="90"/>
  <c r="Z63" i="90"/>
  <c r="Z67" i="90"/>
  <c r="Z9" i="90"/>
  <c r="Z13" i="90"/>
  <c r="F13" i="90" s="1"/>
  <c r="Z17" i="90"/>
  <c r="Z21" i="90"/>
  <c r="Z25" i="90"/>
  <c r="Z29" i="90"/>
  <c r="Z33" i="90"/>
  <c r="Z37" i="90"/>
  <c r="Z41" i="90"/>
  <c r="Z45" i="90"/>
  <c r="Z49" i="90"/>
  <c r="Z53" i="90"/>
  <c r="Z57" i="90"/>
  <c r="Z61" i="90"/>
  <c r="Z65" i="90"/>
  <c r="Z69" i="90"/>
  <c r="Z73" i="90"/>
  <c r="Z77" i="90"/>
  <c r="Z75" i="90"/>
  <c r="Z8" i="90"/>
  <c r="Z12" i="90"/>
  <c r="Z16" i="90"/>
  <c r="Z20" i="90"/>
  <c r="Z24" i="90"/>
  <c r="Z28" i="90"/>
  <c r="Z32" i="90"/>
  <c r="Z36" i="90"/>
  <c r="Z40" i="90"/>
  <c r="Z44" i="90"/>
  <c r="Z48" i="90"/>
  <c r="Z52" i="90"/>
  <c r="Z56" i="90"/>
  <c r="Z60" i="90"/>
  <c r="Z64" i="90"/>
  <c r="Z68" i="90"/>
  <c r="Z72" i="90"/>
  <c r="Z76" i="90"/>
  <c r="Z7" i="90"/>
  <c r="Z11" i="90"/>
  <c r="Z23" i="90"/>
  <c r="Z27" i="90"/>
  <c r="Z31" i="90"/>
  <c r="Z39" i="90"/>
  <c r="Z51" i="90"/>
  <c r="Z71" i="90"/>
  <c r="Y9" i="90"/>
  <c r="Y13" i="90"/>
  <c r="Y17" i="90"/>
  <c r="Y21" i="90"/>
  <c r="Y25" i="90"/>
  <c r="Y29" i="90"/>
  <c r="Y33" i="90"/>
  <c r="Y37" i="90"/>
  <c r="Y41" i="90"/>
  <c r="Y45" i="90"/>
  <c r="Y49" i="90"/>
  <c r="Y53" i="90"/>
  <c r="Y57" i="90"/>
  <c r="Y61" i="90"/>
  <c r="Y65" i="90"/>
  <c r="Y69" i="90"/>
  <c r="Y73" i="90"/>
  <c r="Y77" i="90"/>
  <c r="Y7" i="90"/>
  <c r="Y10" i="90"/>
  <c r="Y78" i="90"/>
  <c r="Y8" i="90"/>
  <c r="Y12" i="90"/>
  <c r="F12" i="90" s="1"/>
  <c r="G11" i="90" s="1"/>
  <c r="Y16" i="90"/>
  <c r="F16" i="90" s="1"/>
  <c r="G15" i="90" s="1"/>
  <c r="Y20" i="90"/>
  <c r="Y24" i="90"/>
  <c r="Y28" i="90"/>
  <c r="Y32" i="90"/>
  <c r="F32" i="90" s="1"/>
  <c r="G31" i="90" s="1"/>
  <c r="Y36" i="90"/>
  <c r="Y40" i="90"/>
  <c r="Y44" i="90"/>
  <c r="Y48" i="90"/>
  <c r="Y52" i="90"/>
  <c r="Y56" i="90"/>
  <c r="Y60" i="90"/>
  <c r="Y64" i="90"/>
  <c r="Y68" i="90"/>
  <c r="Y72" i="90"/>
  <c r="Y76" i="90"/>
  <c r="Y75" i="90"/>
  <c r="Y14" i="90"/>
  <c r="Y18" i="90"/>
  <c r="Y22" i="90"/>
  <c r="Y26" i="90"/>
  <c r="Y30" i="90"/>
  <c r="Y34" i="90"/>
  <c r="Y38" i="90"/>
  <c r="Y42" i="90"/>
  <c r="Y46" i="90"/>
  <c r="Y50" i="90"/>
  <c r="Y54" i="90"/>
  <c r="Y58" i="90"/>
  <c r="Y62" i="90"/>
  <c r="Y66" i="90"/>
  <c r="Y70" i="90"/>
  <c r="Y74" i="90"/>
  <c r="Y11" i="90"/>
  <c r="Y15" i="90"/>
  <c r="Y19" i="90"/>
  <c r="Y23" i="90"/>
  <c r="Y27" i="90"/>
  <c r="Y31" i="90"/>
  <c r="Y35" i="90"/>
  <c r="Y39" i="90"/>
  <c r="F39" i="90" s="1"/>
  <c r="G39" i="90" s="1"/>
  <c r="Y43" i="90"/>
  <c r="Y47" i="90"/>
  <c r="Y51" i="90"/>
  <c r="Y55" i="90"/>
  <c r="Y59" i="90"/>
  <c r="Y63" i="90"/>
  <c r="Y67" i="90"/>
  <c r="Y71" i="90"/>
  <c r="M27" i="90"/>
  <c r="M31" i="90"/>
  <c r="M39" i="90"/>
  <c r="M35" i="90"/>
  <c r="M23" i="90"/>
  <c r="M15" i="90"/>
  <c r="M19" i="90"/>
  <c r="M11" i="90"/>
  <c r="M7" i="90"/>
  <c r="C26" i="87"/>
  <c r="I21" i="87"/>
  <c r="J21" i="87" s="1"/>
  <c r="G15" i="87"/>
  <c r="F15" i="87"/>
  <c r="J20" i="87"/>
  <c r="G14" i="87"/>
  <c r="F14" i="87"/>
  <c r="J19" i="87"/>
  <c r="G13" i="87"/>
  <c r="F13" i="87"/>
  <c r="J18" i="87"/>
  <c r="G12" i="87"/>
  <c r="F12" i="87"/>
  <c r="J17" i="87"/>
  <c r="G11" i="87"/>
  <c r="F11" i="87"/>
  <c r="G10" i="87"/>
  <c r="F10" i="87"/>
  <c r="G9" i="87"/>
  <c r="F9" i="87"/>
  <c r="J8" i="87"/>
  <c r="K8" i="87" s="1"/>
  <c r="K10" i="87" s="1"/>
  <c r="K13" i="87" s="1"/>
  <c r="K15" i="87" s="1"/>
  <c r="G8" i="87"/>
  <c r="F8" i="87"/>
  <c r="D8" i="87"/>
  <c r="D9" i="87" s="1"/>
  <c r="D10" i="87" s="1"/>
  <c r="D11" i="87" s="1"/>
  <c r="D12" i="87" s="1"/>
  <c r="D13" i="87" s="1"/>
  <c r="D14" i="87" s="1"/>
  <c r="D15" i="87" s="1"/>
  <c r="D16" i="87" s="1"/>
  <c r="D17" i="87" s="1"/>
  <c r="D18" i="87" s="1"/>
  <c r="D19" i="87" s="1"/>
  <c r="D20" i="87" s="1"/>
  <c r="D21" i="87" s="1"/>
  <c r="F23" i="87" l="1"/>
  <c r="F22" i="87"/>
  <c r="F24" i="87"/>
  <c r="H10" i="87"/>
  <c r="H21" i="87"/>
  <c r="H9" i="87"/>
  <c r="H17" i="87"/>
  <c r="H11" i="87"/>
  <c r="H18" i="87"/>
  <c r="H12" i="87"/>
  <c r="H19" i="87"/>
  <c r="H13" i="87"/>
  <c r="H20" i="87"/>
  <c r="H14" i="87"/>
  <c r="H15" i="87"/>
  <c r="H16" i="87"/>
  <c r="K18" i="87"/>
  <c r="K20" i="87" s="1"/>
  <c r="K17" i="87"/>
  <c r="K19" i="87" s="1"/>
  <c r="K21" i="87" s="1"/>
  <c r="H8" i="87"/>
  <c r="H23" i="87" l="1"/>
  <c r="H22" i="87"/>
  <c r="H24" i="87"/>
  <c r="K21" i="92"/>
</calcChain>
</file>

<file path=xl/sharedStrings.xml><?xml version="1.0" encoding="utf-8"?>
<sst xmlns="http://schemas.openxmlformats.org/spreadsheetml/2006/main" count="466" uniqueCount="163">
  <si>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</si>
  <si>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</si>
  <si>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</si>
  <si>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</si>
  <si>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</si>
  <si>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</si>
  <si>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</si>
  <si>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</si>
  <si>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</si>
  <si>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</si>
  <si>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</si>
  <si>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</si>
  <si>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</si>
  <si>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</si>
  <si>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</si>
  <si>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</si>
  <si>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</si>
  <si>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</si>
  <si>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</si>
  <si>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</si>
  <si>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</si>
  <si>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</si>
  <si>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</si>
  <si>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</si>
  <si>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</si>
  <si>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</si>
  <si>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</si>
  <si>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</si>
  <si>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</si>
  <si>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</si>
  <si>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</si>
  <si>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</si>
  <si>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</si>
  <si>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</si>
  <si>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</si>
  <si>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</si>
  <si>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</si>
  <si>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</si>
  <si>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3-1</t>
  </si>
  <si>
    <t>3-2</t>
  </si>
  <si>
    <t>5-1</t>
  </si>
  <si>
    <t>8-1</t>
  </si>
  <si>
    <t>8-2</t>
  </si>
  <si>
    <t>2-2</t>
  </si>
  <si>
    <t>2-1</t>
  </si>
  <si>
    <t>6-1</t>
  </si>
  <si>
    <t>6-2</t>
  </si>
  <si>
    <t>1-1</t>
  </si>
  <si>
    <t>1-2</t>
  </si>
  <si>
    <t>10-1</t>
  </si>
  <si>
    <t>5-2</t>
  </si>
  <si>
    <t>4-1</t>
  </si>
  <si>
    <t>7-1</t>
  </si>
  <si>
    <t>7-2</t>
  </si>
  <si>
    <t>4-2</t>
  </si>
  <si>
    <t>4-3</t>
  </si>
  <si>
    <t xml:space="preserve">Конфигурация № </t>
  </si>
  <si>
    <t>Серия мини марафонов "Большие Гонки 2019", 5-й этап, 15.06.19</t>
  </si>
  <si>
    <t>вес</t>
  </si>
  <si>
    <t>бонусы за вес</t>
  </si>
  <si>
    <t>3 пилота</t>
  </si>
  <si>
    <t>1-3</t>
  </si>
  <si>
    <t>2-3</t>
  </si>
  <si>
    <t>3-3</t>
  </si>
  <si>
    <t>5-3</t>
  </si>
  <si>
    <t>6-3</t>
  </si>
  <si>
    <t>7-3</t>
  </si>
  <si>
    <t>8-3</t>
  </si>
  <si>
    <t>10-3</t>
  </si>
  <si>
    <t>ВСЕГО</t>
  </si>
  <si>
    <t>ПИЛОТ</t>
  </si>
  <si>
    <t>1-4</t>
  </si>
  <si>
    <t>2-4</t>
  </si>
  <si>
    <t>3-4</t>
  </si>
  <si>
    <t>4-4</t>
  </si>
  <si>
    <t>5-4</t>
  </si>
  <si>
    <t>6-4</t>
  </si>
  <si>
    <t>7-4</t>
  </si>
  <si>
    <t>8-4</t>
  </si>
  <si>
    <t>10-2</t>
  </si>
  <si>
    <t>10-4</t>
  </si>
  <si>
    <t>Серия мини марафонов "Большие Гонки 2019", Гранд Финал, 03.11.19</t>
  </si>
  <si>
    <t>2 пилот</t>
  </si>
  <si>
    <t>4 пилота</t>
  </si>
  <si>
    <t>Бурим Сергей</t>
  </si>
  <si>
    <t>Ерофеев Денис</t>
  </si>
  <si>
    <t>Черников Леша</t>
  </si>
  <si>
    <t>Сериченко Мария</t>
  </si>
  <si>
    <t>Fossa</t>
  </si>
  <si>
    <t>Гончаров Алексей</t>
  </si>
  <si>
    <t>Кравченок Саша</t>
  </si>
  <si>
    <t>Верба Алесандр</t>
  </si>
  <si>
    <t>Kozaks</t>
  </si>
  <si>
    <t>Бахмацкий Олег</t>
  </si>
  <si>
    <t>Петушков Андрей</t>
  </si>
  <si>
    <t>Тыщенко Миша</t>
  </si>
  <si>
    <t>Jaguar</t>
  </si>
  <si>
    <t>Лихошерст Леша</t>
  </si>
  <si>
    <t>Закалюк Женя</t>
  </si>
  <si>
    <t>Fortuna Racing</t>
  </si>
  <si>
    <t>Фортуна Таня</t>
  </si>
  <si>
    <t>Шутка Виталий</t>
  </si>
  <si>
    <t>Hurricane Racing Team</t>
  </si>
  <si>
    <t>Стоцкий Андрей</t>
  </si>
  <si>
    <t>Манило Денис</t>
  </si>
  <si>
    <t>Мифтахутдинов Ильяс</t>
  </si>
  <si>
    <t>Наум</t>
  </si>
  <si>
    <t>K44</t>
  </si>
  <si>
    <t>Пикулин Павел</t>
  </si>
  <si>
    <t>Ткаченко Кирилл</t>
  </si>
  <si>
    <t>Хавило Дима</t>
  </si>
  <si>
    <t>Flash</t>
  </si>
  <si>
    <t>Загорулько Иван</t>
  </si>
  <si>
    <t>Чемпионат мини марафон "Большие Гонки", Гранд-Финал</t>
  </si>
  <si>
    <t>7:00:46</t>
  </si>
  <si>
    <t>NFS Fortuna RT</t>
  </si>
  <si>
    <t>Виталик</t>
  </si>
  <si>
    <t>Таня</t>
  </si>
  <si>
    <t>Женя</t>
  </si>
  <si>
    <t>Леша</t>
  </si>
  <si>
    <t>Денис</t>
  </si>
  <si>
    <t xml:space="preserve"> Сергей</t>
  </si>
  <si>
    <t>Мария</t>
  </si>
  <si>
    <t xml:space="preserve">Fossa </t>
  </si>
  <si>
    <t>Кравчонок Саша</t>
  </si>
  <si>
    <t>Верба Александр</t>
  </si>
  <si>
    <t xml:space="preserve"> Саша</t>
  </si>
  <si>
    <t>Александр</t>
  </si>
  <si>
    <t>Алексей</t>
  </si>
  <si>
    <t>Flash UA</t>
  </si>
  <si>
    <t>Загорулько Ваня</t>
  </si>
  <si>
    <t xml:space="preserve"> Ваня</t>
  </si>
  <si>
    <t xml:space="preserve"> Леша</t>
  </si>
  <si>
    <t>Hurricane RTU</t>
  </si>
  <si>
    <t>Андрей</t>
  </si>
  <si>
    <t xml:space="preserve"> Ильяс</t>
  </si>
  <si>
    <t>NFS Kozaks</t>
  </si>
  <si>
    <t>Миша</t>
  </si>
  <si>
    <t>Олег</t>
  </si>
  <si>
    <t>Пикулин Паша</t>
  </si>
  <si>
    <t>Паша</t>
  </si>
  <si>
    <t>Дима</t>
  </si>
  <si>
    <t>Кирилл</t>
  </si>
  <si>
    <t>Kart Freedom</t>
  </si>
  <si>
    <t>-</t>
  </si>
  <si>
    <t>2 круга</t>
  </si>
  <si>
    <t>3 круга</t>
  </si>
  <si>
    <t>4 круга</t>
  </si>
  <si>
    <t>7 кругов</t>
  </si>
  <si>
    <t>8 кругов</t>
  </si>
  <si>
    <t>12 кругов</t>
  </si>
  <si>
    <t>13 кругов</t>
  </si>
  <si>
    <t>17 кругов</t>
  </si>
  <si>
    <t>1 круг</t>
  </si>
  <si>
    <t>+5</t>
  </si>
  <si>
    <t>провоз 3</t>
  </si>
  <si>
    <t>лимит</t>
  </si>
  <si>
    <t>60..738</t>
  </si>
  <si>
    <t>+10</t>
  </si>
  <si>
    <t>разворот перед финишем</t>
  </si>
  <si>
    <t>+20+5+5</t>
  </si>
  <si>
    <t>+40</t>
  </si>
  <si>
    <t>ЛИМИТ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</si>
</sst>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0.0"/>
    <numFmt numFmtId="166" formatCode="h:mm:ss;@"/>
    <numFmt numFmtId="167" formatCode="mm:ss.0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6"/>
      <color indexed="8"/>
      <name val="Calibri"/>
      <family val="2"/>
      <charset val="204"/>
    </font>
    <font>
      <b/>
      <sz val="24"/>
      <name val="Calibri"/>
      <family val="2"/>
      <charset val="204"/>
      <scheme val="minor"/>
    </font>
    <font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8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" fillId="0" borderId="0"/>
  </cellStyleXfs>
  <cellXfs count="410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7" xfId="1" applyFill="1" applyBorder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19" xfId="1" applyFill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20" xfId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0" xfId="1" applyAlignment="1"/>
    <xf numFmtId="0" fontId="8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0" fontId="8" fillId="0" borderId="4" xfId="1" applyFont="1" applyFill="1" applyBorder="1" applyAlignment="1">
      <alignment horizontal="center" vertical="center"/>
    </xf>
    <xf numFmtId="164" fontId="19" fillId="0" borderId="38" xfId="1" applyNumberFormat="1" applyFont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164" fontId="19" fillId="0" borderId="35" xfId="1" applyNumberFormat="1" applyFont="1" applyBorder="1" applyAlignment="1">
      <alignment horizontal="center" vertical="center"/>
    </xf>
    <xf numFmtId="164" fontId="19" fillId="0" borderId="44" xfId="1" applyNumberFormat="1" applyFont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164" fontId="21" fillId="0" borderId="34" xfId="1" applyNumberFormat="1" applyFont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/>
    </xf>
    <xf numFmtId="49" fontId="19" fillId="0" borderId="5" xfId="1" applyNumberFormat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/>
    </xf>
    <xf numFmtId="49" fontId="3" fillId="0" borderId="21" xfId="1" applyNumberFormat="1" applyFont="1" applyBorder="1" applyAlignment="1">
      <alignment horizontal="center" vertical="center" wrapText="1"/>
    </xf>
    <xf numFmtId="164" fontId="21" fillId="0" borderId="28" xfId="1" applyNumberFormat="1" applyFont="1" applyFill="1" applyBorder="1" applyAlignment="1">
      <alignment horizontal="center" vertical="center"/>
    </xf>
    <xf numFmtId="49" fontId="19" fillId="0" borderId="27" xfId="1" applyNumberFormat="1" applyFont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20" fillId="0" borderId="29" xfId="1" applyFont="1" applyBorder="1" applyAlignment="1">
      <alignment horizontal="center" vertical="center"/>
    </xf>
    <xf numFmtId="164" fontId="21" fillId="0" borderId="5" xfId="1" applyNumberFormat="1" applyFont="1" applyFill="1" applyBorder="1" applyAlignment="1">
      <alignment horizontal="center" vertical="center"/>
    </xf>
    <xf numFmtId="164" fontId="21" fillId="0" borderId="21" xfId="1" applyNumberFormat="1" applyFont="1" applyFill="1" applyBorder="1" applyAlignment="1">
      <alignment horizontal="center" vertical="center"/>
    </xf>
    <xf numFmtId="2" fontId="21" fillId="0" borderId="20" xfId="1" applyNumberFormat="1" applyFont="1" applyFill="1" applyBorder="1" applyAlignment="1">
      <alignment horizontal="center" vertical="center"/>
    </xf>
    <xf numFmtId="164" fontId="21" fillId="0" borderId="27" xfId="1" applyNumberFormat="1" applyFont="1" applyFill="1" applyBorder="1" applyAlignment="1">
      <alignment horizontal="center" vertical="center"/>
    </xf>
    <xf numFmtId="166" fontId="20" fillId="0" borderId="7" xfId="1" applyNumberFormat="1" applyFont="1" applyFill="1" applyBorder="1" applyAlignment="1">
      <alignment horizontal="center" vertical="center"/>
    </xf>
    <xf numFmtId="166" fontId="20" fillId="0" borderId="19" xfId="1" applyNumberFormat="1" applyFont="1" applyFill="1" applyBorder="1" applyAlignment="1">
      <alignment horizontal="center" vertical="center"/>
    </xf>
    <xf numFmtId="166" fontId="20" fillId="0" borderId="61" xfId="1" applyNumberFormat="1" applyFont="1" applyFill="1" applyBorder="1" applyAlignment="1">
      <alignment horizontal="center" vertical="center"/>
    </xf>
    <xf numFmtId="167" fontId="19" fillId="0" borderId="33" xfId="1" applyNumberFormat="1" applyFont="1" applyBorder="1" applyAlignment="1">
      <alignment horizontal="center" vertical="center" wrapText="1"/>
    </xf>
    <xf numFmtId="0" fontId="18" fillId="0" borderId="2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166" fontId="21" fillId="0" borderId="4" xfId="1" applyNumberFormat="1" applyFont="1" applyFill="1" applyBorder="1" applyAlignment="1">
      <alignment horizontal="center" vertical="center"/>
    </xf>
    <xf numFmtId="166" fontId="26" fillId="0" borderId="5" xfId="1" applyNumberFormat="1" applyFont="1" applyBorder="1" applyAlignment="1">
      <alignment horizontal="center" vertical="center"/>
    </xf>
    <xf numFmtId="166" fontId="20" fillId="0" borderId="20" xfId="1" applyNumberFormat="1" applyFont="1" applyFill="1" applyBorder="1" applyAlignment="1">
      <alignment horizontal="center" vertical="center"/>
    </xf>
    <xf numFmtId="166" fontId="22" fillId="0" borderId="21" xfId="1" applyNumberFormat="1" applyFont="1" applyBorder="1" applyAlignment="1">
      <alignment horizontal="center" vertical="center"/>
    </xf>
    <xf numFmtId="166" fontId="20" fillId="0" borderId="21" xfId="1" applyNumberFormat="1" applyFont="1" applyBorder="1" applyAlignment="1">
      <alignment horizontal="center" vertical="center"/>
    </xf>
    <xf numFmtId="166" fontId="20" fillId="0" borderId="26" xfId="1" applyNumberFormat="1" applyFont="1" applyFill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49" xfId="1" applyBorder="1"/>
    <xf numFmtId="0" fontId="8" fillId="0" borderId="43" xfId="1" applyBorder="1"/>
    <xf numFmtId="0" fontId="8" fillId="0" borderId="30" xfId="1" applyBorder="1"/>
    <xf numFmtId="0" fontId="8" fillId="0" borderId="31" xfId="1" applyBorder="1" applyAlignment="1">
      <alignment horizontal="center"/>
    </xf>
    <xf numFmtId="1" fontId="20" fillId="0" borderId="16" xfId="1" applyNumberFormat="1" applyFont="1" applyBorder="1" applyAlignment="1">
      <alignment horizontal="center" vertical="center"/>
    </xf>
    <xf numFmtId="1" fontId="20" fillId="0" borderId="28" xfId="1" applyNumberFormat="1" applyFont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2" fontId="21" fillId="0" borderId="4" xfId="1" applyNumberFormat="1" applyFont="1" applyFill="1" applyBorder="1" applyAlignment="1">
      <alignment horizontal="center" vertical="center"/>
    </xf>
    <xf numFmtId="2" fontId="23" fillId="0" borderId="20" xfId="1" applyNumberFormat="1" applyFont="1" applyFill="1" applyBorder="1" applyAlignment="1">
      <alignment horizontal="center" vertical="center"/>
    </xf>
    <xf numFmtId="0" fontId="2" fillId="0" borderId="0" xfId="24"/>
    <xf numFmtId="0" fontId="2" fillId="0" borderId="0" xfId="24" applyAlignment="1">
      <alignment horizontal="center"/>
    </xf>
    <xf numFmtId="0" fontId="12" fillId="0" borderId="0" xfId="24" applyFont="1" applyBorder="1" applyAlignment="1">
      <alignment horizontal="center"/>
    </xf>
    <xf numFmtId="0" fontId="9" fillId="0" borderId="11" xfId="24" applyFont="1" applyBorder="1" applyAlignment="1">
      <alignment horizontal="center" vertical="center" wrapText="1"/>
    </xf>
    <xf numFmtId="0" fontId="12" fillId="0" borderId="45" xfId="24" applyFont="1" applyBorder="1" applyAlignment="1">
      <alignment horizontal="center" vertical="center" wrapText="1"/>
    </xf>
    <xf numFmtId="0" fontId="14" fillId="0" borderId="45" xfId="24" applyFont="1" applyBorder="1" applyAlignment="1">
      <alignment horizontal="center" vertical="center"/>
    </xf>
    <xf numFmtId="0" fontId="14" fillId="0" borderId="9" xfId="24" applyFont="1" applyBorder="1" applyAlignment="1">
      <alignment horizontal="center" vertical="center"/>
    </xf>
    <xf numFmtId="0" fontId="2" fillId="0" borderId="45" xfId="24" applyBorder="1" applyAlignment="1">
      <alignment horizontal="center"/>
    </xf>
    <xf numFmtId="0" fontId="16" fillId="0" borderId="15" xfId="24" applyFont="1" applyBorder="1" applyAlignment="1">
      <alignment vertical="center"/>
    </xf>
    <xf numFmtId="49" fontId="14" fillId="0" borderId="4" xfId="24" applyNumberFormat="1" applyFont="1" applyFill="1" applyBorder="1" applyAlignment="1">
      <alignment horizontal="center" vertical="center"/>
    </xf>
    <xf numFmtId="0" fontId="17" fillId="0" borderId="6" xfId="24" applyFont="1" applyFill="1" applyBorder="1" applyAlignment="1">
      <alignment horizontal="center" vertical="center"/>
    </xf>
    <xf numFmtId="2" fontId="17" fillId="0" borderId="6" xfId="24" applyNumberFormat="1" applyFont="1" applyFill="1" applyBorder="1" applyAlignment="1">
      <alignment horizontal="center" vertical="center"/>
    </xf>
    <xf numFmtId="2" fontId="17" fillId="0" borderId="2" xfId="24" applyNumberFormat="1" applyFont="1" applyFill="1" applyBorder="1" applyAlignment="1">
      <alignment horizontal="center" vertical="center"/>
    </xf>
    <xf numFmtId="2" fontId="16" fillId="5" borderId="13" xfId="24" applyNumberFormat="1" applyFont="1" applyFill="1" applyBorder="1" applyAlignment="1">
      <alignment horizontal="center" vertical="center"/>
    </xf>
    <xf numFmtId="2" fontId="16" fillId="5" borderId="45" xfId="24" applyNumberFormat="1" applyFont="1" applyFill="1" applyBorder="1" applyAlignment="1">
      <alignment horizontal="center" vertical="center"/>
    </xf>
    <xf numFmtId="0" fontId="2" fillId="0" borderId="0" xfId="24" applyAlignment="1">
      <alignment vertical="center"/>
    </xf>
    <xf numFmtId="0" fontId="16" fillId="0" borderId="37" xfId="24" applyFont="1" applyBorder="1" applyAlignment="1">
      <alignment vertical="center"/>
    </xf>
    <xf numFmtId="49" fontId="14" fillId="0" borderId="38" xfId="24" applyNumberFormat="1" applyFont="1" applyFill="1" applyBorder="1" applyAlignment="1">
      <alignment horizontal="center" vertical="center"/>
    </xf>
    <xf numFmtId="0" fontId="17" fillId="0" borderId="40" xfId="24" applyFont="1" applyFill="1" applyBorder="1" applyAlignment="1">
      <alignment horizontal="center" vertical="center"/>
    </xf>
    <xf numFmtId="2" fontId="17" fillId="0" borderId="40" xfId="24" applyNumberFormat="1" applyFont="1" applyFill="1" applyBorder="1" applyAlignment="1">
      <alignment horizontal="center" vertical="center"/>
    </xf>
    <xf numFmtId="2" fontId="17" fillId="0" borderId="23" xfId="24" applyNumberFormat="1" applyFont="1" applyFill="1" applyBorder="1" applyAlignment="1">
      <alignment horizontal="center" vertical="center"/>
    </xf>
    <xf numFmtId="0" fontId="16" fillId="4" borderId="6" xfId="24" applyFont="1" applyFill="1" applyBorder="1" applyAlignment="1">
      <alignment horizontal="center" vertical="center"/>
    </xf>
    <xf numFmtId="0" fontId="16" fillId="4" borderId="16" xfId="24" applyFont="1" applyFill="1" applyBorder="1" applyAlignment="1">
      <alignment horizontal="center" vertical="center"/>
    </xf>
    <xf numFmtId="0" fontId="16" fillId="0" borderId="25" xfId="24" applyFont="1" applyBorder="1" applyAlignment="1">
      <alignment vertical="center"/>
    </xf>
    <xf numFmtId="49" fontId="14" fillId="0" borderId="26" xfId="24" applyNumberFormat="1" applyFont="1" applyFill="1" applyBorder="1" applyAlignment="1">
      <alignment horizontal="center" vertical="center"/>
    </xf>
    <xf numFmtId="0" fontId="17" fillId="0" borderId="33" xfId="24" applyFont="1" applyFill="1" applyBorder="1" applyAlignment="1">
      <alignment horizontal="center" vertical="center"/>
    </xf>
    <xf numFmtId="2" fontId="17" fillId="0" borderId="33" xfId="24" applyNumberFormat="1" applyFont="1" applyFill="1" applyBorder="1" applyAlignment="1">
      <alignment horizontal="center" vertical="center"/>
    </xf>
    <xf numFmtId="2" fontId="17" fillId="0" borderId="29" xfId="24" applyNumberFormat="1" applyFont="1" applyFill="1" applyBorder="1" applyAlignment="1">
      <alignment horizontal="center" vertical="center"/>
    </xf>
    <xf numFmtId="0" fontId="16" fillId="4" borderId="33" xfId="24" applyFont="1" applyFill="1" applyBorder="1" applyAlignment="1">
      <alignment horizontal="center" vertical="center"/>
    </xf>
    <xf numFmtId="0" fontId="16" fillId="4" borderId="28" xfId="24" applyFont="1" applyFill="1" applyBorder="1" applyAlignment="1">
      <alignment horizontal="center" vertical="center"/>
    </xf>
    <xf numFmtId="0" fontId="16" fillId="0" borderId="15" xfId="24" applyFont="1" applyFill="1" applyBorder="1" applyAlignment="1">
      <alignment vertical="center"/>
    </xf>
    <xf numFmtId="0" fontId="17" fillId="0" borderId="2" xfId="24" applyFont="1" applyFill="1" applyBorder="1" applyAlignment="1">
      <alignment horizontal="center" vertical="center"/>
    </xf>
    <xf numFmtId="0" fontId="16" fillId="0" borderId="37" xfId="24" applyFont="1" applyFill="1" applyBorder="1" applyAlignment="1">
      <alignment vertical="center"/>
    </xf>
    <xf numFmtId="0" fontId="17" fillId="0" borderId="39" xfId="24" applyFont="1" applyFill="1" applyBorder="1" applyAlignment="1">
      <alignment horizontal="center" vertical="center"/>
    </xf>
    <xf numFmtId="0" fontId="17" fillId="0" borderId="34" xfId="24" applyFont="1" applyFill="1" applyBorder="1" applyAlignment="1">
      <alignment horizontal="center" vertical="center"/>
    </xf>
    <xf numFmtId="2" fontId="17" fillId="0" borderId="34" xfId="24" applyNumberFormat="1" applyFont="1" applyFill="1" applyBorder="1" applyAlignment="1">
      <alignment horizontal="center" vertical="center"/>
    </xf>
    <xf numFmtId="0" fontId="16" fillId="0" borderId="25" xfId="24" applyFont="1" applyFill="1" applyBorder="1" applyAlignment="1">
      <alignment vertical="center"/>
    </xf>
    <xf numFmtId="165" fontId="17" fillId="0" borderId="29" xfId="24" applyNumberFormat="1" applyFont="1" applyFill="1" applyBorder="1" applyAlignment="1">
      <alignment horizontal="center" vertical="center"/>
    </xf>
    <xf numFmtId="165" fontId="17" fillId="0" borderId="2" xfId="24" applyNumberFormat="1" applyFont="1" applyFill="1" applyBorder="1" applyAlignment="1">
      <alignment horizontal="center" vertical="center"/>
    </xf>
    <xf numFmtId="0" fontId="16" fillId="0" borderId="18" xfId="24" applyFont="1" applyFill="1" applyBorder="1" applyAlignment="1">
      <alignment vertical="center"/>
    </xf>
    <xf numFmtId="49" fontId="14" fillId="0" borderId="20" xfId="24" applyNumberFormat="1" applyFont="1" applyFill="1" applyBorder="1" applyAlignment="1">
      <alignment horizontal="center" vertical="center"/>
    </xf>
    <xf numFmtId="165" fontId="17" fillId="0" borderId="23" xfId="24" applyNumberFormat="1" applyFont="1" applyFill="1" applyBorder="1" applyAlignment="1">
      <alignment horizontal="center" vertical="center"/>
    </xf>
    <xf numFmtId="0" fontId="24" fillId="0" borderId="0" xfId="24" applyFont="1" applyAlignment="1">
      <alignment vertical="center"/>
    </xf>
    <xf numFmtId="165" fontId="17" fillId="0" borderId="39" xfId="24" applyNumberFormat="1" applyFont="1" applyFill="1" applyBorder="1" applyAlignment="1">
      <alignment horizontal="center" vertical="center"/>
    </xf>
    <xf numFmtId="0" fontId="14" fillId="0" borderId="0" xfId="24" applyFont="1" applyAlignment="1">
      <alignment horizontal="center" vertical="center"/>
    </xf>
    <xf numFmtId="0" fontId="16" fillId="0" borderId="6" xfId="24" applyFont="1" applyFill="1" applyBorder="1" applyAlignment="1">
      <alignment vertical="center"/>
    </xf>
    <xf numFmtId="49" fontId="14" fillId="0" borderId="6" xfId="24" applyNumberFormat="1" applyFont="1" applyFill="1" applyBorder="1" applyAlignment="1">
      <alignment horizontal="center" vertical="center"/>
    </xf>
    <xf numFmtId="0" fontId="14" fillId="0" borderId="6" xfId="24" applyFont="1" applyFill="1" applyBorder="1" applyAlignment="1">
      <alignment horizontal="center" vertical="center"/>
    </xf>
    <xf numFmtId="2" fontId="14" fillId="0" borderId="6" xfId="24" applyNumberFormat="1" applyFont="1" applyFill="1" applyBorder="1" applyAlignment="1">
      <alignment horizontal="center" vertical="center"/>
    </xf>
    <xf numFmtId="0" fontId="14" fillId="0" borderId="0" xfId="24" applyFont="1"/>
    <xf numFmtId="0" fontId="16" fillId="0" borderId="34" xfId="24" applyFont="1" applyFill="1" applyBorder="1" applyAlignment="1">
      <alignment vertical="center"/>
    </xf>
    <xf numFmtId="49" fontId="14" fillId="0" borderId="40" xfId="24" applyNumberFormat="1" applyFont="1" applyFill="1" applyBorder="1" applyAlignment="1">
      <alignment horizontal="center" vertical="center"/>
    </xf>
    <xf numFmtId="0" fontId="14" fillId="0" borderId="34" xfId="24" applyFont="1" applyFill="1" applyBorder="1" applyAlignment="1">
      <alignment horizontal="center" vertical="center"/>
    </xf>
    <xf numFmtId="2" fontId="14" fillId="0" borderId="34" xfId="24" applyNumberFormat="1" applyFont="1" applyFill="1" applyBorder="1" applyAlignment="1">
      <alignment horizontal="center" vertical="center"/>
    </xf>
    <xf numFmtId="0" fontId="2" fillId="0" borderId="33" xfId="24" applyBorder="1"/>
    <xf numFmtId="49" fontId="14" fillId="0" borderId="33" xfId="24" applyNumberFormat="1" applyFont="1" applyFill="1" applyBorder="1" applyAlignment="1">
      <alignment horizontal="center" vertical="center"/>
    </xf>
    <xf numFmtId="0" fontId="14" fillId="0" borderId="33" xfId="24" applyFont="1" applyFill="1" applyBorder="1" applyAlignment="1">
      <alignment horizontal="center" vertical="center"/>
    </xf>
    <xf numFmtId="2" fontId="14" fillId="0" borderId="33" xfId="24" applyNumberFormat="1" applyFont="1" applyFill="1" applyBorder="1" applyAlignment="1">
      <alignment horizontal="center" vertical="center"/>
    </xf>
    <xf numFmtId="0" fontId="16" fillId="0" borderId="42" xfId="24" applyFont="1" applyFill="1" applyBorder="1" applyAlignment="1">
      <alignment vertical="center"/>
    </xf>
    <xf numFmtId="49" fontId="14" fillId="0" borderId="11" xfId="24" applyNumberFormat="1" applyFont="1" applyFill="1" applyBorder="1" applyAlignment="1">
      <alignment horizontal="center" vertical="center"/>
    </xf>
    <xf numFmtId="0" fontId="14" fillId="0" borderId="13" xfId="24" applyFont="1" applyFill="1" applyBorder="1" applyAlignment="1">
      <alignment horizontal="center" vertical="center"/>
    </xf>
    <xf numFmtId="2" fontId="14" fillId="0" borderId="13" xfId="24" applyNumberFormat="1" applyFont="1" applyFill="1" applyBorder="1" applyAlignment="1">
      <alignment horizontal="center" vertical="center"/>
    </xf>
    <xf numFmtId="0" fontId="17" fillId="0" borderId="13" xfId="24" applyFont="1" applyFill="1" applyBorder="1" applyAlignment="1">
      <alignment horizontal="center" vertical="center"/>
    </xf>
    <xf numFmtId="0" fontId="14" fillId="0" borderId="6" xfId="24" applyFont="1" applyBorder="1" applyAlignment="1">
      <alignment horizontal="center" vertical="center"/>
    </xf>
    <xf numFmtId="0" fontId="14" fillId="0" borderId="16" xfId="24" applyFont="1" applyBorder="1" applyAlignment="1">
      <alignment horizontal="center" vertical="center"/>
    </xf>
    <xf numFmtId="0" fontId="16" fillId="0" borderId="18" xfId="24" applyFont="1" applyBorder="1" applyAlignment="1">
      <alignment vertical="center"/>
    </xf>
    <xf numFmtId="0" fontId="14" fillId="0" borderId="34" xfId="24" applyFont="1" applyBorder="1" applyAlignment="1">
      <alignment horizontal="center" vertical="center"/>
    </xf>
    <xf numFmtId="0" fontId="14" fillId="0" borderId="22" xfId="24" applyFont="1" applyBorder="1" applyAlignment="1">
      <alignment horizontal="center" vertical="center"/>
    </xf>
    <xf numFmtId="0" fontId="14" fillId="0" borderId="33" xfId="24" applyFont="1" applyBorder="1" applyAlignment="1">
      <alignment horizontal="center" vertical="center"/>
    </xf>
    <xf numFmtId="0" fontId="14" fillId="0" borderId="28" xfId="24" applyFont="1" applyBorder="1" applyAlignment="1">
      <alignment horizontal="center" vertical="center"/>
    </xf>
    <xf numFmtId="2" fontId="17" fillId="0" borderId="9" xfId="24" applyNumberFormat="1" applyFont="1" applyFill="1" applyBorder="1" applyAlignment="1">
      <alignment horizontal="center" vertical="center"/>
    </xf>
    <xf numFmtId="0" fontId="9" fillId="0" borderId="13" xfId="24" applyFont="1" applyBorder="1" applyAlignment="1">
      <alignment horizontal="center" vertical="center" wrapText="1"/>
    </xf>
    <xf numFmtId="0" fontId="9" fillId="0" borderId="9" xfId="24" applyFont="1" applyBorder="1" applyAlignment="1">
      <alignment horizontal="center" vertical="center" wrapText="1"/>
    </xf>
    <xf numFmtId="0" fontId="16" fillId="0" borderId="52" xfId="24" applyFont="1" applyBorder="1" applyAlignment="1">
      <alignment vertical="center"/>
    </xf>
    <xf numFmtId="49" fontId="14" fillId="0" borderId="8" xfId="24" applyNumberFormat="1" applyFont="1" applyFill="1" applyBorder="1" applyAlignment="1">
      <alignment horizontal="center" vertical="center"/>
    </xf>
    <xf numFmtId="0" fontId="17" fillId="0" borderId="66" xfId="24" applyFont="1" applyFill="1" applyBorder="1" applyAlignment="1">
      <alignment horizontal="center" vertical="center"/>
    </xf>
    <xf numFmtId="2" fontId="17" fillId="0" borderId="66" xfId="24" applyNumberFormat="1" applyFont="1" applyFill="1" applyBorder="1" applyAlignment="1">
      <alignment horizontal="center" vertical="center"/>
    </xf>
    <xf numFmtId="0" fontId="16" fillId="4" borderId="66" xfId="24" applyFont="1" applyFill="1" applyBorder="1" applyAlignment="1">
      <alignment horizontal="center" vertical="center"/>
    </xf>
    <xf numFmtId="0" fontId="16" fillId="4" borderId="67" xfId="24" applyFont="1" applyFill="1" applyBorder="1" applyAlignment="1">
      <alignment horizontal="center" vertical="center"/>
    </xf>
    <xf numFmtId="2" fontId="17" fillId="0" borderId="39" xfId="24" applyNumberFormat="1" applyFont="1" applyFill="1" applyBorder="1" applyAlignment="1">
      <alignment horizontal="center" vertical="center"/>
    </xf>
    <xf numFmtId="0" fontId="16" fillId="0" borderId="40" xfId="24" applyFont="1" applyFill="1" applyBorder="1" applyAlignment="1">
      <alignment vertical="center"/>
    </xf>
    <xf numFmtId="0" fontId="14" fillId="0" borderId="40" xfId="24" applyFont="1" applyFill="1" applyBorder="1" applyAlignment="1">
      <alignment horizontal="center" vertical="center"/>
    </xf>
    <xf numFmtId="2" fontId="14" fillId="0" borderId="40" xfId="24" applyNumberFormat="1" applyFont="1" applyFill="1" applyBorder="1" applyAlignment="1">
      <alignment horizontal="center" vertical="center"/>
    </xf>
    <xf numFmtId="0" fontId="14" fillId="0" borderId="40" xfId="24" applyFont="1" applyBorder="1" applyAlignment="1">
      <alignment horizontal="center" vertical="center"/>
    </xf>
    <xf numFmtId="0" fontId="14" fillId="0" borderId="35" xfId="24" applyFont="1" applyBorder="1" applyAlignment="1">
      <alignment horizontal="center" vertical="center"/>
    </xf>
    <xf numFmtId="165" fontId="14" fillId="0" borderId="68" xfId="24" applyNumberFormat="1" applyFont="1" applyBorder="1" applyAlignment="1">
      <alignment horizontal="center" vertical="center"/>
    </xf>
    <xf numFmtId="0" fontId="9" fillId="0" borderId="9" xfId="24" applyFont="1" applyBorder="1" applyAlignment="1">
      <alignment vertical="center" wrapText="1"/>
    </xf>
    <xf numFmtId="165" fontId="14" fillId="0" borderId="2" xfId="24" applyNumberFormat="1" applyFont="1" applyBorder="1" applyAlignment="1">
      <alignment horizontal="center" vertical="center"/>
    </xf>
    <xf numFmtId="165" fontId="14" fillId="0" borderId="39" xfId="24" applyNumberFormat="1" applyFont="1" applyBorder="1" applyAlignment="1">
      <alignment horizontal="center" vertical="center"/>
    </xf>
    <xf numFmtId="165" fontId="14" fillId="0" borderId="29" xfId="24" applyNumberFormat="1" applyFont="1" applyBorder="1" applyAlignment="1">
      <alignment horizontal="center" vertical="center"/>
    </xf>
    <xf numFmtId="165" fontId="14" fillId="0" borderId="7" xfId="24" applyNumberFormat="1" applyFont="1" applyFill="1" applyBorder="1" applyAlignment="1">
      <alignment horizontal="center" vertical="center"/>
    </xf>
    <xf numFmtId="165" fontId="14" fillId="0" borderId="65" xfId="24" applyNumberFormat="1" applyFont="1" applyFill="1" applyBorder="1" applyAlignment="1">
      <alignment horizontal="center" vertical="center"/>
    </xf>
    <xf numFmtId="165" fontId="14" fillId="0" borderId="61" xfId="24" applyNumberFormat="1" applyFont="1" applyFill="1" applyBorder="1" applyAlignment="1">
      <alignment horizontal="center" vertical="center"/>
    </xf>
    <xf numFmtId="165" fontId="14" fillId="0" borderId="19" xfId="24" applyNumberFormat="1" applyFont="1" applyFill="1" applyBorder="1" applyAlignment="1">
      <alignment horizontal="center" vertical="center"/>
    </xf>
    <xf numFmtId="165" fontId="14" fillId="0" borderId="69" xfId="24" applyNumberFormat="1" applyFont="1" applyFill="1" applyBorder="1" applyAlignment="1">
      <alignment horizontal="center" vertical="center"/>
    </xf>
    <xf numFmtId="165" fontId="14" fillId="0" borderId="23" xfId="24" applyNumberFormat="1" applyFont="1" applyBorder="1" applyAlignment="1">
      <alignment horizontal="center" vertical="center"/>
    </xf>
    <xf numFmtId="165" fontId="14" fillId="0" borderId="4" xfId="24" applyNumberFormat="1" applyFont="1" applyBorder="1" applyAlignment="1">
      <alignment horizontal="center" vertical="center"/>
    </xf>
    <xf numFmtId="165" fontId="14" fillId="0" borderId="20" xfId="24" applyNumberFormat="1" applyFont="1" applyBorder="1" applyAlignment="1">
      <alignment horizontal="center" vertical="center"/>
    </xf>
    <xf numFmtId="0" fontId="17" fillId="0" borderId="20" xfId="24" applyFont="1" applyFill="1" applyBorder="1" applyAlignment="1">
      <alignment horizontal="center" vertical="center"/>
    </xf>
    <xf numFmtId="165" fontId="17" fillId="0" borderId="20" xfId="24" applyNumberFormat="1" applyFont="1" applyFill="1" applyBorder="1" applyAlignment="1">
      <alignment horizontal="center" vertical="center"/>
    </xf>
    <xf numFmtId="165" fontId="17" fillId="0" borderId="11" xfId="24" applyNumberFormat="1" applyFont="1" applyFill="1" applyBorder="1" applyAlignment="1">
      <alignment horizontal="center" vertical="center"/>
    </xf>
    <xf numFmtId="165" fontId="17" fillId="0" borderId="36" xfId="24" applyNumberFormat="1" applyFont="1" applyFill="1" applyBorder="1" applyAlignment="1">
      <alignment horizontal="center" vertical="center"/>
    </xf>
    <xf numFmtId="165" fontId="17" fillId="0" borderId="17" xfId="24" applyNumberFormat="1" applyFont="1" applyFill="1" applyBorder="1" applyAlignment="1">
      <alignment horizontal="center" vertical="center"/>
    </xf>
    <xf numFmtId="165" fontId="17" fillId="0" borderId="41" xfId="24" applyNumberFormat="1" applyFont="1" applyFill="1" applyBorder="1" applyAlignment="1">
      <alignment horizontal="center" vertical="center"/>
    </xf>
    <xf numFmtId="165" fontId="17" fillId="0" borderId="14" xfId="24" applyNumberFormat="1" applyFont="1" applyFill="1" applyBorder="1" applyAlignment="1">
      <alignment horizontal="center" vertical="center"/>
    </xf>
    <xf numFmtId="165" fontId="17" fillId="0" borderId="24" xfId="24" applyNumberFormat="1" applyFont="1" applyFill="1" applyBorder="1" applyAlignment="1">
      <alignment horizontal="center" vertical="center"/>
    </xf>
    <xf numFmtId="165" fontId="14" fillId="0" borderId="36" xfId="24" applyNumberFormat="1" applyFont="1" applyFill="1" applyBorder="1" applyAlignment="1">
      <alignment horizontal="center" vertical="center"/>
    </xf>
    <xf numFmtId="165" fontId="14" fillId="0" borderId="17" xfId="24" applyNumberFormat="1" applyFont="1" applyFill="1" applyBorder="1" applyAlignment="1">
      <alignment horizontal="center" vertical="center"/>
    </xf>
    <xf numFmtId="165" fontId="14" fillId="0" borderId="41" xfId="24" applyNumberFormat="1" applyFont="1" applyFill="1" applyBorder="1" applyAlignment="1">
      <alignment horizontal="center" vertical="center"/>
    </xf>
    <xf numFmtId="165" fontId="14" fillId="0" borderId="14" xfId="24" applyNumberFormat="1" applyFont="1" applyFill="1" applyBorder="1" applyAlignment="1">
      <alignment horizontal="center" vertical="center"/>
    </xf>
    <xf numFmtId="165" fontId="14" fillId="0" borderId="24" xfId="24" applyNumberFormat="1" applyFont="1" applyFill="1" applyBorder="1" applyAlignment="1">
      <alignment horizontal="center" vertical="center"/>
    </xf>
    <xf numFmtId="165" fontId="14" fillId="0" borderId="14" xfId="24" applyNumberFormat="1" applyFont="1" applyBorder="1" applyAlignment="1">
      <alignment horizontal="center" vertical="center"/>
    </xf>
    <xf numFmtId="165" fontId="14" fillId="0" borderId="17" xfId="24" applyNumberFormat="1" applyFont="1" applyBorder="1" applyAlignment="1">
      <alignment horizontal="center" vertical="center"/>
    </xf>
    <xf numFmtId="165" fontId="14" fillId="0" borderId="24" xfId="24" applyNumberFormat="1" applyFont="1" applyBorder="1" applyAlignment="1">
      <alignment horizontal="center" vertical="center"/>
    </xf>
    <xf numFmtId="165" fontId="17" fillId="0" borderId="4" xfId="24" applyNumberFormat="1" applyFont="1" applyFill="1" applyBorder="1" applyAlignment="1">
      <alignment horizontal="center" vertical="center"/>
    </xf>
    <xf numFmtId="165" fontId="17" fillId="0" borderId="26" xfId="24" applyNumberFormat="1" applyFont="1" applyFill="1" applyBorder="1" applyAlignment="1">
      <alignment horizontal="center" vertical="center"/>
    </xf>
    <xf numFmtId="0" fontId="17" fillId="0" borderId="38" xfId="24" applyFont="1" applyFill="1" applyBorder="1" applyAlignment="1">
      <alignment horizontal="center" vertical="center"/>
    </xf>
    <xf numFmtId="165" fontId="14" fillId="0" borderId="26" xfId="24" applyNumberFormat="1" applyFont="1" applyBorder="1" applyAlignment="1">
      <alignment horizontal="center" vertical="center"/>
    </xf>
    <xf numFmtId="1" fontId="16" fillId="5" borderId="48" xfId="24" applyNumberFormat="1" applyFont="1" applyFill="1" applyBorder="1" applyAlignment="1">
      <alignment horizontal="center" vertical="center"/>
    </xf>
    <xf numFmtId="0" fontId="1" fillId="4" borderId="5" xfId="24" applyFont="1" applyFill="1" applyBorder="1" applyAlignment="1">
      <alignment vertical="center"/>
    </xf>
    <xf numFmtId="0" fontId="1" fillId="4" borderId="10" xfId="24" applyFont="1" applyFill="1" applyBorder="1" applyAlignment="1">
      <alignment vertical="center"/>
    </xf>
    <xf numFmtId="0" fontId="1" fillId="4" borderId="27" xfId="24" applyFont="1" applyFill="1" applyBorder="1" applyAlignment="1">
      <alignment vertical="center"/>
    </xf>
    <xf numFmtId="0" fontId="16" fillId="3" borderId="70" xfId="24" applyFont="1" applyFill="1" applyBorder="1" applyAlignment="1">
      <alignment vertical="center"/>
    </xf>
    <xf numFmtId="0" fontId="14" fillId="3" borderId="71" xfId="24" applyFont="1" applyFill="1" applyBorder="1" applyAlignment="1">
      <alignment horizontal="center" vertical="center"/>
    </xf>
    <xf numFmtId="0" fontId="14" fillId="3" borderId="72" xfId="24" applyFont="1" applyFill="1" applyBorder="1" applyAlignment="1">
      <alignment horizontal="center" vertical="center"/>
    </xf>
    <xf numFmtId="0" fontId="14" fillId="3" borderId="73" xfId="24" applyFont="1" applyFill="1" applyBorder="1" applyAlignment="1">
      <alignment horizontal="center" vertical="center"/>
    </xf>
    <xf numFmtId="0" fontId="8" fillId="0" borderId="14" xfId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51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15" fillId="0" borderId="14" xfId="24" applyFont="1" applyFill="1" applyBorder="1" applyAlignment="1">
      <alignment horizontal="center" vertical="center"/>
    </xf>
    <xf numFmtId="0" fontId="15" fillId="0" borderId="36" xfId="24" applyFont="1" applyFill="1" applyBorder="1" applyAlignment="1">
      <alignment horizontal="center" vertical="center"/>
    </xf>
    <xf numFmtId="0" fontId="15" fillId="0" borderId="17" xfId="24" applyFont="1" applyFill="1" applyBorder="1" applyAlignment="1">
      <alignment horizontal="center" vertical="center"/>
    </xf>
    <xf numFmtId="0" fontId="15" fillId="0" borderId="24" xfId="24" applyFont="1" applyFill="1" applyBorder="1" applyAlignment="1">
      <alignment horizontal="center" vertical="center"/>
    </xf>
    <xf numFmtId="0" fontId="15" fillId="0" borderId="15" xfId="24" applyFont="1" applyBorder="1" applyAlignment="1">
      <alignment horizontal="center" vertical="center"/>
    </xf>
    <xf numFmtId="0" fontId="15" fillId="0" borderId="37" xfId="24" applyFont="1" applyBorder="1" applyAlignment="1">
      <alignment horizontal="center" vertical="center"/>
    </xf>
    <xf numFmtId="0" fontId="15" fillId="0" borderId="18" xfId="24" applyFont="1" applyBorder="1" applyAlignment="1">
      <alignment horizontal="center" vertical="center"/>
    </xf>
    <xf numFmtId="0" fontId="15" fillId="0" borderId="25" xfId="24" applyFont="1" applyBorder="1" applyAlignment="1">
      <alignment horizontal="center" vertical="center"/>
    </xf>
    <xf numFmtId="165" fontId="14" fillId="0" borderId="3" xfId="24" applyNumberFormat="1" applyFont="1" applyBorder="1" applyAlignment="1">
      <alignment horizontal="center" vertical="center"/>
    </xf>
    <xf numFmtId="165" fontId="14" fillId="0" borderId="10" xfId="24" applyNumberFormat="1" applyFont="1" applyBorder="1" applyAlignment="1">
      <alignment horizontal="center" vertical="center"/>
    </xf>
    <xf numFmtId="165" fontId="14" fillId="0" borderId="56" xfId="24" applyNumberFormat="1" applyFont="1" applyBorder="1" applyAlignment="1">
      <alignment horizontal="center" vertical="center"/>
    </xf>
    <xf numFmtId="164" fontId="14" fillId="0" borderId="15" xfId="24" applyNumberFormat="1" applyFont="1" applyBorder="1" applyAlignment="1">
      <alignment horizontal="center" vertical="center"/>
    </xf>
    <xf numFmtId="164" fontId="14" fillId="0" borderId="37" xfId="24" applyNumberFormat="1" applyFont="1" applyBorder="1" applyAlignment="1">
      <alignment horizontal="center" vertical="center"/>
    </xf>
    <xf numFmtId="164" fontId="14" fillId="0" borderId="25" xfId="24" applyNumberFormat="1" applyFont="1" applyBorder="1" applyAlignment="1">
      <alignment horizontal="center" vertical="center"/>
    </xf>
    <xf numFmtId="0" fontId="14" fillId="0" borderId="51" xfId="24" applyFont="1" applyBorder="1" applyAlignment="1">
      <alignment horizontal="center" vertical="center"/>
    </xf>
    <xf numFmtId="0" fontId="14" fillId="0" borderId="53" xfId="24" applyFont="1" applyBorder="1" applyAlignment="1">
      <alignment horizontal="center" vertical="center"/>
    </xf>
    <xf numFmtId="0" fontId="14" fillId="0" borderId="55" xfId="24" applyFont="1" applyBorder="1" applyAlignment="1">
      <alignment horizontal="center" vertical="center"/>
    </xf>
    <xf numFmtId="0" fontId="15" fillId="0" borderId="15" xfId="24" applyFont="1" applyFill="1" applyBorder="1" applyAlignment="1">
      <alignment horizontal="center" vertical="center"/>
    </xf>
    <xf numFmtId="0" fontId="15" fillId="0" borderId="37" xfId="24" applyFont="1" applyFill="1" applyBorder="1" applyAlignment="1">
      <alignment horizontal="center" vertical="center"/>
    </xf>
    <xf numFmtId="0" fontId="15" fillId="0" borderId="18" xfId="24" applyFont="1" applyFill="1" applyBorder="1" applyAlignment="1">
      <alignment horizontal="center" vertical="center"/>
    </xf>
    <xf numFmtId="0" fontId="15" fillId="0" borderId="25" xfId="24" applyFont="1" applyFill="1" applyBorder="1" applyAlignment="1">
      <alignment horizontal="center" vertical="center"/>
    </xf>
    <xf numFmtId="165" fontId="14" fillId="0" borderId="3" xfId="24" applyNumberFormat="1" applyFont="1" applyFill="1" applyBorder="1" applyAlignment="1">
      <alignment horizontal="center" vertical="center"/>
    </xf>
    <xf numFmtId="165" fontId="14" fillId="0" borderId="10" xfId="24" applyNumberFormat="1" applyFont="1" applyFill="1" applyBorder="1" applyAlignment="1">
      <alignment horizontal="center" vertical="center"/>
    </xf>
    <xf numFmtId="165" fontId="14" fillId="0" borderId="56" xfId="24" applyNumberFormat="1" applyFont="1" applyFill="1" applyBorder="1" applyAlignment="1">
      <alignment horizontal="center" vertical="center"/>
    </xf>
    <xf numFmtId="0" fontId="14" fillId="0" borderId="54" xfId="24" applyFont="1" applyBorder="1" applyAlignment="1">
      <alignment horizontal="center" vertical="center"/>
    </xf>
    <xf numFmtId="165" fontId="17" fillId="0" borderId="3" xfId="24" applyNumberFormat="1" applyFont="1" applyFill="1" applyBorder="1" applyAlignment="1">
      <alignment horizontal="center" vertical="center"/>
    </xf>
    <xf numFmtId="165" fontId="17" fillId="0" borderId="10" xfId="24" applyNumberFormat="1" applyFont="1" applyFill="1" applyBorder="1" applyAlignment="1">
      <alignment horizontal="center" vertical="center"/>
    </xf>
    <xf numFmtId="165" fontId="17" fillId="0" borderId="56" xfId="24" applyNumberFormat="1" applyFont="1" applyFill="1" applyBorder="1" applyAlignment="1">
      <alignment horizontal="center" vertical="center"/>
    </xf>
    <xf numFmtId="0" fontId="14" fillId="0" borderId="57" xfId="24" applyFont="1" applyBorder="1" applyAlignment="1">
      <alignment horizontal="center" vertical="center"/>
    </xf>
    <xf numFmtId="0" fontId="14" fillId="0" borderId="52" xfId="24" applyFont="1" applyBorder="1" applyAlignment="1">
      <alignment horizontal="center" vertical="center"/>
    </xf>
    <xf numFmtId="0" fontId="14" fillId="0" borderId="58" xfId="24" applyFont="1" applyBorder="1" applyAlignment="1">
      <alignment horizontal="center" vertical="center"/>
    </xf>
    <xf numFmtId="165" fontId="17" fillId="0" borderId="48" xfId="24" applyNumberFormat="1" applyFont="1" applyFill="1" applyBorder="1" applyAlignment="1">
      <alignment horizontal="center" vertical="center"/>
    </xf>
    <xf numFmtId="165" fontId="17" fillId="0" borderId="49" xfId="24" applyNumberFormat="1" applyFont="1" applyFill="1" applyBorder="1" applyAlignment="1">
      <alignment horizontal="center" vertical="center"/>
    </xf>
    <xf numFmtId="165" fontId="17" fillId="0" borderId="50" xfId="24" applyNumberFormat="1" applyFont="1" applyFill="1" applyBorder="1" applyAlignment="1">
      <alignment horizontal="center" vertical="center"/>
    </xf>
    <xf numFmtId="0" fontId="14" fillId="0" borderId="15" xfId="24" applyFont="1" applyBorder="1" applyAlignment="1">
      <alignment horizontal="center" vertical="center"/>
    </xf>
    <xf numFmtId="0" fontId="14" fillId="0" borderId="37" xfId="24" applyFont="1" applyBorder="1" applyAlignment="1">
      <alignment horizontal="center" vertical="center"/>
    </xf>
    <xf numFmtId="0" fontId="14" fillId="0" borderId="25" xfId="24" applyFont="1" applyBorder="1" applyAlignment="1">
      <alignment horizontal="center" vertical="center"/>
    </xf>
    <xf numFmtId="0" fontId="29" fillId="0" borderId="0" xfId="24" applyFont="1" applyAlignment="1">
      <alignment horizontal="center" vertical="center" wrapText="1"/>
    </xf>
    <xf numFmtId="0" fontId="11" fillId="0" borderId="0" xfId="24" applyFont="1" applyBorder="1" applyAlignment="1">
      <alignment horizontal="center"/>
    </xf>
    <xf numFmtId="0" fontId="13" fillId="0" borderId="1" xfId="24" applyFont="1" applyFill="1" applyBorder="1" applyAlignment="1">
      <alignment horizontal="center" vertical="center" wrapText="1"/>
    </xf>
    <xf numFmtId="0" fontId="13" fillId="0" borderId="32" xfId="24" applyFont="1" applyFill="1" applyBorder="1" applyAlignment="1">
      <alignment horizontal="center" vertical="center" wrapText="1"/>
    </xf>
    <xf numFmtId="0" fontId="13" fillId="0" borderId="5" xfId="24" applyFont="1" applyFill="1" applyBorder="1" applyAlignment="1">
      <alignment horizontal="center" vertical="center"/>
    </xf>
    <xf numFmtId="0" fontId="13" fillId="0" borderId="12" xfId="24" applyFont="1" applyFill="1" applyBorder="1" applyAlignment="1">
      <alignment horizontal="center" vertical="center"/>
    </xf>
    <xf numFmtId="0" fontId="9" fillId="0" borderId="15" xfId="24" applyFont="1" applyBorder="1" applyAlignment="1">
      <alignment horizontal="center" vertical="center" wrapText="1"/>
    </xf>
    <xf numFmtId="0" fontId="9" fillId="0" borderId="42" xfId="24" applyFont="1" applyBorder="1" applyAlignment="1">
      <alignment horizontal="center" vertical="center" wrapText="1"/>
    </xf>
    <xf numFmtId="0" fontId="9" fillId="0" borderId="6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9" fillId="0" borderId="2" xfId="24" applyFont="1" applyBorder="1" applyAlignment="1">
      <alignment horizontal="center" vertical="center" wrapText="1"/>
    </xf>
    <xf numFmtId="0" fontId="9" fillId="0" borderId="9" xfId="24" applyFont="1" applyBorder="1" applyAlignment="1">
      <alignment horizontal="center" vertical="center" wrapText="1"/>
    </xf>
    <xf numFmtId="0" fontId="9" fillId="0" borderId="4" xfId="24" applyFont="1" applyBorder="1" applyAlignment="1">
      <alignment horizontal="center" vertical="center" wrapText="1"/>
    </xf>
    <xf numFmtId="0" fontId="9" fillId="0" borderId="16" xfId="24" applyFont="1" applyBorder="1" applyAlignment="1">
      <alignment horizontal="center" vertical="center" wrapText="1"/>
    </xf>
    <xf numFmtId="0" fontId="9" fillId="0" borderId="5" xfId="24" applyFont="1" applyBorder="1" applyAlignment="1">
      <alignment horizontal="center" vertical="center" wrapText="1"/>
    </xf>
    <xf numFmtId="0" fontId="9" fillId="0" borderId="51" xfId="24" applyFont="1" applyBorder="1" applyAlignment="1">
      <alignment horizontal="center" vertical="center" wrapText="1"/>
    </xf>
    <xf numFmtId="0" fontId="30" fillId="0" borderId="39" xfId="24" applyFont="1" applyBorder="1" applyAlignment="1">
      <alignment horizontal="center"/>
    </xf>
    <xf numFmtId="0" fontId="30" fillId="0" borderId="65" xfId="24" applyFont="1" applyBorder="1" applyAlignment="1">
      <alignment horizontal="center"/>
    </xf>
    <xf numFmtId="0" fontId="15" fillId="0" borderId="43" xfId="24" applyFont="1" applyFill="1" applyBorder="1" applyAlignment="1">
      <alignment horizontal="center" vertical="center"/>
    </xf>
    <xf numFmtId="0" fontId="15" fillId="0" borderId="41" xfId="24" applyFont="1" applyFill="1" applyBorder="1" applyAlignment="1">
      <alignment horizontal="center" vertical="center"/>
    </xf>
    <xf numFmtId="0" fontId="15" fillId="0" borderId="14" xfId="24" applyFont="1" applyBorder="1" applyAlignment="1">
      <alignment horizontal="center" vertical="center"/>
    </xf>
    <xf numFmtId="0" fontId="15" fillId="0" borderId="36" xfId="24" applyFont="1" applyBorder="1" applyAlignment="1">
      <alignment horizontal="center" vertical="center"/>
    </xf>
    <xf numFmtId="0" fontId="15" fillId="0" borderId="43" xfId="24" applyFont="1" applyBorder="1" applyAlignment="1">
      <alignment horizontal="center" vertical="center"/>
    </xf>
    <xf numFmtId="0" fontId="15" fillId="0" borderId="24" xfId="24" applyFont="1" applyBorder="1" applyAlignment="1">
      <alignment horizontal="center" vertical="center"/>
    </xf>
    <xf numFmtId="164" fontId="14" fillId="0" borderId="52" xfId="24" applyNumberFormat="1" applyFont="1" applyBorder="1" applyAlignment="1">
      <alignment horizontal="center" vertical="center"/>
    </xf>
    <xf numFmtId="0" fontId="16" fillId="4" borderId="51" xfId="24" applyFont="1" applyFill="1" applyBorder="1" applyAlignment="1">
      <alignment horizontal="center" vertical="center" textRotation="90"/>
    </xf>
    <xf numFmtId="0" fontId="16" fillId="4" borderId="49" xfId="24" applyFont="1" applyFill="1" applyBorder="1" applyAlignment="1">
      <alignment horizontal="center" vertical="center" textRotation="90"/>
    </xf>
    <xf numFmtId="0" fontId="16" fillId="4" borderId="55" xfId="24" applyFont="1" applyFill="1" applyBorder="1" applyAlignment="1">
      <alignment horizontal="center" vertical="center" textRotation="90"/>
    </xf>
    <xf numFmtId="0" fontId="12" fillId="0" borderId="0" xfId="1" applyFont="1" applyAlignment="1">
      <alignment horizontal="center"/>
    </xf>
    <xf numFmtId="0" fontId="10" fillId="3" borderId="62" xfId="1" applyFont="1" applyFill="1" applyBorder="1" applyAlignment="1">
      <alignment horizontal="center"/>
    </xf>
    <xf numFmtId="0" fontId="10" fillId="3" borderId="63" xfId="1" applyFont="1" applyFill="1" applyBorder="1" applyAlignment="1">
      <alignment horizontal="center"/>
    </xf>
    <xf numFmtId="0" fontId="10" fillId="3" borderId="64" xfId="1" applyFont="1" applyFill="1" applyBorder="1" applyAlignment="1">
      <alignment horizontal="center"/>
    </xf>
    <xf numFmtId="0" fontId="18" fillId="0" borderId="1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59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2" fontId="18" fillId="0" borderId="60" xfId="1" applyNumberFormat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9" fillId="0" borderId="36" xfId="1" applyFont="1" applyBorder="1" applyAlignment="1">
      <alignment horizontal="center" vertical="center"/>
    </xf>
    <xf numFmtId="166" fontId="20" fillId="0" borderId="65" xfId="1" applyNumberFormat="1" applyFont="1" applyFill="1" applyBorder="1" applyAlignment="1">
      <alignment horizontal="center" vertical="center"/>
    </xf>
    <xf numFmtId="166" fontId="21" fillId="0" borderId="38" xfId="1" applyNumberFormat="1" applyFont="1" applyFill="1" applyBorder="1" applyAlignment="1">
      <alignment horizontal="center" vertical="center"/>
    </xf>
    <xf numFmtId="166" fontId="26" fillId="0" borderId="44" xfId="1" applyNumberFormat="1" applyFont="1" applyBorder="1" applyAlignment="1">
      <alignment horizontal="center" vertical="center"/>
    </xf>
    <xf numFmtId="49" fontId="19" fillId="0" borderId="44" xfId="1" applyNumberFormat="1" applyFont="1" applyBorder="1" applyAlignment="1">
      <alignment horizontal="center" vertical="center" wrapText="1"/>
    </xf>
    <xf numFmtId="0" fontId="8" fillId="0" borderId="31" xfId="1" applyBorder="1"/>
    <xf numFmtId="0" fontId="8" fillId="0" borderId="50" xfId="1" applyBorder="1"/>
    <xf numFmtId="0" fontId="20" fillId="0" borderId="14" xfId="1" applyFont="1" applyBorder="1" applyAlignment="1">
      <alignment horizontal="center" vertical="center"/>
    </xf>
    <xf numFmtId="0" fontId="20" fillId="0" borderId="36" xfId="1" applyFont="1" applyBorder="1" applyAlignment="1">
      <alignment horizontal="center" vertical="center"/>
    </xf>
    <xf numFmtId="0" fontId="20" fillId="0" borderId="17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20" fillId="0" borderId="24" xfId="1" applyFont="1" applyBorder="1" applyAlignment="1">
      <alignment horizontal="center" vertical="center"/>
    </xf>
    <xf numFmtId="0" fontId="18" fillId="0" borderId="66" xfId="1" applyFont="1" applyBorder="1" applyAlignment="1">
      <alignment horizontal="center" vertical="center"/>
    </xf>
    <xf numFmtId="0" fontId="18" fillId="0" borderId="45" xfId="1" applyFont="1" applyBorder="1" applyAlignment="1">
      <alignment horizontal="center" vertical="center"/>
    </xf>
    <xf numFmtId="2" fontId="18" fillId="0" borderId="68" xfId="1" applyNumberFormat="1" applyFont="1" applyBorder="1" applyAlignment="1">
      <alignment horizontal="center" vertical="center" wrapText="1"/>
    </xf>
    <xf numFmtId="0" fontId="20" fillId="0" borderId="4" xfId="1" applyFont="1" applyBorder="1" applyAlignment="1">
      <alignment horizontal="center" vertical="center"/>
    </xf>
    <xf numFmtId="0" fontId="20" fillId="0" borderId="20" xfId="1" applyFont="1" applyBorder="1" applyAlignment="1">
      <alignment horizontal="center" vertical="center"/>
    </xf>
    <xf numFmtId="1" fontId="20" fillId="0" borderId="20" xfId="1" applyNumberFormat="1" applyFont="1" applyBorder="1" applyAlignment="1">
      <alignment horizontal="center" vertical="center"/>
    </xf>
    <xf numFmtId="0" fontId="20" fillId="0" borderId="26" xfId="1" applyFont="1" applyBorder="1" applyAlignment="1">
      <alignment horizontal="center" vertical="center"/>
    </xf>
    <xf numFmtId="0" fontId="18" fillId="0" borderId="48" xfId="1" applyFont="1" applyBorder="1" applyAlignment="1">
      <alignment horizontal="center" vertical="center" wrapText="1"/>
    </xf>
    <xf numFmtId="0" fontId="18" fillId="0" borderId="50" xfId="1" applyFont="1" applyBorder="1" applyAlignment="1">
      <alignment horizontal="center" vertical="center" wrapText="1"/>
    </xf>
    <xf numFmtId="0" fontId="8" fillId="0" borderId="48" xfId="1" applyFont="1" applyBorder="1" applyAlignment="1">
      <alignment horizontal="center" wrapText="1"/>
    </xf>
    <xf numFmtId="0" fontId="8" fillId="0" borderId="50" xfId="1" applyFont="1" applyBorder="1" applyAlignment="1">
      <alignment horizont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45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164" fontId="23" fillId="0" borderId="22" xfId="1" applyNumberFormat="1" applyFont="1" applyFill="1" applyBorder="1" applyAlignment="1">
      <alignment horizontal="center" vertical="center"/>
    </xf>
    <xf numFmtId="164" fontId="21" fillId="0" borderId="16" xfId="1" applyNumberFormat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wrapText="1"/>
    </xf>
    <xf numFmtId="0" fontId="8" fillId="0" borderId="32" xfId="1" applyFont="1" applyBorder="1" applyAlignment="1">
      <alignment horizontal="center" wrapText="1"/>
    </xf>
    <xf numFmtId="166" fontId="20" fillId="6" borderId="20" xfId="1" applyNumberFormat="1" applyFont="1" applyFill="1" applyBorder="1" applyAlignment="1">
      <alignment horizontal="center" vertical="center"/>
    </xf>
    <xf numFmtId="0" fontId="20" fillId="0" borderId="57" xfId="1" applyFont="1" applyBorder="1" applyAlignment="1">
      <alignment horizontal="center" vertical="center"/>
    </xf>
    <xf numFmtId="0" fontId="3" fillId="0" borderId="58" xfId="1" applyFont="1" applyBorder="1" applyAlignment="1">
      <alignment horizontal="center" vertical="center"/>
    </xf>
    <xf numFmtId="0" fontId="20" fillId="0" borderId="58" xfId="1" applyFont="1" applyBorder="1" applyAlignment="1">
      <alignment horizontal="center" vertical="center"/>
    </xf>
    <xf numFmtId="166" fontId="20" fillId="5" borderId="21" xfId="1" applyNumberFormat="1" applyFont="1" applyFill="1" applyBorder="1" applyAlignment="1">
      <alignment horizontal="center" vertical="center"/>
    </xf>
    <xf numFmtId="166" fontId="20" fillId="5" borderId="27" xfId="1" applyNumberFormat="1" applyFont="1" applyFill="1" applyBorder="1" applyAlignment="1">
      <alignment horizontal="center" vertical="center"/>
    </xf>
    <xf numFmtId="164" fontId="19" fillId="0" borderId="39" xfId="1" applyNumberFormat="1" applyFont="1" applyBorder="1" applyAlignment="1">
      <alignment horizontal="center" vertical="center"/>
    </xf>
    <xf numFmtId="164" fontId="19" fillId="0" borderId="23" xfId="1" applyNumberFormat="1" applyFont="1" applyBorder="1" applyAlignment="1">
      <alignment horizontal="center" vertical="center"/>
    </xf>
    <xf numFmtId="166" fontId="20" fillId="0" borderId="69" xfId="1" applyNumberFormat="1" applyFont="1" applyFill="1" applyBorder="1" applyAlignment="1">
      <alignment horizontal="center" vertical="center"/>
    </xf>
    <xf numFmtId="0" fontId="20" fillId="0" borderId="52" xfId="1" applyFont="1" applyBorder="1" applyAlignment="1">
      <alignment horizontal="center" vertical="center"/>
    </xf>
    <xf numFmtId="166" fontId="20" fillId="6" borderId="27" xfId="1" applyNumberFormat="1" applyFont="1" applyFill="1" applyBorder="1" applyAlignment="1">
      <alignment horizontal="center" vertical="center"/>
    </xf>
    <xf numFmtId="166" fontId="20" fillId="6" borderId="26" xfId="1" applyNumberFormat="1" applyFont="1" applyFill="1" applyBorder="1" applyAlignment="1">
      <alignment horizontal="center" vertical="center"/>
    </xf>
    <xf numFmtId="166" fontId="21" fillId="5" borderId="44" xfId="1" applyNumberFormat="1" applyFont="1" applyFill="1" applyBorder="1" applyAlignment="1">
      <alignment horizontal="center" vertical="center"/>
    </xf>
    <xf numFmtId="0" fontId="8" fillId="0" borderId="24" xfId="1" applyBorder="1" applyAlignment="1">
      <alignment horizontal="center" vertical="center"/>
    </xf>
    <xf numFmtId="0" fontId="0" fillId="0" borderId="25" xfId="1" applyFont="1" applyFill="1" applyBorder="1" applyAlignment="1">
      <alignment horizontal="left" vertical="center"/>
    </xf>
    <xf numFmtId="0" fontId="8" fillId="0" borderId="61" xfId="1" applyFill="1" applyBorder="1" applyAlignment="1">
      <alignment horizontal="center" vertical="center"/>
    </xf>
    <xf numFmtId="164" fontId="0" fillId="0" borderId="26" xfId="1" applyNumberFormat="1" applyFont="1" applyFill="1" applyBorder="1" applyAlignment="1">
      <alignment horizontal="center" vertical="center"/>
    </xf>
    <xf numFmtId="0" fontId="8" fillId="0" borderId="27" xfId="1" applyFill="1" applyBorder="1" applyAlignment="1">
      <alignment horizontal="center" vertical="center"/>
    </xf>
    <xf numFmtId="0" fontId="8" fillId="0" borderId="26" xfId="1" applyFill="1" applyBorder="1" applyAlignment="1">
      <alignment horizontal="center" vertical="center"/>
    </xf>
    <xf numFmtId="164" fontId="0" fillId="0" borderId="21" xfId="1" applyNumberFormat="1" applyFont="1" applyFill="1" applyBorder="1" applyAlignment="1">
      <alignment horizontal="center" vertical="center"/>
    </xf>
    <xf numFmtId="164" fontId="25" fillId="0" borderId="20" xfId="1" applyNumberFormat="1" applyFont="1" applyFill="1" applyBorder="1" applyAlignment="1">
      <alignment horizontal="center" vertical="center"/>
    </xf>
    <xf numFmtId="164" fontId="8" fillId="0" borderId="46" xfId="1" applyNumberFormat="1" applyBorder="1" applyAlignment="1">
      <alignment horizontal="center"/>
    </xf>
    <xf numFmtId="164" fontId="8" fillId="0" borderId="47" xfId="1" applyNumberFormat="1" applyBorder="1" applyAlignment="1">
      <alignment horizontal="center"/>
    </xf>
    <xf numFmtId="164" fontId="8" fillId="0" borderId="43" xfId="1" applyNumberFormat="1" applyBorder="1" applyAlignment="1">
      <alignment horizontal="center"/>
    </xf>
    <xf numFmtId="164" fontId="8" fillId="0" borderId="0" xfId="1" applyNumberFormat="1" applyBorder="1" applyAlignment="1">
      <alignment horizontal="center"/>
    </xf>
    <xf numFmtId="164" fontId="8" fillId="0" borderId="0" xfId="1" applyNumberFormat="1" applyBorder="1"/>
    <xf numFmtId="164" fontId="8" fillId="0" borderId="49" xfId="1" applyNumberFormat="1" applyBorder="1"/>
    <xf numFmtId="164" fontId="6" fillId="0" borderId="43" xfId="1" applyNumberFormat="1" applyFont="1" applyBorder="1" applyAlignment="1">
      <alignment horizontal="center"/>
    </xf>
    <xf numFmtId="164" fontId="7" fillId="0" borderId="43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8" fillId="0" borderId="43" xfId="1" applyNumberFormat="1" applyBorder="1"/>
    <xf numFmtId="164" fontId="8" fillId="0" borderId="30" xfId="1" applyNumberFormat="1" applyBorder="1"/>
    <xf numFmtId="164" fontId="8" fillId="0" borderId="31" xfId="1" applyNumberFormat="1" applyBorder="1" applyAlignment="1">
      <alignment horizontal="center"/>
    </xf>
    <xf numFmtId="164" fontId="8" fillId="0" borderId="31" xfId="1" applyNumberFormat="1" applyBorder="1"/>
    <xf numFmtId="164" fontId="8" fillId="0" borderId="50" xfId="1" applyNumberFormat="1" applyBorder="1"/>
    <xf numFmtId="164" fontId="3" fillId="0" borderId="6" xfId="1" applyNumberFormat="1" applyFont="1" applyBorder="1" applyAlignment="1">
      <alignment horizontal="center" vertical="center" wrapText="1"/>
    </xf>
    <xf numFmtId="164" fontId="3" fillId="0" borderId="40" xfId="1" applyNumberFormat="1" applyFont="1" applyBorder="1" applyAlignment="1">
      <alignment horizontal="center" vertical="center" wrapText="1"/>
    </xf>
    <xf numFmtId="164" fontId="3" fillId="0" borderId="34" xfId="1" applyNumberFormat="1" applyFont="1" applyBorder="1" applyAlignment="1">
      <alignment horizontal="center" vertical="center" wrapText="1"/>
    </xf>
    <xf numFmtId="164" fontId="19" fillId="0" borderId="33" xfId="1" applyNumberFormat="1" applyFont="1" applyBorder="1" applyAlignment="1">
      <alignment horizontal="center" vertical="center" wrapText="1"/>
    </xf>
    <xf numFmtId="164" fontId="8" fillId="0" borderId="0" xfId="1" applyNumberFormat="1" applyBorder="1" applyAlignment="1">
      <alignment horizontal="center" vertical="center"/>
    </xf>
    <xf numFmtId="164" fontId="8" fillId="0" borderId="49" xfId="1" applyNumberFormat="1" applyBorder="1" applyAlignment="1">
      <alignment horizontal="center"/>
    </xf>
    <xf numFmtId="164" fontId="8" fillId="0" borderId="48" xfId="1" applyNumberFormat="1" applyBorder="1" applyAlignment="1">
      <alignment horizontal="center"/>
    </xf>
    <xf numFmtId="1" fontId="20" fillId="0" borderId="23" xfId="1" applyNumberFormat="1" applyFont="1" applyBorder="1" applyAlignment="1">
      <alignment horizontal="center" vertical="center"/>
    </xf>
    <xf numFmtId="1" fontId="20" fillId="0" borderId="29" xfId="1" applyNumberFormat="1" applyFont="1" applyBorder="1" applyAlignment="1">
      <alignment horizontal="center" vertical="center"/>
    </xf>
    <xf numFmtId="49" fontId="3" fillId="0" borderId="44" xfId="1" applyNumberFormat="1" applyFont="1" applyBorder="1" applyAlignment="1">
      <alignment horizontal="center" vertical="center" wrapText="1"/>
    </xf>
    <xf numFmtId="49" fontId="1" fillId="0" borderId="0" xfId="1" applyNumberFormat="1" applyFont="1" applyBorder="1" applyAlignment="1">
      <alignment vertical="center"/>
    </xf>
    <xf numFmtId="164" fontId="21" fillId="0" borderId="33" xfId="1" applyNumberFormat="1" applyFont="1" applyFill="1" applyBorder="1" applyAlignment="1">
      <alignment horizontal="center" vertical="center"/>
    </xf>
    <xf numFmtId="2" fontId="21" fillId="0" borderId="11" xfId="1" applyNumberFormat="1" applyFont="1" applyFill="1" applyBorder="1" applyAlignment="1">
      <alignment horizontal="center" vertical="center"/>
    </xf>
    <xf numFmtId="2" fontId="31" fillId="0" borderId="70" xfId="1" applyNumberFormat="1" applyFont="1" applyFill="1" applyBorder="1" applyAlignment="1">
      <alignment horizontal="center" vertical="center"/>
    </xf>
    <xf numFmtId="164" fontId="1" fillId="0" borderId="0" xfId="1" applyNumberFormat="1" applyFont="1" applyBorder="1" applyAlignment="1">
      <alignment horizontal="center"/>
    </xf>
    <xf numFmtId="49" fontId="1" fillId="0" borderId="0" xfId="1" applyNumberFormat="1" applyFont="1" applyAlignment="1">
      <alignment vertical="center"/>
    </xf>
    <xf numFmtId="2" fontId="31" fillId="3" borderId="70" xfId="1" applyNumberFormat="1" applyFont="1" applyFill="1" applyBorder="1" applyAlignment="1">
      <alignment horizontal="center" vertical="center"/>
    </xf>
    <xf numFmtId="164" fontId="8" fillId="0" borderId="30" xfId="1" applyNumberFormat="1" applyBorder="1" applyAlignment="1">
      <alignment horizontal="center"/>
    </xf>
    <xf numFmtId="164" fontId="8" fillId="0" borderId="50" xfId="1" applyNumberFormat="1" applyBorder="1" applyAlignment="1">
      <alignment horizontal="center"/>
    </xf>
    <xf numFmtId="49" fontId="3" fillId="0" borderId="27" xfId="1" applyNumberFormat="1" applyFont="1" applyBorder="1" applyAlignment="1">
      <alignment horizontal="center" vertical="center" wrapText="1"/>
    </xf>
    <xf numFmtId="164" fontId="21" fillId="0" borderId="4" xfId="1" applyNumberFormat="1" applyFont="1" applyFill="1" applyBorder="1" applyAlignment="1">
      <alignment horizontal="center" vertical="center"/>
    </xf>
    <xf numFmtId="164" fontId="23" fillId="0" borderId="20" xfId="1" applyNumberFormat="1" applyFont="1" applyFill="1" applyBorder="1" applyAlignment="1">
      <alignment horizontal="center" vertical="center"/>
    </xf>
    <xf numFmtId="164" fontId="21" fillId="0" borderId="20" xfId="1" applyNumberFormat="1" applyFont="1" applyFill="1" applyBorder="1" applyAlignment="1">
      <alignment horizontal="center" vertical="center"/>
    </xf>
    <xf numFmtId="164" fontId="21" fillId="0" borderId="26" xfId="1" applyNumberFormat="1" applyFont="1" applyFill="1" applyBorder="1" applyAlignment="1">
      <alignment horizontal="center" vertical="center"/>
    </xf>
    <xf numFmtId="164" fontId="23" fillId="0" borderId="11" xfId="1" applyNumberFormat="1" applyFont="1" applyFill="1" applyBorder="1" applyAlignment="1">
      <alignment horizontal="center" vertical="center"/>
    </xf>
    <xf numFmtId="164" fontId="32" fillId="0" borderId="70" xfId="1" applyNumberFormat="1" applyFont="1" applyFill="1" applyBorder="1" applyAlignment="1">
      <alignment horizontal="center" vertical="center"/>
    </xf>
    <xf numFmtId="164" fontId="21" fillId="0" borderId="38" xfId="1" applyNumberFormat="1" applyFont="1" applyFill="1" applyBorder="1" applyAlignment="1">
      <alignment horizontal="center" vertical="center"/>
    </xf>
    <xf numFmtId="164" fontId="21" fillId="0" borderId="11" xfId="1" applyNumberFormat="1" applyFont="1" applyFill="1" applyBorder="1" applyAlignment="1">
      <alignment horizontal="center" vertical="center"/>
    </xf>
    <xf numFmtId="164" fontId="32" fillId="3" borderId="70" xfId="1" applyNumberFormat="1" applyFont="1" applyFill="1" applyBorder="1" applyAlignment="1">
      <alignment horizontal="center" vertical="center"/>
    </xf>
    <xf numFmtId="164" fontId="6" fillId="0" borderId="0" xfId="1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4" fontId="21" fillId="0" borderId="8" xfId="1" applyNumberFormat="1" applyFont="1" applyFill="1" applyBorder="1" applyAlignment="1">
      <alignment horizontal="center" vertical="center"/>
    </xf>
    <xf numFmtId="2" fontId="21" fillId="0" borderId="32" xfId="1" applyNumberFormat="1" applyFont="1" applyFill="1" applyBorder="1" applyAlignment="1">
      <alignment horizontal="center" vertical="center"/>
    </xf>
    <xf numFmtId="2" fontId="21" fillId="0" borderId="8" xfId="1" applyNumberFormat="1" applyFont="1" applyFill="1" applyBorder="1" applyAlignment="1">
      <alignment horizontal="center" vertical="center"/>
    </xf>
  </cellXfs>
  <cellStyles count="25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Обычный" xfId="0" builtinId="0"/>
    <cellStyle name="Обычный 2" xfId="1"/>
    <cellStyle name="Обычный 2 2" xfId="24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</cellStyles>
  <dxfs count="0"/>
  <tableStyles count="0" defaultTableStyle="TableStyleMedium2" defaultPivotStyle="PivotStyleMedium9"/>
  <colors>
    <mruColors>
      <color rgb="FFFF66CC"/>
      <color rgb="FF00FF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B14" sqref="B14"/>
    </sheetView>
  </sheetViews>
  <sheetFormatPr defaultColWidth="8.88671875" defaultRowHeight="14.4" x14ac:dyDescent="0.3"/>
  <cols>
    <col min="1" max="1" width="8.88671875" style="2"/>
    <col min="2" max="2" width="18.6640625" style="2" customWidth="1"/>
    <col min="3" max="3" width="7.109375" style="2" customWidth="1"/>
    <col min="4" max="4" width="11.44140625" style="2" customWidth="1"/>
    <col min="5" max="5" width="7" style="2" customWidth="1"/>
    <col min="6" max="6" width="10.44140625" style="2" customWidth="1"/>
    <col min="7" max="7" width="17" style="2" customWidth="1"/>
    <col min="8" max="8" width="14.6640625" style="2" customWidth="1"/>
    <col min="9" max="9" width="11.109375" style="2" customWidth="1"/>
    <col min="10" max="10" width="9" style="2" customWidth="1"/>
    <col min="11" max="16384" width="8.88671875" style="1"/>
  </cols>
  <sheetData>
    <row r="1" spans="1:12" ht="19.8" x14ac:dyDescent="0.4">
      <c r="A1" s="217" t="s">
        <v>57</v>
      </c>
      <c r="B1" s="217"/>
      <c r="C1" s="217"/>
      <c r="D1" s="217"/>
      <c r="E1" s="217"/>
      <c r="F1" s="217"/>
      <c r="G1" s="217"/>
      <c r="H1" s="217"/>
      <c r="I1" s="217"/>
      <c r="J1" s="217"/>
    </row>
    <row r="2" spans="1:12" ht="17.399999999999999" x14ac:dyDescent="0.35">
      <c r="A2" s="218" t="s">
        <v>56</v>
      </c>
      <c r="B2" s="218"/>
      <c r="C2" s="218"/>
      <c r="D2" s="218"/>
      <c r="E2" s="218"/>
      <c r="F2" s="218"/>
      <c r="G2" s="218"/>
      <c r="H2" s="218"/>
      <c r="I2" s="218"/>
      <c r="J2" s="218"/>
    </row>
    <row r="3" spans="1:12" ht="6" customHeight="1" thickBot="1" x14ac:dyDescent="0.35"/>
    <row r="4" spans="1:12" s="3" customFormat="1" ht="15" customHeight="1" x14ac:dyDescent="0.3">
      <c r="A4" s="219" t="s">
        <v>0</v>
      </c>
      <c r="B4" s="221" t="s">
        <v>1</v>
      </c>
      <c r="C4" s="223" t="s">
        <v>2</v>
      </c>
      <c r="D4" s="225" t="s">
        <v>3</v>
      </c>
      <c r="E4" s="226"/>
      <c r="F4" s="227" t="s">
        <v>4</v>
      </c>
      <c r="G4" s="228"/>
      <c r="H4" s="221"/>
      <c r="I4" s="229" t="s">
        <v>5</v>
      </c>
      <c r="J4" s="230"/>
    </row>
    <row r="5" spans="1:12" s="8" customFormat="1" ht="15" thickBot="1" x14ac:dyDescent="0.35">
      <c r="A5" s="220"/>
      <c r="B5" s="222"/>
      <c r="C5" s="22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" customHeight="1" x14ac:dyDescent="0.3">
      <c r="A6" s="216">
        <v>1</v>
      </c>
      <c r="B6" s="37" t="s">
        <v>107</v>
      </c>
      <c r="C6" s="9">
        <v>8</v>
      </c>
      <c r="D6" s="46">
        <v>60.418499999999995</v>
      </c>
      <c r="E6" s="10">
        <v>1</v>
      </c>
      <c r="F6" s="32">
        <v>399</v>
      </c>
      <c r="G6" s="48" t="s">
        <v>114</v>
      </c>
      <c r="H6" s="49" t="s">
        <v>144</v>
      </c>
      <c r="I6" s="46">
        <v>58.195</v>
      </c>
      <c r="J6" s="10">
        <v>63</v>
      </c>
    </row>
    <row r="7" spans="1:12" s="3" customFormat="1" ht="24.9" customHeight="1" x14ac:dyDescent="0.3">
      <c r="A7" s="11">
        <v>2</v>
      </c>
      <c r="B7" s="38" t="s">
        <v>136</v>
      </c>
      <c r="C7" s="12">
        <v>6</v>
      </c>
      <c r="D7" s="47">
        <v>60.820999999999998</v>
      </c>
      <c r="E7" s="13">
        <v>3</v>
      </c>
      <c r="F7" s="16">
        <v>397</v>
      </c>
      <c r="G7" s="50" t="s">
        <v>145</v>
      </c>
      <c r="H7" s="50" t="s">
        <v>145</v>
      </c>
      <c r="I7" s="361">
        <v>58.411999999999999</v>
      </c>
      <c r="J7" s="13">
        <v>298</v>
      </c>
    </row>
    <row r="8" spans="1:12" s="3" customFormat="1" ht="24.9" customHeight="1" x14ac:dyDescent="0.3">
      <c r="A8" s="11">
        <v>3</v>
      </c>
      <c r="B8" s="38" t="s">
        <v>143</v>
      </c>
      <c r="C8" s="12">
        <v>1</v>
      </c>
      <c r="D8" s="47">
        <v>61.158500000000004</v>
      </c>
      <c r="E8" s="13">
        <v>4</v>
      </c>
      <c r="F8" s="14">
        <v>397</v>
      </c>
      <c r="G8" s="50" t="s">
        <v>145</v>
      </c>
      <c r="H8" s="360">
        <v>36.594000000000001</v>
      </c>
      <c r="I8" s="47">
        <v>58.709000000000003</v>
      </c>
      <c r="J8" s="13">
        <v>364</v>
      </c>
    </row>
    <row r="9" spans="1:12" s="3" customFormat="1" ht="24.9" customHeight="1" x14ac:dyDescent="0.3">
      <c r="A9" s="11">
        <v>4</v>
      </c>
      <c r="B9" s="38" t="s">
        <v>133</v>
      </c>
      <c r="C9" s="12">
        <v>4</v>
      </c>
      <c r="D9" s="47">
        <v>60.683</v>
      </c>
      <c r="E9" s="13">
        <v>2</v>
      </c>
      <c r="F9" s="14">
        <v>395</v>
      </c>
      <c r="G9" s="50" t="s">
        <v>147</v>
      </c>
      <c r="H9" s="50" t="s">
        <v>146</v>
      </c>
      <c r="I9" s="47">
        <v>58.883000000000003</v>
      </c>
      <c r="J9" s="13">
        <v>321</v>
      </c>
      <c r="L9" s="15"/>
    </row>
    <row r="10" spans="1:12" s="3" customFormat="1" ht="24.9" customHeight="1" x14ac:dyDescent="0.3">
      <c r="A10" s="11">
        <v>5</v>
      </c>
      <c r="B10" s="38" t="s">
        <v>115</v>
      </c>
      <c r="C10" s="12">
        <v>5</v>
      </c>
      <c r="D10" s="47">
        <v>62.176500000000004</v>
      </c>
      <c r="E10" s="13">
        <v>5</v>
      </c>
      <c r="F10" s="14">
        <v>392</v>
      </c>
      <c r="G10" s="87" t="s">
        <v>148</v>
      </c>
      <c r="H10" s="50" t="s">
        <v>145</v>
      </c>
      <c r="I10" s="47">
        <v>59.268999999999998</v>
      </c>
      <c r="J10" s="13">
        <v>318</v>
      </c>
      <c r="L10" s="15"/>
    </row>
    <row r="11" spans="1:12" s="3" customFormat="1" ht="24.9" customHeight="1" x14ac:dyDescent="0.3">
      <c r="A11" s="11">
        <v>6</v>
      </c>
      <c r="B11" s="38" t="s">
        <v>96</v>
      </c>
      <c r="C11" s="12">
        <v>3</v>
      </c>
      <c r="D11" s="47">
        <v>62.454000000000001</v>
      </c>
      <c r="E11" s="13">
        <v>7</v>
      </c>
      <c r="F11" s="14">
        <v>391</v>
      </c>
      <c r="G11" s="87" t="s">
        <v>149</v>
      </c>
      <c r="H11" s="50" t="s">
        <v>153</v>
      </c>
      <c r="I11" s="47">
        <v>59.194000000000003</v>
      </c>
      <c r="J11" s="13">
        <v>355</v>
      </c>
      <c r="L11" s="15"/>
    </row>
    <row r="12" spans="1:12" s="3" customFormat="1" ht="24.9" customHeight="1" x14ac:dyDescent="0.3">
      <c r="A12" s="11">
        <v>7</v>
      </c>
      <c r="B12" s="38">
        <v>777</v>
      </c>
      <c r="C12" s="12">
        <v>7</v>
      </c>
      <c r="D12" s="47">
        <v>62.207999999999998</v>
      </c>
      <c r="E12" s="13">
        <v>6</v>
      </c>
      <c r="F12" s="14">
        <v>387</v>
      </c>
      <c r="G12" s="87" t="s">
        <v>150</v>
      </c>
      <c r="H12" s="50" t="s">
        <v>147</v>
      </c>
      <c r="I12" s="47">
        <v>59.298999999999999</v>
      </c>
      <c r="J12" s="13">
        <v>296</v>
      </c>
      <c r="L12" s="15"/>
    </row>
    <row r="13" spans="1:12" s="3" customFormat="1" ht="24.9" customHeight="1" x14ac:dyDescent="0.3">
      <c r="A13" s="11">
        <v>8</v>
      </c>
      <c r="B13" s="38" t="s">
        <v>88</v>
      </c>
      <c r="C13" s="12">
        <v>2</v>
      </c>
      <c r="D13" s="47">
        <v>63.262500000000003</v>
      </c>
      <c r="E13" s="13">
        <v>8</v>
      </c>
      <c r="F13" s="14">
        <v>386</v>
      </c>
      <c r="G13" s="87" t="s">
        <v>151</v>
      </c>
      <c r="H13" s="50" t="s">
        <v>153</v>
      </c>
      <c r="I13" s="47">
        <v>59.113999999999997</v>
      </c>
      <c r="J13" s="13">
        <v>363</v>
      </c>
      <c r="L13" s="15"/>
    </row>
    <row r="14" spans="1:12" s="3" customFormat="1" ht="24.9" customHeight="1" thickBot="1" x14ac:dyDescent="0.35">
      <c r="A14" s="354">
        <v>9</v>
      </c>
      <c r="B14" s="355" t="s">
        <v>129</v>
      </c>
      <c r="C14" s="356">
        <v>10</v>
      </c>
      <c r="D14" s="357">
        <v>63.712000000000003</v>
      </c>
      <c r="E14" s="358">
        <v>9</v>
      </c>
      <c r="F14" s="359">
        <v>382</v>
      </c>
      <c r="G14" s="87" t="s">
        <v>152</v>
      </c>
      <c r="H14" s="50" t="s">
        <v>147</v>
      </c>
      <c r="I14" s="357">
        <v>60.329000000000001</v>
      </c>
      <c r="J14" s="358">
        <v>366</v>
      </c>
    </row>
    <row r="15" spans="1:12" s="2" customFormat="1" ht="17.25" customHeight="1" x14ac:dyDescent="0.3">
      <c r="A15" s="17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A78"/>
  <sheetViews>
    <sheetView zoomScale="30" zoomScaleNormal="30" zoomScalePage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P23" sqref="P23"/>
    </sheetView>
  </sheetViews>
  <sheetFormatPr defaultColWidth="8.88671875" defaultRowHeight="14.4" x14ac:dyDescent="0.3"/>
  <cols>
    <col min="1" max="1" width="8.88671875" style="90"/>
    <col min="2" max="3" width="35.44140625" style="90" customWidth="1"/>
    <col min="4" max="4" width="9.88671875" style="90" customWidth="1"/>
    <col min="5" max="6" width="11.33203125" style="90" customWidth="1"/>
    <col min="7" max="7" width="10.6640625" style="91" customWidth="1"/>
    <col min="8" max="9" width="9.88671875" style="91" customWidth="1"/>
    <col min="10" max="10" width="10.88671875" style="91" customWidth="1"/>
    <col min="11" max="11" width="11.33203125" style="90" customWidth="1"/>
    <col min="12" max="12" width="10.44140625" style="90" customWidth="1"/>
    <col min="13" max="13" width="10.6640625" style="90" bestFit="1" customWidth="1"/>
    <col min="14" max="14" width="8.88671875" style="90"/>
    <col min="15" max="15" width="9.6640625" style="90" customWidth="1"/>
    <col min="16" max="16" width="8.88671875" style="90"/>
    <col min="17" max="17" width="11.109375" style="90" customWidth="1"/>
    <col min="18" max="25" width="8.88671875" style="90"/>
    <col min="26" max="26" width="9.44140625" style="90" customWidth="1"/>
    <col min="27" max="16384" width="8.88671875" style="90"/>
  </cols>
  <sheetData>
    <row r="1" spans="1:27" ht="48" customHeight="1" x14ac:dyDescent="0.3">
      <c r="A1" s="268" t="s">
        <v>81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</row>
    <row r="2" spans="1:27" ht="5.25" customHeight="1" x14ac:dyDescent="0.3"/>
    <row r="3" spans="1:27" ht="19.5" customHeight="1" x14ac:dyDescent="0.4">
      <c r="A3" s="269" t="s">
        <v>12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</row>
    <row r="4" spans="1:27" ht="15.75" customHeight="1" thickBot="1" x14ac:dyDescent="0.4">
      <c r="A4" s="92"/>
      <c r="B4" s="92"/>
      <c r="C4" s="92"/>
      <c r="D4" s="92"/>
      <c r="E4" s="92"/>
      <c r="F4" s="92"/>
      <c r="G4" s="92"/>
      <c r="H4" s="92"/>
      <c r="I4" s="92"/>
      <c r="J4" s="92"/>
      <c r="K4" s="92"/>
    </row>
    <row r="5" spans="1:27" s="91" customFormat="1" ht="30" customHeight="1" x14ac:dyDescent="0.3">
      <c r="A5" s="270" t="s">
        <v>2</v>
      </c>
      <c r="B5" s="272" t="s">
        <v>1</v>
      </c>
      <c r="C5" s="274" t="s">
        <v>13</v>
      </c>
      <c r="D5" s="276" t="s">
        <v>14</v>
      </c>
      <c r="E5" s="278" t="s">
        <v>15</v>
      </c>
      <c r="F5" s="278" t="s">
        <v>16</v>
      </c>
      <c r="G5" s="283"/>
      <c r="H5" s="280" t="s">
        <v>17</v>
      </c>
      <c r="I5" s="276"/>
      <c r="J5" s="276"/>
      <c r="K5" s="281"/>
      <c r="L5" s="281"/>
      <c r="M5" s="282"/>
    </row>
    <row r="6" spans="1:27" s="91" customFormat="1" ht="30" customHeight="1" thickBot="1" x14ac:dyDescent="0.65">
      <c r="A6" s="271"/>
      <c r="B6" s="273"/>
      <c r="C6" s="275"/>
      <c r="D6" s="277"/>
      <c r="E6" s="279"/>
      <c r="F6" s="162" t="s">
        <v>70</v>
      </c>
      <c r="G6" s="176" t="s">
        <v>69</v>
      </c>
      <c r="H6" s="93" t="s">
        <v>18</v>
      </c>
      <c r="I6" s="161" t="s">
        <v>6</v>
      </c>
      <c r="J6" s="161" t="s">
        <v>19</v>
      </c>
      <c r="K6" s="94" t="s">
        <v>20</v>
      </c>
      <c r="L6" s="95" t="s">
        <v>21</v>
      </c>
      <c r="M6" s="96" t="s">
        <v>7</v>
      </c>
      <c r="N6" s="97"/>
      <c r="O6" s="284" t="s">
        <v>59</v>
      </c>
      <c r="P6" s="285"/>
      <c r="Q6" s="285"/>
      <c r="R6" s="285"/>
      <c r="S6" s="285"/>
      <c r="T6" s="285"/>
      <c r="U6" s="285"/>
      <c r="V6" s="285"/>
    </row>
    <row r="7" spans="1:27" s="105" customFormat="1" ht="30" customHeight="1" thickBot="1" x14ac:dyDescent="0.35">
      <c r="A7" s="231">
        <v>1</v>
      </c>
      <c r="B7" s="288" t="s">
        <v>143</v>
      </c>
      <c r="C7" s="98" t="s">
        <v>105</v>
      </c>
      <c r="D7" s="99" t="s">
        <v>47</v>
      </c>
      <c r="E7" s="177">
        <v>45.2</v>
      </c>
      <c r="F7" s="186">
        <f>IF(E7&lt;85,0,IF((COUNT(E7:E10))=2,Y7,IF((COUNT(E7:E10))=3,Z7,AA7)))</f>
        <v>0</v>
      </c>
      <c r="G7" s="256">
        <f>SUM(F7:F10)</f>
        <v>0</v>
      </c>
      <c r="H7" s="100">
        <v>2</v>
      </c>
      <c r="I7" s="101">
        <v>61.755000000000003</v>
      </c>
      <c r="J7" s="100">
        <f>IF(E7&lt;84.9,0,IF(E7&lt;87.4,0.1,IF(E7&lt;89.9,0.15,IF(E7&lt;92.4,0.2,IF(E7&lt;94.9,0.25,IF(E7&lt;97.4,0.3,IF(E7&lt;99.9,0.35,0.4)))))))</f>
        <v>0</v>
      </c>
      <c r="K7" s="102">
        <f>I7-J7</f>
        <v>61.755000000000003</v>
      </c>
      <c r="L7" s="242">
        <f>AVERAGE(K7:K8)</f>
        <v>61.158500000000004</v>
      </c>
      <c r="M7" s="265">
        <f>RANK(L7,L7:L42,1)</f>
        <v>4</v>
      </c>
      <c r="N7" s="208" t="s">
        <v>37</v>
      </c>
      <c r="O7" s="103">
        <v>0.05</v>
      </c>
      <c r="P7" s="104">
        <v>0.1</v>
      </c>
      <c r="Q7" s="104">
        <v>0.15</v>
      </c>
      <c r="R7" s="104">
        <v>0.2</v>
      </c>
      <c r="S7" s="104">
        <v>0.25</v>
      </c>
      <c r="T7" s="104">
        <v>0.3</v>
      </c>
      <c r="U7" s="104">
        <v>0.35</v>
      </c>
      <c r="V7" s="104">
        <f>O7*8</f>
        <v>0.4</v>
      </c>
      <c r="Y7" s="105">
        <f>IF(E7&lt;87.4,$P$8,IF(E7&lt;89.9,$Q$8,IF(E7&lt;92.4,$R$8,IF(E7&lt;94.9,$S$8,IF(E7&lt;97.4,$T$8,IF(E7&lt;99.9,$U$8,$V$8))))))</f>
        <v>14</v>
      </c>
      <c r="Z7" s="105">
        <f>IF(E7&lt;87.4,$P$9,IF(E7&lt;89.9,$Q$9,IF(E7&lt;92.4,$R$9,IF(E7&lt;94.9,$S$9,IF(E7&lt;97.4,$T$9,IF(E7&lt;99.9,$U$9,$V$9))))))</f>
        <v>9.7999999999999989</v>
      </c>
      <c r="AA7" s="105">
        <f>IF(E7&lt;87.4,$P$10,IF(E7&lt;89.9,$Q$10,IF(E7&lt;92.4,$R$10,IF(E7&lt;94.9,$S$10,IF(E7&lt;97.4,$T$10,IF(E7&lt;99.9,$U$10,$V$10))))))</f>
        <v>7</v>
      </c>
    </row>
    <row r="8" spans="1:27" s="105" customFormat="1" ht="30" customHeight="1" x14ac:dyDescent="0.3">
      <c r="A8" s="232"/>
      <c r="B8" s="289"/>
      <c r="C8" s="106" t="s">
        <v>106</v>
      </c>
      <c r="D8" s="107" t="s">
        <v>48</v>
      </c>
      <c r="E8" s="178">
        <v>81.8</v>
      </c>
      <c r="F8" s="187">
        <f>IF(E8&lt;85,0,IF((COUNT(E7:E10))=2,Y8,IF((COUNT(E7:E10))=3,Z8,AA8)))</f>
        <v>0</v>
      </c>
      <c r="G8" s="257"/>
      <c r="H8" s="108">
        <v>4</v>
      </c>
      <c r="I8" s="109">
        <v>60.561999999999998</v>
      </c>
      <c r="J8" s="108">
        <f t="shared" ref="J8:J42" si="0">IF(E8&lt;84.9,0,IF(E8&lt;87.4,0.1,IF(E8&lt;89.9,0.15,IF(E8&lt;92.4,0.2,IF(E8&lt;94.9,0.25,IF(E8&lt;97.4,0.3,IF(E8&lt;99.9,0.35,0.4)))))))</f>
        <v>0</v>
      </c>
      <c r="K8" s="110">
        <f t="shared" ref="K8:K42" si="1">I8-J8</f>
        <v>60.561999999999998</v>
      </c>
      <c r="L8" s="243"/>
      <c r="M8" s="266"/>
      <c r="N8" s="293"/>
      <c r="O8" s="111">
        <f>7*1</f>
        <v>7</v>
      </c>
      <c r="P8" s="112">
        <f>O8*2</f>
        <v>14</v>
      </c>
      <c r="Q8" s="112">
        <f>O8*3</f>
        <v>21</v>
      </c>
      <c r="R8" s="112">
        <f>O8*4</f>
        <v>28</v>
      </c>
      <c r="S8" s="112">
        <f>O8*5</f>
        <v>35</v>
      </c>
      <c r="T8" s="112">
        <f>O8*6</f>
        <v>42</v>
      </c>
      <c r="U8" s="112">
        <f>O8*7</f>
        <v>49</v>
      </c>
      <c r="V8" s="112">
        <f>O8*8</f>
        <v>56</v>
      </c>
      <c r="W8" s="209" t="s">
        <v>82</v>
      </c>
      <c r="Y8" s="105">
        <f t="shared" ref="Y8:Y42" si="2">IF(E8&lt;87.4,$P$8,IF(E8&lt;89.9,$Q$8,IF(E8&lt;92.4,$R$8,IF(E8&lt;94.9,$S$8,IF(E8&lt;97.4,$T$8,IF(E8&lt;99.9,$U$8,$V$8))))))</f>
        <v>14</v>
      </c>
      <c r="Z8" s="105">
        <f t="shared" ref="Z8:Z42" si="3">IF(E8&lt;87.4,$P$9,IF(E8&lt;89.9,$Q$9,IF(E8&lt;92.4,$R$9,IF(E8&lt;94.9,$S$9,IF(E8&lt;97.4,$T$9,IF(E8&lt;99.9,$U$9,$V$9))))))</f>
        <v>9.7999999999999989</v>
      </c>
      <c r="AA8" s="105">
        <f t="shared" ref="AA8:AA42" si="4">IF(E8&lt;87.4,$P$10,IF(E8&lt;89.9,$Q$10,IF(E8&lt;92.4,$R$10,IF(E8&lt;94.9,$S$10,IF(E8&lt;97.4,$T$10,IF(E8&lt;99.9,$U$10,$V$10))))))</f>
        <v>7</v>
      </c>
    </row>
    <row r="9" spans="1:27" s="105" customFormat="1" ht="30" customHeight="1" x14ac:dyDescent="0.3">
      <c r="A9" s="286"/>
      <c r="B9" s="290"/>
      <c r="C9" s="163"/>
      <c r="D9" s="164" t="s">
        <v>61</v>
      </c>
      <c r="E9" s="175"/>
      <c r="F9" s="187">
        <f>IF(E9&lt;85,0,IF((COUNT(E7:E10))=2,Y9,IF((COUNT(E7:E10))=3,Z9,AA9)))</f>
        <v>0</v>
      </c>
      <c r="G9" s="257"/>
      <c r="H9" s="165"/>
      <c r="I9" s="166"/>
      <c r="J9" s="165">
        <f t="shared" si="0"/>
        <v>0</v>
      </c>
      <c r="K9" s="160">
        <f t="shared" si="1"/>
        <v>0</v>
      </c>
      <c r="L9" s="292"/>
      <c r="M9" s="260"/>
      <c r="N9" s="294"/>
      <c r="O9" s="167">
        <f>7*0.7</f>
        <v>4.8999999999999995</v>
      </c>
      <c r="P9" s="168">
        <f>O9*2</f>
        <v>9.7999999999999989</v>
      </c>
      <c r="Q9" s="168">
        <f>O9*3</f>
        <v>14.7</v>
      </c>
      <c r="R9" s="168">
        <f>O9*4</f>
        <v>19.599999999999998</v>
      </c>
      <c r="S9" s="168">
        <f>O9*5</f>
        <v>24.499999999999996</v>
      </c>
      <c r="T9" s="168">
        <f>O9*6</f>
        <v>29.4</v>
      </c>
      <c r="U9" s="168">
        <f>O9*7</f>
        <v>34.299999999999997</v>
      </c>
      <c r="V9" s="168">
        <f>O9*8</f>
        <v>39.199999999999996</v>
      </c>
      <c r="W9" s="210" t="s">
        <v>60</v>
      </c>
      <c r="Y9" s="105">
        <f t="shared" si="2"/>
        <v>14</v>
      </c>
      <c r="Z9" s="105">
        <f t="shared" si="3"/>
        <v>9.7999999999999989</v>
      </c>
      <c r="AA9" s="105">
        <f t="shared" si="4"/>
        <v>7</v>
      </c>
    </row>
    <row r="10" spans="1:27" s="105" customFormat="1" ht="30" customHeight="1" thickBot="1" x14ac:dyDescent="0.35">
      <c r="A10" s="287"/>
      <c r="B10" s="291"/>
      <c r="C10" s="113"/>
      <c r="D10" s="114" t="s">
        <v>71</v>
      </c>
      <c r="E10" s="179"/>
      <c r="F10" s="207">
        <f>IF(E10&lt;85,0,IF((COUNT(E7:E10))=2,Y10,IF((COUNT(E7:E10))=3,Z10,AA10)))</f>
        <v>0</v>
      </c>
      <c r="G10" s="258"/>
      <c r="H10" s="115"/>
      <c r="I10" s="116"/>
      <c r="J10" s="115">
        <f t="shared" si="0"/>
        <v>0</v>
      </c>
      <c r="K10" s="117">
        <f t="shared" si="1"/>
        <v>0</v>
      </c>
      <c r="L10" s="244"/>
      <c r="M10" s="267"/>
      <c r="N10" s="295"/>
      <c r="O10" s="118">
        <f>7*0.5</f>
        <v>3.5</v>
      </c>
      <c r="P10" s="119">
        <f>O10*2</f>
        <v>7</v>
      </c>
      <c r="Q10" s="119">
        <f>O10*3</f>
        <v>10.5</v>
      </c>
      <c r="R10" s="119">
        <f>O10*4</f>
        <v>14</v>
      </c>
      <c r="S10" s="119">
        <f>O10*5</f>
        <v>17.5</v>
      </c>
      <c r="T10" s="119">
        <f>O10*6</f>
        <v>21</v>
      </c>
      <c r="U10" s="119">
        <f>O10*7</f>
        <v>24.5</v>
      </c>
      <c r="V10" s="119">
        <f>O10*8</f>
        <v>28</v>
      </c>
      <c r="W10" s="211" t="s">
        <v>83</v>
      </c>
      <c r="Y10" s="105">
        <f t="shared" si="2"/>
        <v>14</v>
      </c>
      <c r="Z10" s="105">
        <f t="shared" si="3"/>
        <v>9.7999999999999989</v>
      </c>
      <c r="AA10" s="105">
        <f t="shared" si="4"/>
        <v>7</v>
      </c>
    </row>
    <row r="11" spans="1:27" s="105" customFormat="1" ht="30" customHeight="1" thickBot="1" x14ac:dyDescent="0.35">
      <c r="A11" s="248">
        <v>2</v>
      </c>
      <c r="B11" s="231" t="s">
        <v>88</v>
      </c>
      <c r="C11" s="120" t="s">
        <v>89</v>
      </c>
      <c r="D11" s="99" t="s">
        <v>44</v>
      </c>
      <c r="E11" s="121">
        <v>80.599999999999994</v>
      </c>
      <c r="F11" s="206">
        <f>IF(E11&lt;85,0,IF((COUNT(E11:E14))=2,Y11,IF((COUNT(E11:E14))=3,Z11,AA11)))</f>
        <v>0</v>
      </c>
      <c r="G11" s="257">
        <f t="shared" ref="G11" si="5">SUM(F11:F14)</f>
        <v>0</v>
      </c>
      <c r="H11" s="100">
        <v>5</v>
      </c>
      <c r="I11" s="101">
        <v>63.825000000000003</v>
      </c>
      <c r="J11" s="100">
        <f t="shared" si="0"/>
        <v>0</v>
      </c>
      <c r="K11" s="102">
        <f t="shared" si="1"/>
        <v>63.825000000000003</v>
      </c>
      <c r="L11" s="242">
        <f>AVERAGE(K11:K12)</f>
        <v>63.262500000000003</v>
      </c>
      <c r="M11" s="259">
        <f>RANK(L11,L7:L42,1)</f>
        <v>8</v>
      </c>
      <c r="N11" s="212" t="s">
        <v>58</v>
      </c>
      <c r="O11" s="213">
        <v>82.5</v>
      </c>
      <c r="P11" s="214">
        <v>85</v>
      </c>
      <c r="Q11" s="214">
        <v>87.5</v>
      </c>
      <c r="R11" s="214">
        <v>90</v>
      </c>
      <c r="S11" s="214">
        <v>92.5</v>
      </c>
      <c r="T11" s="214">
        <v>95</v>
      </c>
      <c r="U11" s="214">
        <v>97.5</v>
      </c>
      <c r="V11" s="215">
        <v>100</v>
      </c>
      <c r="Y11" s="105">
        <f t="shared" si="2"/>
        <v>14</v>
      </c>
      <c r="Z11" s="105">
        <f t="shared" si="3"/>
        <v>9.7999999999999989</v>
      </c>
      <c r="AA11" s="105">
        <f t="shared" si="4"/>
        <v>7</v>
      </c>
    </row>
    <row r="12" spans="1:27" s="105" customFormat="1" ht="30" customHeight="1" x14ac:dyDescent="0.3">
      <c r="A12" s="249"/>
      <c r="B12" s="232"/>
      <c r="C12" s="122" t="s">
        <v>90</v>
      </c>
      <c r="D12" s="107" t="s">
        <v>43</v>
      </c>
      <c r="E12" s="123">
        <v>75</v>
      </c>
      <c r="F12" s="188">
        <f>IF(E12&lt;85,0,IF((COUNT(E11:E14))=2,Y12,IF((COUNT(E11:E14))=3,Z12,AA12)))</f>
        <v>0</v>
      </c>
      <c r="G12" s="257"/>
      <c r="H12" s="108">
        <v>4</v>
      </c>
      <c r="I12" s="109">
        <v>62.7</v>
      </c>
      <c r="J12" s="108">
        <f t="shared" si="0"/>
        <v>0</v>
      </c>
      <c r="K12" s="169">
        <f t="shared" si="1"/>
        <v>62.7</v>
      </c>
      <c r="L12" s="243"/>
      <c r="M12" s="260"/>
      <c r="Y12" s="105">
        <f t="shared" si="2"/>
        <v>14</v>
      </c>
      <c r="Z12" s="105">
        <f t="shared" si="3"/>
        <v>9.7999999999999989</v>
      </c>
      <c r="AA12" s="105">
        <f t="shared" si="4"/>
        <v>7</v>
      </c>
    </row>
    <row r="13" spans="1:27" s="105" customFormat="1" ht="30" customHeight="1" x14ac:dyDescent="0.3">
      <c r="A13" s="249"/>
      <c r="B13" s="232"/>
      <c r="C13" s="122" t="s">
        <v>91</v>
      </c>
      <c r="D13" s="107" t="s">
        <v>62</v>
      </c>
      <c r="E13" s="123">
        <v>83.9</v>
      </c>
      <c r="F13" s="188">
        <f>IF(E13&lt;85,0,IF((COUNT(E11:E14))=2,Y13,IF((COUNT(E11:E14))=3,Z13,AA13)))</f>
        <v>0</v>
      </c>
      <c r="G13" s="257"/>
      <c r="H13" s="124"/>
      <c r="I13" s="125"/>
      <c r="J13" s="124">
        <f t="shared" si="0"/>
        <v>0</v>
      </c>
      <c r="K13" s="110">
        <f t="shared" si="1"/>
        <v>0</v>
      </c>
      <c r="L13" s="243"/>
      <c r="M13" s="260"/>
      <c r="Y13" s="105">
        <f t="shared" si="2"/>
        <v>14</v>
      </c>
      <c r="Z13" s="105">
        <f t="shared" si="3"/>
        <v>9.7999999999999989</v>
      </c>
      <c r="AA13" s="105">
        <f t="shared" si="4"/>
        <v>7</v>
      </c>
    </row>
    <row r="14" spans="1:27" s="105" customFormat="1" ht="30" customHeight="1" thickBot="1" x14ac:dyDescent="0.35">
      <c r="A14" s="251"/>
      <c r="B14" s="234"/>
      <c r="C14" s="126"/>
      <c r="D14" s="114" t="s">
        <v>72</v>
      </c>
      <c r="E14" s="127"/>
      <c r="F14" s="190">
        <f>IF(E14&lt;85,0,IF((COUNT(E11:E14))=2,Y14,IF((COUNT(E11:E14))=3,Z14,AA14)))</f>
        <v>0</v>
      </c>
      <c r="G14" s="257"/>
      <c r="H14" s="115"/>
      <c r="I14" s="116"/>
      <c r="J14" s="115">
        <f t="shared" si="0"/>
        <v>0</v>
      </c>
      <c r="K14" s="117">
        <f t="shared" si="1"/>
        <v>0</v>
      </c>
      <c r="L14" s="244"/>
      <c r="M14" s="261"/>
      <c r="Y14" s="105">
        <f t="shared" si="2"/>
        <v>14</v>
      </c>
      <c r="Z14" s="105">
        <f t="shared" si="3"/>
        <v>9.7999999999999989</v>
      </c>
      <c r="AA14" s="105">
        <f t="shared" si="4"/>
        <v>7</v>
      </c>
    </row>
    <row r="15" spans="1:27" s="105" customFormat="1" ht="30" customHeight="1" x14ac:dyDescent="0.3">
      <c r="A15" s="248">
        <v>3</v>
      </c>
      <c r="B15" s="231" t="s">
        <v>96</v>
      </c>
      <c r="C15" s="120" t="s">
        <v>97</v>
      </c>
      <c r="D15" s="99" t="s">
        <v>38</v>
      </c>
      <c r="E15" s="128">
        <v>74</v>
      </c>
      <c r="F15" s="204">
        <f>IF(E15&lt;85,0,IF((COUNT(E15:E18))=2,Y15,IF((COUNT(E15:E18))=3,Z15,AA15)))</f>
        <v>0</v>
      </c>
      <c r="G15" s="262">
        <f t="shared" ref="G15" si="6">SUM(F15:F18)</f>
        <v>35</v>
      </c>
      <c r="H15" s="100">
        <v>7</v>
      </c>
      <c r="I15" s="101">
        <v>61.954000000000001</v>
      </c>
      <c r="J15" s="100">
        <f t="shared" si="0"/>
        <v>0</v>
      </c>
      <c r="K15" s="102">
        <f t="shared" si="1"/>
        <v>61.954000000000001</v>
      </c>
      <c r="L15" s="242">
        <f>AVERAGE(K15:K16)</f>
        <v>62.454000000000001</v>
      </c>
      <c r="M15" s="265">
        <f>RANK(L15,L7:L42,1)</f>
        <v>7</v>
      </c>
      <c r="Y15" s="105">
        <f t="shared" si="2"/>
        <v>14</v>
      </c>
      <c r="Z15" s="105">
        <f t="shared" si="3"/>
        <v>9.7999999999999989</v>
      </c>
      <c r="AA15" s="105">
        <f t="shared" si="4"/>
        <v>7</v>
      </c>
    </row>
    <row r="16" spans="1:27" s="105" customFormat="1" ht="30" customHeight="1" x14ac:dyDescent="0.3">
      <c r="A16" s="249"/>
      <c r="B16" s="232"/>
      <c r="C16" s="122" t="s">
        <v>98</v>
      </c>
      <c r="D16" s="107" t="s">
        <v>39</v>
      </c>
      <c r="E16" s="133">
        <v>93.5</v>
      </c>
      <c r="F16" s="189">
        <f>IF(E16&lt;85,0,IF((COUNT(E15:E18))=2,Y16,IF((COUNT(E15:E18))=3,Z16,AA16)))</f>
        <v>35</v>
      </c>
      <c r="G16" s="263"/>
      <c r="H16" s="108">
        <v>6</v>
      </c>
      <c r="I16" s="109">
        <v>62.954000000000001</v>
      </c>
      <c r="J16" s="108"/>
      <c r="K16" s="169">
        <f t="shared" si="1"/>
        <v>62.954000000000001</v>
      </c>
      <c r="L16" s="243"/>
      <c r="M16" s="266"/>
      <c r="Y16" s="105">
        <f t="shared" si="2"/>
        <v>35</v>
      </c>
      <c r="Z16" s="105">
        <f t="shared" si="3"/>
        <v>24.499999999999996</v>
      </c>
      <c r="AA16" s="105">
        <f t="shared" si="4"/>
        <v>17.5</v>
      </c>
    </row>
    <row r="17" spans="1:27" s="105" customFormat="1" ht="30" customHeight="1" x14ac:dyDescent="0.3">
      <c r="A17" s="250"/>
      <c r="B17" s="233"/>
      <c r="C17" s="129"/>
      <c r="D17" s="130" t="s">
        <v>63</v>
      </c>
      <c r="E17" s="131"/>
      <c r="F17" s="189">
        <f>IF(E17&lt;85,0,IF((COUNT(E15:E18))=2,Y17,IF((COUNT(E15:E18))=3,Z17,AA17)))</f>
        <v>0</v>
      </c>
      <c r="G17" s="263"/>
      <c r="H17" s="124"/>
      <c r="I17" s="125"/>
      <c r="J17" s="124">
        <f t="shared" si="0"/>
        <v>0</v>
      </c>
      <c r="K17" s="110">
        <f t="shared" si="1"/>
        <v>0</v>
      </c>
      <c r="L17" s="243"/>
      <c r="M17" s="266"/>
      <c r="Y17" s="105">
        <f t="shared" si="2"/>
        <v>14</v>
      </c>
      <c r="Z17" s="105">
        <f t="shared" si="3"/>
        <v>9.7999999999999989</v>
      </c>
      <c r="AA17" s="105">
        <f t="shared" si="4"/>
        <v>7</v>
      </c>
    </row>
    <row r="18" spans="1:27" s="105" customFormat="1" ht="30" customHeight="1" thickBot="1" x14ac:dyDescent="0.35">
      <c r="A18" s="251"/>
      <c r="B18" s="234"/>
      <c r="C18" s="126"/>
      <c r="D18" s="114" t="s">
        <v>73</v>
      </c>
      <c r="E18" s="127"/>
      <c r="F18" s="205">
        <f>IF(E18&lt;85,0,IF((COUNT(E15:E18))=2,Y18,IF((COUNT(E15:E18))=3,Z18,AA18)))</f>
        <v>0</v>
      </c>
      <c r="G18" s="264"/>
      <c r="H18" s="115"/>
      <c r="I18" s="116"/>
      <c r="J18" s="115">
        <f t="shared" si="0"/>
        <v>0</v>
      </c>
      <c r="K18" s="117">
        <f t="shared" si="1"/>
        <v>0</v>
      </c>
      <c r="L18" s="244"/>
      <c r="M18" s="267"/>
      <c r="O18" s="132"/>
      <c r="P18" s="132"/>
      <c r="Q18" s="132"/>
      <c r="R18" s="132"/>
      <c r="Y18" s="105">
        <f t="shared" si="2"/>
        <v>14</v>
      </c>
      <c r="Z18" s="105">
        <f t="shared" si="3"/>
        <v>9.7999999999999989</v>
      </c>
      <c r="AA18" s="105">
        <f t="shared" si="4"/>
        <v>7</v>
      </c>
    </row>
    <row r="19" spans="1:27" s="105" customFormat="1" ht="30" customHeight="1" x14ac:dyDescent="0.3">
      <c r="A19" s="231">
        <v>4</v>
      </c>
      <c r="B19" s="231" t="s">
        <v>102</v>
      </c>
      <c r="C19" s="120" t="s">
        <v>103</v>
      </c>
      <c r="D19" s="99" t="s">
        <v>51</v>
      </c>
      <c r="E19" s="128">
        <v>65.400000000000006</v>
      </c>
      <c r="F19" s="191">
        <f>IF(E19&lt;85,0,IF((COUNT(E19:E22))=2,Y19,IF((COUNT(E19:E22))=3,Z19,AA19)))</f>
        <v>0</v>
      </c>
      <c r="G19" s="257">
        <f t="shared" ref="G19" si="7">SUM(F19:F22)</f>
        <v>0</v>
      </c>
      <c r="H19" s="100">
        <v>8</v>
      </c>
      <c r="I19" s="101">
        <v>60.969000000000001</v>
      </c>
      <c r="J19" s="100">
        <f t="shared" si="0"/>
        <v>0</v>
      </c>
      <c r="K19" s="102">
        <f t="shared" si="1"/>
        <v>60.969000000000001</v>
      </c>
      <c r="L19" s="242">
        <f>AVERAGE(K19:K20)</f>
        <v>60.683</v>
      </c>
      <c r="M19" s="245">
        <f>RANK(L19,L7:L42,1)</f>
        <v>2</v>
      </c>
      <c r="O19" s="132"/>
      <c r="P19" s="132"/>
      <c r="Q19" s="132"/>
      <c r="R19" s="132"/>
      <c r="Y19" s="105">
        <f t="shared" si="2"/>
        <v>14</v>
      </c>
      <c r="Z19" s="105">
        <f t="shared" si="3"/>
        <v>9.7999999999999989</v>
      </c>
      <c r="AA19" s="105">
        <f t="shared" si="4"/>
        <v>7</v>
      </c>
    </row>
    <row r="20" spans="1:27" s="105" customFormat="1" ht="30" customHeight="1" x14ac:dyDescent="0.3">
      <c r="A20" s="232"/>
      <c r="B20" s="232"/>
      <c r="C20" s="122" t="s">
        <v>104</v>
      </c>
      <c r="D20" s="107" t="s">
        <v>54</v>
      </c>
      <c r="E20" s="133"/>
      <c r="F20" s="192">
        <f>IF(E20&lt;85,0,IF((COUNT(E19:E22))=2,Y20,IF((COUNT(E19:E22))=3,Z20,AA20)))</f>
        <v>0</v>
      </c>
      <c r="G20" s="257"/>
      <c r="H20" s="108">
        <v>9</v>
      </c>
      <c r="I20" s="109">
        <v>60.396999999999998</v>
      </c>
      <c r="J20" s="108">
        <f t="shared" si="0"/>
        <v>0</v>
      </c>
      <c r="K20" s="169">
        <f t="shared" si="1"/>
        <v>60.396999999999998</v>
      </c>
      <c r="L20" s="243"/>
      <c r="M20" s="246"/>
      <c r="O20" s="132"/>
      <c r="P20" s="132"/>
      <c r="Q20" s="132"/>
      <c r="R20" s="132"/>
      <c r="Y20" s="105">
        <f t="shared" si="2"/>
        <v>14</v>
      </c>
      <c r="Z20" s="105">
        <f t="shared" si="3"/>
        <v>9.7999999999999989</v>
      </c>
      <c r="AA20" s="105">
        <f t="shared" si="4"/>
        <v>7</v>
      </c>
    </row>
    <row r="21" spans="1:27" s="105" customFormat="1" ht="30" customHeight="1" x14ac:dyDescent="0.3">
      <c r="A21" s="232"/>
      <c r="B21" s="232"/>
      <c r="C21" s="122"/>
      <c r="D21" s="107" t="s">
        <v>55</v>
      </c>
      <c r="E21" s="133"/>
      <c r="F21" s="192">
        <f>IF(E21&lt;85,0,IF((COUNT(E19:E22))=2,Y21,IF((COUNT(E19:E22))=3,Z21,AA21)))</f>
        <v>0</v>
      </c>
      <c r="G21" s="257"/>
      <c r="H21" s="124"/>
      <c r="I21" s="125"/>
      <c r="J21" s="124">
        <f t="shared" si="0"/>
        <v>0</v>
      </c>
      <c r="K21" s="110">
        <f t="shared" si="1"/>
        <v>0</v>
      </c>
      <c r="L21" s="243"/>
      <c r="M21" s="246"/>
      <c r="O21" s="132"/>
      <c r="P21" s="132"/>
      <c r="Q21" s="132"/>
      <c r="R21" s="132"/>
      <c r="Y21" s="105">
        <f t="shared" si="2"/>
        <v>14</v>
      </c>
      <c r="Z21" s="105">
        <f t="shared" si="3"/>
        <v>9.7999999999999989</v>
      </c>
      <c r="AA21" s="105">
        <f t="shared" si="4"/>
        <v>7</v>
      </c>
    </row>
    <row r="22" spans="1:27" s="105" customFormat="1" ht="30" customHeight="1" thickBot="1" x14ac:dyDescent="0.35">
      <c r="A22" s="234"/>
      <c r="B22" s="234"/>
      <c r="C22" s="126"/>
      <c r="D22" s="114" t="s">
        <v>74</v>
      </c>
      <c r="E22" s="127"/>
      <c r="F22" s="193">
        <f>IF(E22&lt;85,0,IF((COUNT(E19:E22))=2,Y22,IF((COUNT(E19:E22))=3,Z22,AA22)))</f>
        <v>0</v>
      </c>
      <c r="G22" s="258"/>
      <c r="H22" s="115"/>
      <c r="I22" s="116"/>
      <c r="J22" s="115">
        <f t="shared" si="0"/>
        <v>0</v>
      </c>
      <c r="K22" s="117">
        <f t="shared" si="1"/>
        <v>0</v>
      </c>
      <c r="L22" s="244"/>
      <c r="M22" s="247"/>
      <c r="O22" s="132"/>
      <c r="P22" s="132"/>
      <c r="Q22" s="132"/>
      <c r="R22" s="132"/>
      <c r="Y22" s="105">
        <f t="shared" si="2"/>
        <v>14</v>
      </c>
      <c r="Z22" s="105">
        <f t="shared" si="3"/>
        <v>9.7999999999999989</v>
      </c>
      <c r="AA22" s="105">
        <f t="shared" si="4"/>
        <v>7</v>
      </c>
    </row>
    <row r="23" spans="1:27" s="105" customFormat="1" ht="30" customHeight="1" x14ac:dyDescent="0.3">
      <c r="A23" s="231">
        <v>5</v>
      </c>
      <c r="B23" s="231" t="s">
        <v>99</v>
      </c>
      <c r="C23" s="120" t="s">
        <v>100</v>
      </c>
      <c r="D23" s="99" t="s">
        <v>40</v>
      </c>
      <c r="E23" s="128">
        <v>69.599999999999994</v>
      </c>
      <c r="F23" s="194">
        <f>IF(E23&lt;85,0,IF((COUNT(E23:E26))=2,Y23,IF((COUNT(E23:E26))=3,Z23,AA23)))</f>
        <v>0</v>
      </c>
      <c r="G23" s="256">
        <f t="shared" ref="G23" si="8">SUM(F23:F26)</f>
        <v>0</v>
      </c>
      <c r="H23" s="100">
        <v>11</v>
      </c>
      <c r="I23" s="101">
        <v>62.716999999999999</v>
      </c>
      <c r="J23" s="100">
        <f t="shared" si="0"/>
        <v>0</v>
      </c>
      <c r="K23" s="102">
        <f t="shared" si="1"/>
        <v>62.716999999999999</v>
      </c>
      <c r="L23" s="242">
        <f>AVERAGE(K23:K24)</f>
        <v>62.176500000000004</v>
      </c>
      <c r="M23" s="245">
        <f>RANK(L23,L7:L42,1)</f>
        <v>5</v>
      </c>
      <c r="O23" s="132"/>
      <c r="P23" s="132"/>
      <c r="Q23" s="132"/>
      <c r="R23" s="132"/>
      <c r="Y23" s="105">
        <f t="shared" si="2"/>
        <v>14</v>
      </c>
      <c r="Z23" s="105">
        <f t="shared" si="3"/>
        <v>9.7999999999999989</v>
      </c>
      <c r="AA23" s="105">
        <f t="shared" si="4"/>
        <v>7</v>
      </c>
    </row>
    <row r="24" spans="1:27" s="105" customFormat="1" ht="30" customHeight="1" x14ac:dyDescent="0.3">
      <c r="A24" s="232"/>
      <c r="B24" s="232"/>
      <c r="C24" s="122" t="s">
        <v>101</v>
      </c>
      <c r="D24" s="107" t="s">
        <v>50</v>
      </c>
      <c r="E24" s="133">
        <v>80.8</v>
      </c>
      <c r="F24" s="192">
        <f>IF(E24&lt;85,0,IF((COUNT(E23:E26))=2,Y24,IF((COUNT(E23:E26))=3,Z24,AA24)))</f>
        <v>0</v>
      </c>
      <c r="G24" s="257"/>
      <c r="H24" s="108">
        <v>10</v>
      </c>
      <c r="I24" s="109">
        <v>61.636000000000003</v>
      </c>
      <c r="J24" s="108">
        <f t="shared" si="0"/>
        <v>0</v>
      </c>
      <c r="K24" s="169">
        <f t="shared" si="1"/>
        <v>61.636000000000003</v>
      </c>
      <c r="L24" s="243"/>
      <c r="M24" s="246"/>
      <c r="O24" s="132"/>
      <c r="P24" s="132"/>
      <c r="Q24" s="132"/>
      <c r="R24" s="132"/>
      <c r="Y24" s="105">
        <f t="shared" si="2"/>
        <v>14</v>
      </c>
      <c r="Z24" s="105">
        <f t="shared" si="3"/>
        <v>9.7999999999999989</v>
      </c>
      <c r="AA24" s="105">
        <f t="shared" si="4"/>
        <v>7</v>
      </c>
    </row>
    <row r="25" spans="1:27" s="105" customFormat="1" ht="30" customHeight="1" x14ac:dyDescent="0.3">
      <c r="A25" s="232"/>
      <c r="B25" s="233"/>
      <c r="C25" s="129"/>
      <c r="D25" s="130" t="s">
        <v>64</v>
      </c>
      <c r="E25" s="131"/>
      <c r="F25" s="192">
        <f>IF(E25&lt;85,0,IF((COUNT(E23:E26))=2,Y25,IF((COUNT(E23:E26))=3,Z25,AA25)))</f>
        <v>0</v>
      </c>
      <c r="G25" s="257"/>
      <c r="H25" s="124"/>
      <c r="I25" s="125"/>
      <c r="J25" s="124">
        <f t="shared" si="0"/>
        <v>0</v>
      </c>
      <c r="K25" s="110">
        <f t="shared" si="1"/>
        <v>0</v>
      </c>
      <c r="L25" s="243"/>
      <c r="M25" s="246"/>
      <c r="O25" s="134"/>
      <c r="P25" s="90"/>
      <c r="Q25" s="132"/>
      <c r="R25" s="132"/>
      <c r="Y25" s="105">
        <f t="shared" si="2"/>
        <v>14</v>
      </c>
      <c r="Z25" s="105">
        <f t="shared" si="3"/>
        <v>9.7999999999999989</v>
      </c>
      <c r="AA25" s="105">
        <f t="shared" si="4"/>
        <v>7</v>
      </c>
    </row>
    <row r="26" spans="1:27" s="105" customFormat="1" ht="30" customHeight="1" thickBot="1" x14ac:dyDescent="0.4">
      <c r="A26" s="234"/>
      <c r="B26" s="234"/>
      <c r="C26" s="126"/>
      <c r="D26" s="114" t="s">
        <v>75</v>
      </c>
      <c r="E26" s="127"/>
      <c r="F26" s="195">
        <f>IF(E26&lt;85,0,IF((COUNT(E23:E26))=2,Y26,IF((COUNT(E23:E26))=3,Z26,AA26)))</f>
        <v>0</v>
      </c>
      <c r="G26" s="258"/>
      <c r="H26" s="115"/>
      <c r="I26" s="116"/>
      <c r="J26" s="115">
        <f t="shared" si="0"/>
        <v>0</v>
      </c>
      <c r="K26" s="117">
        <f t="shared" si="1"/>
        <v>0</v>
      </c>
      <c r="L26" s="244"/>
      <c r="M26" s="247"/>
      <c r="O26" s="90"/>
      <c r="P26" s="90"/>
      <c r="Q26" s="139"/>
      <c r="R26" s="90"/>
      <c r="S26" s="90"/>
      <c r="T26" s="90"/>
      <c r="U26" s="90"/>
      <c r="V26" s="90"/>
      <c r="Y26" s="105">
        <f t="shared" si="2"/>
        <v>14</v>
      </c>
      <c r="Z26" s="105">
        <f t="shared" si="3"/>
        <v>9.7999999999999989</v>
      </c>
      <c r="AA26" s="105">
        <f t="shared" si="4"/>
        <v>7</v>
      </c>
    </row>
    <row r="27" spans="1:27" ht="29.25" customHeight="1" x14ac:dyDescent="0.35">
      <c r="A27" s="231">
        <v>6</v>
      </c>
      <c r="B27" s="248" t="s">
        <v>92</v>
      </c>
      <c r="C27" s="135" t="s">
        <v>93</v>
      </c>
      <c r="D27" s="136" t="s">
        <v>45</v>
      </c>
      <c r="E27" s="180">
        <v>83.1</v>
      </c>
      <c r="F27" s="196">
        <f>IF(E27&lt;85,0,IF((COUNT(E27:E30))=2,Y27,IF((COUNT(E27:E30))=3,Z27,AA27)))</f>
        <v>0</v>
      </c>
      <c r="G27" s="252">
        <f t="shared" ref="G27" si="9">SUM(F27:F30)</f>
        <v>19.599999999999998</v>
      </c>
      <c r="H27" s="137">
        <v>69</v>
      </c>
      <c r="I27" s="138">
        <v>61.216000000000001</v>
      </c>
      <c r="J27" s="100">
        <f t="shared" si="0"/>
        <v>0</v>
      </c>
      <c r="K27" s="102">
        <f t="shared" si="1"/>
        <v>61.216000000000001</v>
      </c>
      <c r="L27" s="242">
        <f>AVERAGE(K27,K29)</f>
        <v>60.820999999999998</v>
      </c>
      <c r="M27" s="245">
        <f>RANK(L27,L7:L42,1)</f>
        <v>3</v>
      </c>
      <c r="N27" s="105"/>
      <c r="Q27" s="139"/>
      <c r="Y27" s="105">
        <f t="shared" si="2"/>
        <v>14</v>
      </c>
      <c r="Z27" s="105">
        <f t="shared" si="3"/>
        <v>9.7999999999999989</v>
      </c>
      <c r="AA27" s="105">
        <f t="shared" si="4"/>
        <v>7</v>
      </c>
    </row>
    <row r="28" spans="1:27" ht="29.25" customHeight="1" x14ac:dyDescent="0.35">
      <c r="A28" s="232"/>
      <c r="B28" s="249"/>
      <c r="C28" s="170" t="s">
        <v>94</v>
      </c>
      <c r="D28" s="141" t="s">
        <v>46</v>
      </c>
      <c r="E28" s="181">
        <v>77.5</v>
      </c>
      <c r="F28" s="197">
        <f>IF(E28&lt;85,0,IF((COUNT(E27:E30))=2,Y28,IF((COUNT(E27:E30))=3,Z28,AA28)))</f>
        <v>0</v>
      </c>
      <c r="G28" s="253"/>
      <c r="H28" s="171"/>
      <c r="I28" s="172"/>
      <c r="J28" s="108">
        <f t="shared" si="0"/>
        <v>0</v>
      </c>
      <c r="K28" s="169">
        <f t="shared" si="1"/>
        <v>0</v>
      </c>
      <c r="L28" s="243"/>
      <c r="M28" s="246"/>
      <c r="N28" s="105"/>
      <c r="Q28" s="139"/>
      <c r="Y28" s="105">
        <f t="shared" si="2"/>
        <v>14</v>
      </c>
      <c r="Z28" s="105">
        <f t="shared" si="3"/>
        <v>9.7999999999999989</v>
      </c>
      <c r="AA28" s="105">
        <f t="shared" si="4"/>
        <v>7</v>
      </c>
    </row>
    <row r="29" spans="1:27" ht="29.25" customHeight="1" x14ac:dyDescent="0.35">
      <c r="A29" s="233"/>
      <c r="B29" s="249"/>
      <c r="C29" s="140" t="s">
        <v>95</v>
      </c>
      <c r="D29" s="141" t="s">
        <v>65</v>
      </c>
      <c r="E29" s="181">
        <v>90.3</v>
      </c>
      <c r="F29" s="197">
        <f>IF(E29&lt;85,0,IF((COUNT(E27:E30))=2,Y29,IF((COUNT(E27:E30))=3,Z29,AA29)))</f>
        <v>19.599999999999998</v>
      </c>
      <c r="G29" s="253"/>
      <c r="H29" s="142">
        <v>21</v>
      </c>
      <c r="I29" s="143">
        <v>60.426000000000002</v>
      </c>
      <c r="J29" s="124"/>
      <c r="K29" s="110">
        <f t="shared" si="1"/>
        <v>60.426000000000002</v>
      </c>
      <c r="L29" s="243"/>
      <c r="M29" s="246"/>
      <c r="N29" s="105"/>
      <c r="Q29" s="139"/>
      <c r="Y29" s="105">
        <f t="shared" si="2"/>
        <v>28</v>
      </c>
      <c r="Z29" s="105">
        <f t="shared" si="3"/>
        <v>19.599999999999998</v>
      </c>
      <c r="AA29" s="105">
        <f t="shared" si="4"/>
        <v>14</v>
      </c>
    </row>
    <row r="30" spans="1:27" ht="29.25" customHeight="1" thickBot="1" x14ac:dyDescent="0.35">
      <c r="A30" s="234"/>
      <c r="B30" s="251"/>
      <c r="C30" s="144"/>
      <c r="D30" s="145" t="s">
        <v>76</v>
      </c>
      <c r="E30" s="182"/>
      <c r="F30" s="198">
        <f>IF(E30&lt;85,0,IF((COUNT(E27:E30))=2,Y30,IF((COUNT(E27:E30))=3,Z30,AA30)))</f>
        <v>0</v>
      </c>
      <c r="G30" s="254"/>
      <c r="H30" s="146"/>
      <c r="I30" s="147"/>
      <c r="J30" s="115">
        <f t="shared" si="0"/>
        <v>0</v>
      </c>
      <c r="K30" s="117">
        <f t="shared" si="1"/>
        <v>0</v>
      </c>
      <c r="L30" s="244"/>
      <c r="M30" s="247"/>
      <c r="N30" s="105"/>
      <c r="Y30" s="105">
        <f t="shared" si="2"/>
        <v>14</v>
      </c>
      <c r="Z30" s="105">
        <f t="shared" si="3"/>
        <v>9.7999999999999989</v>
      </c>
      <c r="AA30" s="105">
        <f t="shared" si="4"/>
        <v>7</v>
      </c>
    </row>
    <row r="31" spans="1:27" ht="29.25" customHeight="1" x14ac:dyDescent="0.3">
      <c r="A31" s="231">
        <v>7</v>
      </c>
      <c r="B31" s="231">
        <v>777</v>
      </c>
      <c r="C31" s="120" t="s">
        <v>84</v>
      </c>
      <c r="D31" s="99" t="s">
        <v>52</v>
      </c>
      <c r="E31" s="180">
        <v>63</v>
      </c>
      <c r="F31" s="199">
        <f>IF(E31&lt;85,0,IF((COUNT(E31:E34))=2,Y31,IF((COUNT(E31:E34))=3,Z31,AA31)))</f>
        <v>0</v>
      </c>
      <c r="G31" s="252">
        <f t="shared" ref="G31" si="10">SUM(F31:F34)</f>
        <v>34.299999999999997</v>
      </c>
      <c r="H31" s="137">
        <v>1</v>
      </c>
      <c r="I31" s="138">
        <v>61.442</v>
      </c>
      <c r="J31" s="100">
        <f t="shared" si="0"/>
        <v>0</v>
      </c>
      <c r="K31" s="102">
        <f t="shared" si="1"/>
        <v>61.442</v>
      </c>
      <c r="L31" s="242">
        <f>AVERAGE(K31:K32)</f>
        <v>62.207999999999998</v>
      </c>
      <c r="M31" s="245">
        <f>RANK(L31,L7:L42,1)</f>
        <v>6</v>
      </c>
      <c r="N31" s="105"/>
      <c r="Y31" s="105">
        <f t="shared" si="2"/>
        <v>14</v>
      </c>
      <c r="Z31" s="105">
        <f t="shared" si="3"/>
        <v>9.7999999999999989</v>
      </c>
      <c r="AA31" s="105">
        <f t="shared" si="4"/>
        <v>7</v>
      </c>
    </row>
    <row r="32" spans="1:27" ht="29.25" customHeight="1" x14ac:dyDescent="0.3">
      <c r="A32" s="232"/>
      <c r="B32" s="232"/>
      <c r="C32" s="122" t="s">
        <v>85</v>
      </c>
      <c r="D32" s="107" t="s">
        <v>53</v>
      </c>
      <c r="E32" s="181">
        <v>97.6</v>
      </c>
      <c r="F32" s="197">
        <f>IF(E32&lt;85,0,IF((COUNT(E31:E34))=2,Y32,IF((COUNT(E31:E34))=3,Z32,AA32)))</f>
        <v>34.299999999999997</v>
      </c>
      <c r="G32" s="253"/>
      <c r="H32" s="171">
        <v>1</v>
      </c>
      <c r="I32" s="172">
        <v>62.973999999999997</v>
      </c>
      <c r="J32" s="108"/>
      <c r="K32" s="169">
        <f t="shared" si="1"/>
        <v>62.973999999999997</v>
      </c>
      <c r="L32" s="243"/>
      <c r="M32" s="246"/>
      <c r="N32" s="105"/>
      <c r="Y32" s="105">
        <f t="shared" si="2"/>
        <v>49</v>
      </c>
      <c r="Z32" s="105">
        <f t="shared" si="3"/>
        <v>34.299999999999997</v>
      </c>
      <c r="AA32" s="105">
        <f t="shared" si="4"/>
        <v>24.5</v>
      </c>
    </row>
    <row r="33" spans="1:27" ht="29.25" customHeight="1" x14ac:dyDescent="0.3">
      <c r="A33" s="232"/>
      <c r="B33" s="233"/>
      <c r="C33" s="129" t="s">
        <v>87</v>
      </c>
      <c r="D33" s="130" t="s">
        <v>66</v>
      </c>
      <c r="E33" s="183">
        <v>65.599999999999994</v>
      </c>
      <c r="F33" s="197">
        <f>IF(E33&lt;85,0,IF((COUNT(E31:E34))=2,Y33,IF((COUNT(E31:E34))=3,Z33,AA33)))</f>
        <v>0</v>
      </c>
      <c r="G33" s="253"/>
      <c r="H33" s="142"/>
      <c r="I33" s="143"/>
      <c r="J33" s="124">
        <f t="shared" si="0"/>
        <v>0</v>
      </c>
      <c r="K33" s="110">
        <f t="shared" si="1"/>
        <v>0</v>
      </c>
      <c r="L33" s="243"/>
      <c r="M33" s="246"/>
      <c r="N33" s="105"/>
      <c r="Y33" s="105">
        <f t="shared" si="2"/>
        <v>14</v>
      </c>
      <c r="Z33" s="105">
        <f t="shared" si="3"/>
        <v>9.7999999999999989</v>
      </c>
      <c r="AA33" s="105">
        <f t="shared" si="4"/>
        <v>7</v>
      </c>
    </row>
    <row r="34" spans="1:27" ht="29.25" customHeight="1" thickBot="1" x14ac:dyDescent="0.35">
      <c r="A34" s="234"/>
      <c r="B34" s="234"/>
      <c r="C34" s="126"/>
      <c r="D34" s="114" t="s">
        <v>77</v>
      </c>
      <c r="E34" s="182"/>
      <c r="F34" s="200">
        <f>IF(E34&lt;85,0,IF((COUNT(E31:E34))=2,Y34,IF((COUNT(E31:E34))=3,Z34,AA34)))</f>
        <v>0</v>
      </c>
      <c r="G34" s="254"/>
      <c r="H34" s="146"/>
      <c r="I34" s="147"/>
      <c r="J34" s="115">
        <f t="shared" si="0"/>
        <v>0</v>
      </c>
      <c r="K34" s="117">
        <f t="shared" si="1"/>
        <v>0</v>
      </c>
      <c r="L34" s="244"/>
      <c r="M34" s="247"/>
      <c r="N34" s="105"/>
      <c r="Y34" s="105">
        <f t="shared" si="2"/>
        <v>14</v>
      </c>
      <c r="Z34" s="105">
        <f t="shared" si="3"/>
        <v>9.7999999999999989</v>
      </c>
      <c r="AA34" s="105">
        <f t="shared" si="4"/>
        <v>7</v>
      </c>
    </row>
    <row r="35" spans="1:27" ht="29.25" customHeight="1" x14ac:dyDescent="0.3">
      <c r="A35" s="231">
        <v>8</v>
      </c>
      <c r="B35" s="248" t="s">
        <v>107</v>
      </c>
      <c r="C35" s="120" t="s">
        <v>108</v>
      </c>
      <c r="D35" s="99" t="s">
        <v>41</v>
      </c>
      <c r="E35" s="180">
        <v>78.099999999999994</v>
      </c>
      <c r="F35" s="196">
        <f>IF(E35&lt;85,0,IF((COUNT(E35:E38))=2,Y35,IF((COUNT(E35:E38))=3,Z35,AA35)))</f>
        <v>0</v>
      </c>
      <c r="G35" s="252">
        <f t="shared" ref="G35" si="11">SUM(F35:F38)</f>
        <v>0</v>
      </c>
      <c r="H35" s="137">
        <v>1</v>
      </c>
      <c r="I35" s="138">
        <v>60.18</v>
      </c>
      <c r="J35" s="100">
        <f t="shared" si="0"/>
        <v>0</v>
      </c>
      <c r="K35" s="102">
        <f t="shared" si="1"/>
        <v>60.18</v>
      </c>
      <c r="L35" s="242">
        <f>AVERAGE(K35,K37)</f>
        <v>60.418499999999995</v>
      </c>
      <c r="M35" s="245">
        <f>RANK(L35,L7:L42,1)</f>
        <v>1</v>
      </c>
      <c r="N35" s="105"/>
      <c r="Y35" s="105">
        <f t="shared" si="2"/>
        <v>14</v>
      </c>
      <c r="Z35" s="105">
        <f t="shared" si="3"/>
        <v>9.7999999999999989</v>
      </c>
      <c r="AA35" s="105">
        <f t="shared" si="4"/>
        <v>7</v>
      </c>
    </row>
    <row r="36" spans="1:27" ht="29.25" customHeight="1" x14ac:dyDescent="0.3">
      <c r="A36" s="232"/>
      <c r="B36" s="249"/>
      <c r="C36" s="122" t="s">
        <v>109</v>
      </c>
      <c r="D36" s="107" t="s">
        <v>42</v>
      </c>
      <c r="E36" s="181">
        <v>78.8</v>
      </c>
      <c r="F36" s="197">
        <f>IF(E36&lt;85,0,IF((COUNT(E35:E38))=2,Y36,IF((COUNT(E35:E38))=3,Z36,AA36)))</f>
        <v>0</v>
      </c>
      <c r="G36" s="253"/>
      <c r="H36" s="171"/>
      <c r="I36" s="172"/>
      <c r="J36" s="108">
        <f t="shared" si="0"/>
        <v>0</v>
      </c>
      <c r="K36" s="169">
        <f t="shared" si="1"/>
        <v>0</v>
      </c>
      <c r="L36" s="243"/>
      <c r="M36" s="246"/>
      <c r="N36" s="105"/>
      <c r="Y36" s="105">
        <f t="shared" si="2"/>
        <v>14</v>
      </c>
      <c r="Z36" s="105">
        <f t="shared" si="3"/>
        <v>9.7999999999999989</v>
      </c>
      <c r="AA36" s="105">
        <f t="shared" si="4"/>
        <v>7</v>
      </c>
    </row>
    <row r="37" spans="1:27" ht="29.25" customHeight="1" x14ac:dyDescent="0.3">
      <c r="A37" s="232"/>
      <c r="B37" s="250"/>
      <c r="C37" s="129" t="s">
        <v>110</v>
      </c>
      <c r="D37" s="130" t="s">
        <v>67</v>
      </c>
      <c r="E37" s="183">
        <v>69</v>
      </c>
      <c r="F37" s="197">
        <f>IF(E37&lt;85,0,IF((COUNT(E35:E38))=2,Y37,IF((COUNT(E35:E38))=3,Z37,AA37)))</f>
        <v>0</v>
      </c>
      <c r="G37" s="253"/>
      <c r="H37" s="142">
        <v>2</v>
      </c>
      <c r="I37" s="143">
        <v>60.656999999999996</v>
      </c>
      <c r="J37" s="124">
        <f t="shared" si="0"/>
        <v>0</v>
      </c>
      <c r="K37" s="110">
        <f t="shared" si="1"/>
        <v>60.656999999999996</v>
      </c>
      <c r="L37" s="243"/>
      <c r="M37" s="246"/>
      <c r="N37" s="105"/>
      <c r="Y37" s="105">
        <f t="shared" si="2"/>
        <v>14</v>
      </c>
      <c r="Z37" s="105">
        <f t="shared" si="3"/>
        <v>9.7999999999999989</v>
      </c>
      <c r="AA37" s="105">
        <f t="shared" si="4"/>
        <v>7</v>
      </c>
    </row>
    <row r="38" spans="1:27" ht="27" customHeight="1" thickBot="1" x14ac:dyDescent="0.35">
      <c r="A38" s="234"/>
      <c r="B38" s="251"/>
      <c r="C38" s="148"/>
      <c r="D38" s="149" t="s">
        <v>78</v>
      </c>
      <c r="E38" s="184"/>
      <c r="F38" s="198">
        <f>IF(E38&lt;85,0,IF((COUNT(E35:E38))=2,Y38,IF((COUNT(E35:E38))=3,Z38,AA38)))</f>
        <v>0</v>
      </c>
      <c r="G38" s="254"/>
      <c r="H38" s="150"/>
      <c r="I38" s="151"/>
      <c r="J38" s="152">
        <f t="shared" si="0"/>
        <v>0</v>
      </c>
      <c r="K38" s="117">
        <f t="shared" si="1"/>
        <v>0</v>
      </c>
      <c r="L38" s="244"/>
      <c r="M38" s="255"/>
      <c r="N38" s="105"/>
      <c r="Y38" s="105">
        <f t="shared" si="2"/>
        <v>14</v>
      </c>
      <c r="Z38" s="105">
        <f t="shared" si="3"/>
        <v>9.7999999999999989</v>
      </c>
      <c r="AA38" s="105">
        <f t="shared" si="4"/>
        <v>7</v>
      </c>
    </row>
    <row r="39" spans="1:27" ht="35.25" customHeight="1" x14ac:dyDescent="0.3">
      <c r="A39" s="231">
        <v>10</v>
      </c>
      <c r="B39" s="235" t="s">
        <v>111</v>
      </c>
      <c r="C39" s="98" t="s">
        <v>112</v>
      </c>
      <c r="D39" s="99" t="s">
        <v>49</v>
      </c>
      <c r="E39" s="177">
        <v>97.4</v>
      </c>
      <c r="F39" s="201">
        <f>IF(E39&lt;85,0,IF((COUNT(E39:E42))=2,Y39,IF((COUNT(E39:E42))=3,Z39,AA39)))</f>
        <v>49</v>
      </c>
      <c r="G39" s="239">
        <f t="shared" ref="G39" si="12">SUM(F39:F42)</f>
        <v>49</v>
      </c>
      <c r="H39" s="153">
        <v>10</v>
      </c>
      <c r="I39" s="154">
        <v>61.404000000000003</v>
      </c>
      <c r="J39" s="100"/>
      <c r="K39" s="102">
        <f t="shared" si="1"/>
        <v>61.404000000000003</v>
      </c>
      <c r="L39" s="242">
        <f>AVERAGE(K39:K40)</f>
        <v>63.712000000000003</v>
      </c>
      <c r="M39" s="245">
        <f>RANK(L39,L7:L42,1)</f>
        <v>9</v>
      </c>
      <c r="N39" s="105"/>
      <c r="Y39" s="105">
        <f t="shared" si="2"/>
        <v>49</v>
      </c>
      <c r="Z39" s="105">
        <f t="shared" si="3"/>
        <v>34.299999999999997</v>
      </c>
      <c r="AA39" s="105">
        <f t="shared" si="4"/>
        <v>24.5</v>
      </c>
    </row>
    <row r="40" spans="1:27" ht="35.25" customHeight="1" x14ac:dyDescent="0.3">
      <c r="A40" s="232"/>
      <c r="B40" s="236"/>
      <c r="C40" s="106" t="s">
        <v>86</v>
      </c>
      <c r="D40" s="107" t="s">
        <v>79</v>
      </c>
      <c r="E40" s="178">
        <v>61</v>
      </c>
      <c r="F40" s="202">
        <f>IF(E40&lt;85,0,IF((COUNT(E39:E42))=2,Y40,IF((COUNT(E39:E42))=3,Z40,AA40)))</f>
        <v>0</v>
      </c>
      <c r="G40" s="240"/>
      <c r="H40" s="173">
        <v>13</v>
      </c>
      <c r="I40" s="174">
        <v>66.02</v>
      </c>
      <c r="J40" s="108">
        <f t="shared" si="0"/>
        <v>0</v>
      </c>
      <c r="K40" s="169">
        <f t="shared" si="1"/>
        <v>66.02</v>
      </c>
      <c r="L40" s="243"/>
      <c r="M40" s="246"/>
      <c r="N40" s="105"/>
      <c r="Y40" s="105">
        <f t="shared" si="2"/>
        <v>14</v>
      </c>
      <c r="Z40" s="105">
        <f t="shared" si="3"/>
        <v>9.7999999999999989</v>
      </c>
      <c r="AA40" s="105">
        <f t="shared" si="4"/>
        <v>7</v>
      </c>
    </row>
    <row r="41" spans="1:27" ht="35.25" customHeight="1" x14ac:dyDescent="0.3">
      <c r="A41" s="233"/>
      <c r="B41" s="237"/>
      <c r="C41" s="155"/>
      <c r="D41" s="130" t="s">
        <v>68</v>
      </c>
      <c r="E41" s="185"/>
      <c r="F41" s="202">
        <f>IF(E41&lt;85,0,IF((COUNT(E39:E42))=2,Y41,IF((COUNT(E39:E42))=3,Z41,AA41)))</f>
        <v>0</v>
      </c>
      <c r="G41" s="240"/>
      <c r="H41" s="156"/>
      <c r="I41" s="157"/>
      <c r="J41" s="124">
        <f t="shared" si="0"/>
        <v>0</v>
      </c>
      <c r="K41" s="110">
        <f t="shared" si="1"/>
        <v>0</v>
      </c>
      <c r="L41" s="243"/>
      <c r="M41" s="246"/>
      <c r="N41" s="105"/>
      <c r="Y41" s="105">
        <f t="shared" si="2"/>
        <v>14</v>
      </c>
      <c r="Z41" s="105">
        <f t="shared" si="3"/>
        <v>9.7999999999999989</v>
      </c>
      <c r="AA41" s="105">
        <f t="shared" si="4"/>
        <v>7</v>
      </c>
    </row>
    <row r="42" spans="1:27" ht="33.75" customHeight="1" thickBot="1" x14ac:dyDescent="0.4">
      <c r="A42" s="234"/>
      <c r="B42" s="238"/>
      <c r="C42" s="113"/>
      <c r="D42" s="114" t="s">
        <v>80</v>
      </c>
      <c r="E42" s="179"/>
      <c r="F42" s="203">
        <f>IF(E42&lt;85,0,IF((COUNT(E39:E42))=2,Y42,IF((COUNT(E39:E42))=3,Z42,AA42)))</f>
        <v>0</v>
      </c>
      <c r="G42" s="241"/>
      <c r="H42" s="158"/>
      <c r="I42" s="159"/>
      <c r="J42" s="115">
        <f t="shared" si="0"/>
        <v>0</v>
      </c>
      <c r="K42" s="117">
        <f t="shared" si="1"/>
        <v>0</v>
      </c>
      <c r="L42" s="244"/>
      <c r="M42" s="247"/>
      <c r="N42" s="105"/>
      <c r="Q42" s="139"/>
      <c r="Y42" s="105">
        <f t="shared" si="2"/>
        <v>14</v>
      </c>
      <c r="Z42" s="105">
        <f t="shared" si="3"/>
        <v>9.7999999999999989</v>
      </c>
      <c r="AA42" s="105">
        <f t="shared" si="4"/>
        <v>7</v>
      </c>
    </row>
    <row r="43" spans="1:27" ht="29.25" customHeight="1" x14ac:dyDescent="0.35">
      <c r="N43" s="105"/>
      <c r="Q43" s="139"/>
      <c r="Y43" s="105" t="e">
        <f>IF(#REF!&lt;87.4,$P$8,IF(#REF!&lt;89.9,$Q$8,IF(#REF!&lt;92.4,$R$8,IF(#REF!&lt;94.9,$S$8,IF(#REF!&lt;97.4,$T$8,IF(#REF!&lt;99.9,$U$8,$V$8))))))</f>
        <v>#REF!</v>
      </c>
      <c r="Z43" s="105" t="e">
        <f>IF(#REF!&lt;87.4,$P$9,IF(#REF!&lt;89.9,$Q$9,IF(#REF!&lt;92.4,$R$9,IF(#REF!&lt;94.9,$S$9,IF(#REF!&lt;97.4,$T$9,IF(#REF!&lt;99.9,$U$9,$V$9))))))</f>
        <v>#REF!</v>
      </c>
      <c r="AA43" s="105" t="e">
        <f>IF(#REF!&lt;87.4,$P$10,IF(#REF!&lt;89.9,$Q$10,IF(#REF!&lt;92.4,$R$10,IF(#REF!&lt;94.9,$S$10,IF(#REF!&lt;97.4,$T$10,IF(#REF!&lt;99.9,$U$10,$V$10))))))</f>
        <v>#REF!</v>
      </c>
    </row>
    <row r="44" spans="1:27" ht="29.25" customHeight="1" x14ac:dyDescent="0.35">
      <c r="N44" s="105"/>
      <c r="Q44" s="139"/>
      <c r="Y44" s="105" t="e">
        <f>IF(#REF!&lt;87.4,$P$8,IF(#REF!&lt;89.9,$Q$8,IF(#REF!&lt;92.4,$R$8,IF(#REF!&lt;94.9,$S$8,IF(#REF!&lt;97.4,$T$8,IF(#REF!&lt;99.9,$U$8,$V$8))))))</f>
        <v>#REF!</v>
      </c>
      <c r="Z44" s="105" t="e">
        <f>IF(#REF!&lt;87.4,$P$9,IF(#REF!&lt;89.9,$Q$9,IF(#REF!&lt;92.4,$R$9,IF(#REF!&lt;94.9,$S$9,IF(#REF!&lt;97.4,$T$9,IF(#REF!&lt;99.9,$U$9,$V$9))))))</f>
        <v>#REF!</v>
      </c>
      <c r="AA44" s="105" t="e">
        <f>IF(#REF!&lt;87.4,$P$10,IF(#REF!&lt;89.9,$Q$10,IF(#REF!&lt;92.4,$R$10,IF(#REF!&lt;94.9,$S$10,IF(#REF!&lt;97.4,$T$10,IF(#REF!&lt;99.9,$U$10,$V$10))))))</f>
        <v>#REF!</v>
      </c>
    </row>
    <row r="45" spans="1:27" ht="29.25" customHeight="1" x14ac:dyDescent="0.35">
      <c r="N45" s="105"/>
      <c r="Q45" s="139"/>
      <c r="Y45" s="105" t="e">
        <f>IF(#REF!&lt;87.4,$P$8,IF(#REF!&lt;89.9,$Q$8,IF(#REF!&lt;92.4,$R$8,IF(#REF!&lt;94.9,$S$8,IF(#REF!&lt;97.4,$T$8,IF(#REF!&lt;99.9,$U$8,$V$8))))))</f>
        <v>#REF!</v>
      </c>
      <c r="Z45" s="105" t="e">
        <f>IF(#REF!&lt;87.4,$P$9,IF(#REF!&lt;89.9,$Q$9,IF(#REF!&lt;92.4,$R$9,IF(#REF!&lt;94.9,$S$9,IF(#REF!&lt;97.4,$T$9,IF(#REF!&lt;99.9,$U$9,$V$9))))))</f>
        <v>#REF!</v>
      </c>
      <c r="AA45" s="105" t="e">
        <f>IF(#REF!&lt;87.4,$P$10,IF(#REF!&lt;89.9,$Q$10,IF(#REF!&lt;92.4,$R$10,IF(#REF!&lt;94.9,$S$10,IF(#REF!&lt;97.4,$T$10,IF(#REF!&lt;99.9,$U$10,$V$10))))))</f>
        <v>#REF!</v>
      </c>
    </row>
    <row r="46" spans="1:27" ht="29.25" customHeight="1" x14ac:dyDescent="0.3">
      <c r="N46" s="105"/>
      <c r="Y46" s="105" t="e">
        <f>IF(#REF!&lt;87.4,$P$8,IF(#REF!&lt;89.9,$Q$8,IF(#REF!&lt;92.4,$R$8,IF(#REF!&lt;94.9,$S$8,IF(#REF!&lt;97.4,$T$8,IF(#REF!&lt;99.9,$U$8,$V$8))))))</f>
        <v>#REF!</v>
      </c>
      <c r="Z46" s="105" t="e">
        <f>IF(#REF!&lt;87.4,$P$9,IF(#REF!&lt;89.9,$Q$9,IF(#REF!&lt;92.4,$R$9,IF(#REF!&lt;94.9,$S$9,IF(#REF!&lt;97.4,$T$9,IF(#REF!&lt;99.9,$U$9,$V$9))))))</f>
        <v>#REF!</v>
      </c>
      <c r="AA46" s="105" t="e">
        <f>IF(#REF!&lt;87.4,$P$10,IF(#REF!&lt;89.9,$Q$10,IF(#REF!&lt;92.4,$R$10,IF(#REF!&lt;94.9,$S$10,IF(#REF!&lt;97.4,$T$10,IF(#REF!&lt;99.9,$U$10,$V$10))))))</f>
        <v>#REF!</v>
      </c>
    </row>
    <row r="47" spans="1:27" ht="29.25" customHeight="1" x14ac:dyDescent="0.3">
      <c r="N47" s="105"/>
      <c r="Y47" s="105" t="e">
        <f>IF(#REF!&lt;87.4,$P$8,IF(#REF!&lt;89.9,$Q$8,IF(#REF!&lt;92.4,$R$8,IF(#REF!&lt;94.9,$S$8,IF(#REF!&lt;97.4,$T$8,IF(#REF!&lt;99.9,$U$8,$V$8))))))</f>
        <v>#REF!</v>
      </c>
      <c r="Z47" s="105" t="e">
        <f>IF(#REF!&lt;87.4,$P$9,IF(#REF!&lt;89.9,$Q$9,IF(#REF!&lt;92.4,$R$9,IF(#REF!&lt;94.9,$S$9,IF(#REF!&lt;97.4,$T$9,IF(#REF!&lt;99.9,$U$9,$V$9))))))</f>
        <v>#REF!</v>
      </c>
      <c r="AA47" s="105" t="e">
        <f>IF(#REF!&lt;87.4,$P$10,IF(#REF!&lt;89.9,$Q$10,IF(#REF!&lt;92.4,$R$10,IF(#REF!&lt;94.9,$S$10,IF(#REF!&lt;97.4,$T$10,IF(#REF!&lt;99.9,$U$10,$V$10))))))</f>
        <v>#REF!</v>
      </c>
    </row>
    <row r="48" spans="1:27" ht="29.25" customHeight="1" x14ac:dyDescent="0.3">
      <c r="N48" s="105"/>
      <c r="Y48" s="105" t="e">
        <f>IF(#REF!&lt;87.4,$P$8,IF(#REF!&lt;89.9,$Q$8,IF(#REF!&lt;92.4,$R$8,IF(#REF!&lt;94.9,$S$8,IF(#REF!&lt;97.4,$T$8,IF(#REF!&lt;99.9,$U$8,$V$8))))))</f>
        <v>#REF!</v>
      </c>
      <c r="Z48" s="105" t="e">
        <f>IF(#REF!&lt;87.4,$P$9,IF(#REF!&lt;89.9,$Q$9,IF(#REF!&lt;92.4,$R$9,IF(#REF!&lt;94.9,$S$9,IF(#REF!&lt;97.4,$T$9,IF(#REF!&lt;99.9,$U$9,$V$9))))))</f>
        <v>#REF!</v>
      </c>
      <c r="AA48" s="105" t="e">
        <f>IF(#REF!&lt;87.4,$P$10,IF(#REF!&lt;89.9,$Q$10,IF(#REF!&lt;92.4,$R$10,IF(#REF!&lt;94.9,$S$10,IF(#REF!&lt;97.4,$T$10,IF(#REF!&lt;99.9,$U$10,$V$10))))))</f>
        <v>#REF!</v>
      </c>
    </row>
    <row r="49" spans="14:27" ht="29.25" customHeight="1" x14ac:dyDescent="0.3">
      <c r="N49" s="105"/>
      <c r="Y49" s="105" t="e">
        <f>IF(#REF!&lt;87.4,$P$8,IF(#REF!&lt;89.9,$Q$8,IF(#REF!&lt;92.4,$R$8,IF(#REF!&lt;94.9,$S$8,IF(#REF!&lt;97.4,$T$8,IF(#REF!&lt;99.9,$U$8,$V$8))))))</f>
        <v>#REF!</v>
      </c>
      <c r="Z49" s="105" t="e">
        <f>IF(#REF!&lt;87.4,$P$9,IF(#REF!&lt;89.9,$Q$9,IF(#REF!&lt;92.4,$R$9,IF(#REF!&lt;94.9,$S$9,IF(#REF!&lt;97.4,$T$9,IF(#REF!&lt;99.9,$U$9,$V$9))))))</f>
        <v>#REF!</v>
      </c>
      <c r="AA49" s="105" t="e">
        <f>IF(#REF!&lt;87.4,$P$10,IF(#REF!&lt;89.9,$Q$10,IF(#REF!&lt;92.4,$R$10,IF(#REF!&lt;94.9,$S$10,IF(#REF!&lt;97.4,$T$10,IF(#REF!&lt;99.9,$U$10,$V$10))))))</f>
        <v>#REF!</v>
      </c>
    </row>
    <row r="50" spans="14:27" ht="29.25" customHeight="1" x14ac:dyDescent="0.3">
      <c r="N50" s="105"/>
      <c r="Y50" s="105" t="e">
        <f>IF(#REF!&lt;87.4,$P$8,IF(#REF!&lt;89.9,$Q$8,IF(#REF!&lt;92.4,$R$8,IF(#REF!&lt;94.9,$S$8,IF(#REF!&lt;97.4,$T$8,IF(#REF!&lt;99.9,$U$8,$V$8))))))</f>
        <v>#REF!</v>
      </c>
      <c r="Z50" s="105" t="e">
        <f>IF(#REF!&lt;87.4,$P$9,IF(#REF!&lt;89.9,$Q$9,IF(#REF!&lt;92.4,$R$9,IF(#REF!&lt;94.9,$S$9,IF(#REF!&lt;97.4,$T$9,IF(#REF!&lt;99.9,$U$9,$V$9))))))</f>
        <v>#REF!</v>
      </c>
      <c r="AA50" s="105" t="e">
        <f>IF(#REF!&lt;87.4,$P$10,IF(#REF!&lt;89.9,$Q$10,IF(#REF!&lt;92.4,$R$10,IF(#REF!&lt;94.9,$S$10,IF(#REF!&lt;97.4,$T$10,IF(#REF!&lt;99.9,$U$10,$V$10))))))</f>
        <v>#REF!</v>
      </c>
    </row>
    <row r="51" spans="14:27" ht="29.25" customHeight="1" x14ac:dyDescent="0.3">
      <c r="N51" s="105"/>
      <c r="Y51" s="105" t="e">
        <f>IF(#REF!&lt;87.4,$P$8,IF(#REF!&lt;89.9,$Q$8,IF(#REF!&lt;92.4,$R$8,IF(#REF!&lt;94.9,$S$8,IF(#REF!&lt;97.4,$T$8,IF(#REF!&lt;99.9,$U$8,$V$8))))))</f>
        <v>#REF!</v>
      </c>
      <c r="Z51" s="105" t="e">
        <f>IF(#REF!&lt;87.4,$P$9,IF(#REF!&lt;89.9,$Q$9,IF(#REF!&lt;92.4,$R$9,IF(#REF!&lt;94.9,$S$9,IF(#REF!&lt;97.4,$T$9,IF(#REF!&lt;99.9,$U$9,$V$9))))))</f>
        <v>#REF!</v>
      </c>
      <c r="AA51" s="105" t="e">
        <f>IF(#REF!&lt;87.4,$P$10,IF(#REF!&lt;89.9,$Q$10,IF(#REF!&lt;92.4,$R$10,IF(#REF!&lt;94.9,$S$10,IF(#REF!&lt;97.4,$T$10,IF(#REF!&lt;99.9,$U$10,$V$10))))))</f>
        <v>#REF!</v>
      </c>
    </row>
    <row r="52" spans="14:27" ht="29.25" customHeight="1" x14ac:dyDescent="0.3">
      <c r="N52" s="105"/>
      <c r="Y52" s="105" t="e">
        <f>IF(#REF!&lt;87.4,$P$8,IF(#REF!&lt;89.9,$Q$8,IF(#REF!&lt;92.4,$R$8,IF(#REF!&lt;94.9,$S$8,IF(#REF!&lt;97.4,$T$8,IF(#REF!&lt;99.9,$U$8,$V$8))))))</f>
        <v>#REF!</v>
      </c>
      <c r="Z52" s="105" t="e">
        <f>IF(#REF!&lt;87.4,$P$9,IF(#REF!&lt;89.9,$Q$9,IF(#REF!&lt;92.4,$R$9,IF(#REF!&lt;94.9,$S$9,IF(#REF!&lt;97.4,$T$9,IF(#REF!&lt;99.9,$U$9,$V$9))))))</f>
        <v>#REF!</v>
      </c>
      <c r="AA52" s="105" t="e">
        <f>IF(#REF!&lt;87.4,$P$10,IF(#REF!&lt;89.9,$Q$10,IF(#REF!&lt;92.4,$R$10,IF(#REF!&lt;94.9,$S$10,IF(#REF!&lt;97.4,$T$10,IF(#REF!&lt;99.9,$U$10,$V$10))))))</f>
        <v>#REF!</v>
      </c>
    </row>
    <row r="53" spans="14:27" ht="29.25" customHeight="1" x14ac:dyDescent="0.3">
      <c r="N53" s="105"/>
      <c r="Y53" s="105" t="e">
        <f>IF(#REF!&lt;87.4,$P$8,IF(#REF!&lt;89.9,$Q$8,IF(#REF!&lt;92.4,$R$8,IF(#REF!&lt;94.9,$S$8,IF(#REF!&lt;97.4,$T$8,IF(#REF!&lt;99.9,$U$8,$V$8))))))</f>
        <v>#REF!</v>
      </c>
      <c r="Z53" s="105" t="e">
        <f>IF(#REF!&lt;87.4,$P$9,IF(#REF!&lt;89.9,$Q$9,IF(#REF!&lt;92.4,$R$9,IF(#REF!&lt;94.9,$S$9,IF(#REF!&lt;97.4,$T$9,IF(#REF!&lt;99.9,$U$9,$V$9))))))</f>
        <v>#REF!</v>
      </c>
      <c r="AA53" s="105" t="e">
        <f>IF(#REF!&lt;87.4,$P$10,IF(#REF!&lt;89.9,$Q$10,IF(#REF!&lt;92.4,$R$10,IF(#REF!&lt;94.9,$S$10,IF(#REF!&lt;97.4,$T$10,IF(#REF!&lt;99.9,$U$10,$V$10))))))</f>
        <v>#REF!</v>
      </c>
    </row>
    <row r="54" spans="14:27" ht="27" customHeight="1" x14ac:dyDescent="0.3">
      <c r="Y54" s="105" t="e">
        <f>IF(#REF!&lt;87.4,$P$8,IF(#REF!&lt;89.9,$Q$8,IF(#REF!&lt;92.4,$R$8,IF(#REF!&lt;94.9,$S$8,IF(#REF!&lt;97.4,$T$8,IF(#REF!&lt;99.9,$U$8,$V$8))))))</f>
        <v>#REF!</v>
      </c>
      <c r="Z54" s="105" t="e">
        <f>IF(#REF!&lt;87.4,$P$9,IF(#REF!&lt;89.9,$Q$9,IF(#REF!&lt;92.4,$R$9,IF(#REF!&lt;94.9,$S$9,IF(#REF!&lt;97.4,$T$9,IF(#REF!&lt;99.9,$U$9,$V$9))))))</f>
        <v>#REF!</v>
      </c>
      <c r="AA54" s="105" t="e">
        <f>IF(#REF!&lt;87.4,$P$10,IF(#REF!&lt;89.9,$Q$10,IF(#REF!&lt;92.4,$R$10,IF(#REF!&lt;94.9,$S$10,IF(#REF!&lt;97.4,$T$10,IF(#REF!&lt;99.9,$U$10,$V$10))))))</f>
        <v>#REF!</v>
      </c>
    </row>
    <row r="55" spans="14:27" ht="26.25" customHeight="1" x14ac:dyDescent="0.3">
      <c r="Y55" s="105" t="e">
        <f>IF(#REF!&lt;87.4,$P$8,IF(#REF!&lt;89.9,$Q$8,IF(#REF!&lt;92.4,$R$8,IF(#REF!&lt;94.9,$S$8,IF(#REF!&lt;97.4,$T$8,IF(#REF!&lt;99.9,$U$8,$V$8))))))</f>
        <v>#REF!</v>
      </c>
      <c r="Z55" s="105" t="e">
        <f>IF(#REF!&lt;87.4,$P$9,IF(#REF!&lt;89.9,$Q$9,IF(#REF!&lt;92.4,$R$9,IF(#REF!&lt;94.9,$S$9,IF(#REF!&lt;97.4,$T$9,IF(#REF!&lt;99.9,$U$9,$V$9))))))</f>
        <v>#REF!</v>
      </c>
      <c r="AA55" s="105" t="e">
        <f>IF(#REF!&lt;87.4,$P$10,IF(#REF!&lt;89.9,$Q$10,IF(#REF!&lt;92.4,$R$10,IF(#REF!&lt;94.9,$S$10,IF(#REF!&lt;97.4,$T$10,IF(#REF!&lt;99.9,$U$10,$V$10))))))</f>
        <v>#REF!</v>
      </c>
    </row>
    <row r="56" spans="14:27" ht="26.25" customHeight="1" x14ac:dyDescent="0.3">
      <c r="Y56" s="105" t="e">
        <f>IF(#REF!&lt;87.4,$P$8,IF(#REF!&lt;89.9,$Q$8,IF(#REF!&lt;92.4,$R$8,IF(#REF!&lt;94.9,$S$8,IF(#REF!&lt;97.4,$T$8,IF(#REF!&lt;99.9,$U$8,$V$8))))))</f>
        <v>#REF!</v>
      </c>
      <c r="Z56" s="105" t="e">
        <f>IF(#REF!&lt;87.4,$P$9,IF(#REF!&lt;89.9,$Q$9,IF(#REF!&lt;92.4,$R$9,IF(#REF!&lt;94.9,$S$9,IF(#REF!&lt;97.4,$T$9,IF(#REF!&lt;99.9,$U$9,$V$9))))))</f>
        <v>#REF!</v>
      </c>
      <c r="AA56" s="105" t="e">
        <f>IF(#REF!&lt;87.4,$P$10,IF(#REF!&lt;89.9,$Q$10,IF(#REF!&lt;92.4,$R$10,IF(#REF!&lt;94.9,$S$10,IF(#REF!&lt;97.4,$T$10,IF(#REF!&lt;99.9,$U$10,$V$10))))))</f>
        <v>#REF!</v>
      </c>
    </row>
    <row r="57" spans="14:27" ht="26.25" customHeight="1" x14ac:dyDescent="0.3">
      <c r="Y57" s="105" t="e">
        <f>IF(#REF!&lt;87.4,$P$8,IF(#REF!&lt;89.9,$Q$8,IF(#REF!&lt;92.4,$R$8,IF(#REF!&lt;94.9,$S$8,IF(#REF!&lt;97.4,$T$8,IF(#REF!&lt;99.9,$U$8,$V$8))))))</f>
        <v>#REF!</v>
      </c>
      <c r="Z57" s="105" t="e">
        <f>IF(#REF!&lt;87.4,$P$9,IF(#REF!&lt;89.9,$Q$9,IF(#REF!&lt;92.4,$R$9,IF(#REF!&lt;94.9,$S$9,IF(#REF!&lt;97.4,$T$9,IF(#REF!&lt;99.9,$U$9,$V$9))))))</f>
        <v>#REF!</v>
      </c>
      <c r="AA57" s="105" t="e">
        <f>IF(#REF!&lt;87.4,$P$10,IF(#REF!&lt;89.9,$Q$10,IF(#REF!&lt;92.4,$R$10,IF(#REF!&lt;94.9,$S$10,IF(#REF!&lt;97.4,$T$10,IF(#REF!&lt;99.9,$U$10,$V$10))))))</f>
        <v>#REF!</v>
      </c>
    </row>
    <row r="58" spans="14:27" ht="26.25" customHeight="1" x14ac:dyDescent="0.3">
      <c r="Y58" s="105" t="e">
        <f>IF(#REF!&lt;87.4,$P$8,IF(#REF!&lt;89.9,$Q$8,IF(#REF!&lt;92.4,$R$8,IF(#REF!&lt;94.9,$S$8,IF(#REF!&lt;97.4,$T$8,IF(#REF!&lt;99.9,$U$8,$V$8))))))</f>
        <v>#REF!</v>
      </c>
      <c r="Z58" s="105" t="e">
        <f>IF(#REF!&lt;87.4,$P$9,IF(#REF!&lt;89.9,$Q$9,IF(#REF!&lt;92.4,$R$9,IF(#REF!&lt;94.9,$S$9,IF(#REF!&lt;97.4,$T$9,IF(#REF!&lt;99.9,$U$9,$V$9))))))</f>
        <v>#REF!</v>
      </c>
      <c r="AA58" s="105" t="e">
        <f>IF(#REF!&lt;87.4,$P$10,IF(#REF!&lt;89.9,$Q$10,IF(#REF!&lt;92.4,$R$10,IF(#REF!&lt;94.9,$S$10,IF(#REF!&lt;97.4,$T$10,IF(#REF!&lt;99.9,$U$10,$V$10))))))</f>
        <v>#REF!</v>
      </c>
    </row>
    <row r="59" spans="14:27" ht="26.25" customHeight="1" x14ac:dyDescent="0.3">
      <c r="Y59" s="105" t="e">
        <f>IF(#REF!&lt;87.4,$P$8,IF(#REF!&lt;89.9,$Q$8,IF(#REF!&lt;92.4,$R$8,IF(#REF!&lt;94.9,$S$8,IF(#REF!&lt;97.4,$T$8,IF(#REF!&lt;99.9,$U$8,$V$8))))))</f>
        <v>#REF!</v>
      </c>
      <c r="Z59" s="105" t="e">
        <f>IF(#REF!&lt;87.4,$P$9,IF(#REF!&lt;89.9,$Q$9,IF(#REF!&lt;92.4,$R$9,IF(#REF!&lt;94.9,$S$9,IF(#REF!&lt;97.4,$T$9,IF(#REF!&lt;99.9,$U$9,$V$9))))))</f>
        <v>#REF!</v>
      </c>
      <c r="AA59" s="105" t="e">
        <f>IF(#REF!&lt;87.4,$P$10,IF(#REF!&lt;89.9,$Q$10,IF(#REF!&lt;92.4,$R$10,IF(#REF!&lt;94.9,$S$10,IF(#REF!&lt;97.4,$T$10,IF(#REF!&lt;99.9,$U$10,$V$10))))))</f>
        <v>#REF!</v>
      </c>
    </row>
    <row r="60" spans="14:27" ht="26.25" customHeight="1" x14ac:dyDescent="0.3">
      <c r="Y60" s="105" t="e">
        <f>IF(#REF!&lt;87.4,$P$8,IF(#REF!&lt;89.9,$Q$8,IF(#REF!&lt;92.4,$R$8,IF(#REF!&lt;94.9,$S$8,IF(#REF!&lt;97.4,$T$8,IF(#REF!&lt;99.9,$U$8,$V$8))))))</f>
        <v>#REF!</v>
      </c>
      <c r="Z60" s="105" t="e">
        <f>IF(#REF!&lt;87.4,$P$9,IF(#REF!&lt;89.9,$Q$9,IF(#REF!&lt;92.4,$R$9,IF(#REF!&lt;94.9,$S$9,IF(#REF!&lt;97.4,$T$9,IF(#REF!&lt;99.9,$U$9,$V$9))))))</f>
        <v>#REF!</v>
      </c>
      <c r="AA60" s="105" t="e">
        <f>IF(#REF!&lt;87.4,$P$10,IF(#REF!&lt;89.9,$Q$10,IF(#REF!&lt;92.4,$R$10,IF(#REF!&lt;94.9,$S$10,IF(#REF!&lt;97.4,$T$10,IF(#REF!&lt;99.9,$U$10,$V$10))))))</f>
        <v>#REF!</v>
      </c>
    </row>
    <row r="61" spans="14:27" ht="26.25" customHeight="1" x14ac:dyDescent="0.3">
      <c r="Y61" s="105" t="e">
        <f>IF(#REF!&lt;87.4,$P$8,IF(#REF!&lt;89.9,$Q$8,IF(#REF!&lt;92.4,$R$8,IF(#REF!&lt;94.9,$S$8,IF(#REF!&lt;97.4,$T$8,IF(#REF!&lt;99.9,$U$8,$V$8))))))</f>
        <v>#REF!</v>
      </c>
      <c r="Z61" s="105" t="e">
        <f>IF(#REF!&lt;87.4,$P$9,IF(#REF!&lt;89.9,$Q$9,IF(#REF!&lt;92.4,$R$9,IF(#REF!&lt;94.9,$S$9,IF(#REF!&lt;97.4,$T$9,IF(#REF!&lt;99.9,$U$9,$V$9))))))</f>
        <v>#REF!</v>
      </c>
      <c r="AA61" s="105" t="e">
        <f>IF(#REF!&lt;87.4,$P$10,IF(#REF!&lt;89.9,$Q$10,IF(#REF!&lt;92.4,$R$10,IF(#REF!&lt;94.9,$S$10,IF(#REF!&lt;97.4,$T$10,IF(#REF!&lt;99.9,$U$10,$V$10))))))</f>
        <v>#REF!</v>
      </c>
    </row>
    <row r="62" spans="14:27" ht="26.25" customHeight="1" x14ac:dyDescent="0.3">
      <c r="Y62" s="105" t="e">
        <f>IF(#REF!&lt;87.4,$P$8,IF(#REF!&lt;89.9,$Q$8,IF(#REF!&lt;92.4,$R$8,IF(#REF!&lt;94.9,$S$8,IF(#REF!&lt;97.4,$T$8,IF(#REF!&lt;99.9,$U$8,$V$8))))))</f>
        <v>#REF!</v>
      </c>
      <c r="Z62" s="105" t="e">
        <f>IF(#REF!&lt;87.4,$P$9,IF(#REF!&lt;89.9,$Q$9,IF(#REF!&lt;92.4,$R$9,IF(#REF!&lt;94.9,$S$9,IF(#REF!&lt;97.4,$T$9,IF(#REF!&lt;99.9,$U$9,$V$9))))))</f>
        <v>#REF!</v>
      </c>
      <c r="AA62" s="105" t="e">
        <f>IF(#REF!&lt;87.4,$P$10,IF(#REF!&lt;89.9,$Q$10,IF(#REF!&lt;92.4,$R$10,IF(#REF!&lt;94.9,$S$10,IF(#REF!&lt;97.4,$T$10,IF(#REF!&lt;99.9,$U$10,$V$10))))))</f>
        <v>#REF!</v>
      </c>
    </row>
    <row r="63" spans="14:27" ht="27" customHeight="1" x14ac:dyDescent="0.3">
      <c r="Y63" s="105" t="e">
        <f>IF(#REF!&lt;87.4,$P$8,IF(#REF!&lt;89.9,$Q$8,IF(#REF!&lt;92.4,$R$8,IF(#REF!&lt;94.9,$S$8,IF(#REF!&lt;97.4,$T$8,IF(#REF!&lt;99.9,$U$8,$V$8))))))</f>
        <v>#REF!</v>
      </c>
      <c r="Z63" s="105" t="e">
        <f>IF(#REF!&lt;87.4,$P$9,IF(#REF!&lt;89.9,$Q$9,IF(#REF!&lt;92.4,$R$9,IF(#REF!&lt;94.9,$S$9,IF(#REF!&lt;97.4,$T$9,IF(#REF!&lt;99.9,$U$9,$V$9))))))</f>
        <v>#REF!</v>
      </c>
      <c r="AA63" s="105" t="e">
        <f>IF(#REF!&lt;87.4,$P$10,IF(#REF!&lt;89.9,$Q$10,IF(#REF!&lt;92.4,$R$10,IF(#REF!&lt;94.9,$S$10,IF(#REF!&lt;97.4,$T$10,IF(#REF!&lt;99.9,$U$10,$V$10))))))</f>
        <v>#REF!</v>
      </c>
    </row>
    <row r="64" spans="14:27" ht="27" customHeight="1" x14ac:dyDescent="0.3">
      <c r="Y64" s="105" t="e">
        <f>IF(#REF!&lt;87.4,$P$8,IF(#REF!&lt;89.9,$Q$8,IF(#REF!&lt;92.4,$R$8,IF(#REF!&lt;94.9,$S$8,IF(#REF!&lt;97.4,$T$8,IF(#REF!&lt;99.9,$U$8,$V$8))))))</f>
        <v>#REF!</v>
      </c>
      <c r="Z64" s="105" t="e">
        <f>IF(#REF!&lt;87.4,$P$9,IF(#REF!&lt;89.9,$Q$9,IF(#REF!&lt;92.4,$R$9,IF(#REF!&lt;94.9,$S$9,IF(#REF!&lt;97.4,$T$9,IF(#REF!&lt;99.9,$U$9,$V$9))))))</f>
        <v>#REF!</v>
      </c>
      <c r="AA64" s="105" t="e">
        <f>IF(#REF!&lt;87.4,$P$10,IF(#REF!&lt;89.9,$Q$10,IF(#REF!&lt;92.4,$R$10,IF(#REF!&lt;94.9,$S$10,IF(#REF!&lt;97.4,$T$10,IF(#REF!&lt;99.9,$U$10,$V$10))))))</f>
        <v>#REF!</v>
      </c>
    </row>
    <row r="65" spans="25:27" ht="27" customHeight="1" x14ac:dyDescent="0.3">
      <c r="Y65" s="105" t="e">
        <f>IF(#REF!&lt;87.4,$P$8,IF(#REF!&lt;89.9,$Q$8,IF(#REF!&lt;92.4,$R$8,IF(#REF!&lt;94.9,$S$8,IF(#REF!&lt;97.4,$T$8,IF(#REF!&lt;99.9,$U$8,$V$8))))))</f>
        <v>#REF!</v>
      </c>
      <c r="Z65" s="105" t="e">
        <f>IF(#REF!&lt;87.4,$P$9,IF(#REF!&lt;89.9,$Q$9,IF(#REF!&lt;92.4,$R$9,IF(#REF!&lt;94.9,$S$9,IF(#REF!&lt;97.4,$T$9,IF(#REF!&lt;99.9,$U$9,$V$9))))))</f>
        <v>#REF!</v>
      </c>
      <c r="AA65" s="105" t="e">
        <f>IF(#REF!&lt;87.4,$P$10,IF(#REF!&lt;89.9,$Q$10,IF(#REF!&lt;92.4,$R$10,IF(#REF!&lt;94.9,$S$10,IF(#REF!&lt;97.4,$T$10,IF(#REF!&lt;99.9,$U$10,$V$10))))))</f>
        <v>#REF!</v>
      </c>
    </row>
    <row r="66" spans="25:27" ht="27" customHeight="1" x14ac:dyDescent="0.3">
      <c r="Y66" s="105" t="e">
        <f>IF(#REF!&lt;87.4,$P$8,IF(#REF!&lt;89.9,$Q$8,IF(#REF!&lt;92.4,$R$8,IF(#REF!&lt;94.9,$S$8,IF(#REF!&lt;97.4,$T$8,IF(#REF!&lt;99.9,$U$8,$V$8))))))</f>
        <v>#REF!</v>
      </c>
      <c r="Z66" s="105" t="e">
        <f>IF(#REF!&lt;87.4,$P$9,IF(#REF!&lt;89.9,$Q$9,IF(#REF!&lt;92.4,$R$9,IF(#REF!&lt;94.9,$S$9,IF(#REF!&lt;97.4,$T$9,IF(#REF!&lt;99.9,$U$9,$V$9))))))</f>
        <v>#REF!</v>
      </c>
      <c r="AA66" s="105" t="e">
        <f>IF(#REF!&lt;87.4,$P$10,IF(#REF!&lt;89.9,$Q$10,IF(#REF!&lt;92.4,$R$10,IF(#REF!&lt;94.9,$S$10,IF(#REF!&lt;97.4,$T$10,IF(#REF!&lt;99.9,$U$10,$V$10))))))</f>
        <v>#REF!</v>
      </c>
    </row>
    <row r="67" spans="25:27" ht="24.6" customHeight="1" x14ac:dyDescent="0.3">
      <c r="Y67" s="105" t="e">
        <f>IF(#REF!&lt;87.4,$P$8,IF(#REF!&lt;89.9,$Q$8,IF(#REF!&lt;92.4,$R$8,IF(#REF!&lt;94.9,$S$8,IF(#REF!&lt;97.4,$T$8,IF(#REF!&lt;99.9,$U$8,$V$8))))))</f>
        <v>#REF!</v>
      </c>
      <c r="Z67" s="105" t="e">
        <f>IF(#REF!&lt;87.4,$P$9,IF(#REF!&lt;89.9,$Q$9,IF(#REF!&lt;92.4,$R$9,IF(#REF!&lt;94.9,$S$9,IF(#REF!&lt;97.4,$T$9,IF(#REF!&lt;99.9,$U$9,$V$9))))))</f>
        <v>#REF!</v>
      </c>
      <c r="AA67" s="105" t="e">
        <f>IF(#REF!&lt;87.4,$P$10,IF(#REF!&lt;89.9,$Q$10,IF(#REF!&lt;92.4,$R$10,IF(#REF!&lt;94.9,$S$10,IF(#REF!&lt;97.4,$T$10,IF(#REF!&lt;99.9,$U$10,$V$10))))))</f>
        <v>#REF!</v>
      </c>
    </row>
    <row r="68" spans="25:27" ht="24.6" customHeight="1" x14ac:dyDescent="0.3">
      <c r="Y68" s="105" t="e">
        <f>IF(#REF!&lt;87.4,$P$8,IF(#REF!&lt;89.9,$Q$8,IF(#REF!&lt;92.4,$R$8,IF(#REF!&lt;94.9,$S$8,IF(#REF!&lt;97.4,$T$8,IF(#REF!&lt;99.9,$U$8,$V$8))))))</f>
        <v>#REF!</v>
      </c>
      <c r="Z68" s="105" t="e">
        <f>IF(#REF!&lt;87.4,$P$9,IF(#REF!&lt;89.9,$Q$9,IF(#REF!&lt;92.4,$R$9,IF(#REF!&lt;94.9,$S$9,IF(#REF!&lt;97.4,$T$9,IF(#REF!&lt;99.9,$U$9,$V$9))))))</f>
        <v>#REF!</v>
      </c>
      <c r="AA68" s="105" t="e">
        <f>IF(#REF!&lt;87.4,$P$10,IF(#REF!&lt;89.9,$Q$10,IF(#REF!&lt;92.4,$R$10,IF(#REF!&lt;94.9,$S$10,IF(#REF!&lt;97.4,$T$10,IF(#REF!&lt;99.9,$U$10,$V$10))))))</f>
        <v>#REF!</v>
      </c>
    </row>
    <row r="69" spans="25:27" ht="24.6" customHeight="1" x14ac:dyDescent="0.3">
      <c r="Y69" s="105" t="e">
        <f>IF(#REF!&lt;87.4,$P$8,IF(#REF!&lt;89.9,$Q$8,IF(#REF!&lt;92.4,$R$8,IF(#REF!&lt;94.9,$S$8,IF(#REF!&lt;97.4,$T$8,IF(#REF!&lt;99.9,$U$8,$V$8))))))</f>
        <v>#REF!</v>
      </c>
      <c r="Z69" s="105" t="e">
        <f>IF(#REF!&lt;87.4,$P$9,IF(#REF!&lt;89.9,$Q$9,IF(#REF!&lt;92.4,$R$9,IF(#REF!&lt;94.9,$S$9,IF(#REF!&lt;97.4,$T$9,IF(#REF!&lt;99.9,$U$9,$V$9))))))</f>
        <v>#REF!</v>
      </c>
      <c r="AA69" s="105" t="e">
        <f>IF(#REF!&lt;87.4,$P$10,IF(#REF!&lt;89.9,$Q$10,IF(#REF!&lt;92.4,$R$10,IF(#REF!&lt;94.9,$S$10,IF(#REF!&lt;97.4,$T$10,IF(#REF!&lt;99.9,$U$10,$V$10))))))</f>
        <v>#REF!</v>
      </c>
    </row>
    <row r="70" spans="25:27" ht="24.6" customHeight="1" x14ac:dyDescent="0.3">
      <c r="Y70" s="105" t="e">
        <f>IF(#REF!&lt;87.4,$P$8,IF(#REF!&lt;89.9,$Q$8,IF(#REF!&lt;92.4,$R$8,IF(#REF!&lt;94.9,$S$8,IF(#REF!&lt;97.4,$T$8,IF(#REF!&lt;99.9,$U$8,$V$8))))))</f>
        <v>#REF!</v>
      </c>
      <c r="Z70" s="105" t="e">
        <f>IF(#REF!&lt;87.4,$P$9,IF(#REF!&lt;89.9,$Q$9,IF(#REF!&lt;92.4,$R$9,IF(#REF!&lt;94.9,$S$9,IF(#REF!&lt;97.4,$T$9,IF(#REF!&lt;99.9,$U$9,$V$9))))))</f>
        <v>#REF!</v>
      </c>
      <c r="AA70" s="105" t="e">
        <f>IF(#REF!&lt;87.4,$P$10,IF(#REF!&lt;89.9,$Q$10,IF(#REF!&lt;92.4,$R$10,IF(#REF!&lt;94.9,$S$10,IF(#REF!&lt;97.4,$T$10,IF(#REF!&lt;99.9,$U$10,$V$10))))))</f>
        <v>#REF!</v>
      </c>
    </row>
    <row r="71" spans="25:27" ht="24.6" customHeight="1" x14ac:dyDescent="0.3">
      <c r="Y71" s="105" t="e">
        <f>IF(#REF!&lt;87.4,$P$8,IF(#REF!&lt;89.9,$Q$8,IF(#REF!&lt;92.4,$R$8,IF(#REF!&lt;94.9,$S$8,IF(#REF!&lt;97.4,$T$8,IF(#REF!&lt;99.9,$U$8,$V$8))))))</f>
        <v>#REF!</v>
      </c>
      <c r="Z71" s="105" t="e">
        <f>IF(#REF!&lt;87.4,$P$9,IF(#REF!&lt;89.9,$Q$9,IF(#REF!&lt;92.4,$R$9,IF(#REF!&lt;94.9,$S$9,IF(#REF!&lt;97.4,$T$9,IF(#REF!&lt;99.9,$U$9,$V$9))))))</f>
        <v>#REF!</v>
      </c>
      <c r="AA71" s="105" t="e">
        <f>IF(#REF!&lt;87.4,$P$10,IF(#REF!&lt;89.9,$Q$10,IF(#REF!&lt;92.4,$R$10,IF(#REF!&lt;94.9,$S$10,IF(#REF!&lt;97.4,$T$10,IF(#REF!&lt;99.9,$U$10,$V$10))))))</f>
        <v>#REF!</v>
      </c>
    </row>
    <row r="72" spans="25:27" ht="24.6" customHeight="1" x14ac:dyDescent="0.3">
      <c r="Y72" s="105" t="e">
        <f>IF(#REF!&lt;87.4,$P$8,IF(#REF!&lt;89.9,$Q$8,IF(#REF!&lt;92.4,$R$8,IF(#REF!&lt;94.9,$S$8,IF(#REF!&lt;97.4,$T$8,IF(#REF!&lt;99.9,$U$8,$V$8))))))</f>
        <v>#REF!</v>
      </c>
      <c r="Z72" s="105" t="e">
        <f>IF(#REF!&lt;87.4,$P$9,IF(#REF!&lt;89.9,$Q$9,IF(#REF!&lt;92.4,$R$9,IF(#REF!&lt;94.9,$S$9,IF(#REF!&lt;97.4,$T$9,IF(#REF!&lt;99.9,$U$9,$V$9))))))</f>
        <v>#REF!</v>
      </c>
      <c r="AA72" s="105" t="e">
        <f>IF(#REF!&lt;87.4,$P$10,IF(#REF!&lt;89.9,$Q$10,IF(#REF!&lt;92.4,$R$10,IF(#REF!&lt;94.9,$S$10,IF(#REF!&lt;97.4,$T$10,IF(#REF!&lt;99.9,$U$10,$V$10))))))</f>
        <v>#REF!</v>
      </c>
    </row>
    <row r="73" spans="25:27" ht="24.6" customHeight="1" x14ac:dyDescent="0.3">
      <c r="Y73" s="105" t="e">
        <f>IF(#REF!&lt;87.4,$P$8,IF(#REF!&lt;89.9,$Q$8,IF(#REF!&lt;92.4,$R$8,IF(#REF!&lt;94.9,$S$8,IF(#REF!&lt;97.4,$T$8,IF(#REF!&lt;99.9,$U$8,$V$8))))))</f>
        <v>#REF!</v>
      </c>
      <c r="Z73" s="105" t="e">
        <f>IF(#REF!&lt;87.4,$P$9,IF(#REF!&lt;89.9,$Q$9,IF(#REF!&lt;92.4,$R$9,IF(#REF!&lt;94.9,$S$9,IF(#REF!&lt;97.4,$T$9,IF(#REF!&lt;99.9,$U$9,$V$9))))))</f>
        <v>#REF!</v>
      </c>
      <c r="AA73" s="105" t="e">
        <f>IF(#REF!&lt;87.4,$P$10,IF(#REF!&lt;89.9,$Q$10,IF(#REF!&lt;92.4,$R$10,IF(#REF!&lt;94.9,$S$10,IF(#REF!&lt;97.4,$T$10,IF(#REF!&lt;99.9,$U$10,$V$10))))))</f>
        <v>#REF!</v>
      </c>
    </row>
    <row r="74" spans="25:27" ht="24.6" customHeight="1" x14ac:dyDescent="0.3">
      <c r="Y74" s="105" t="e">
        <f>IF(#REF!&lt;87.4,$P$8,IF(#REF!&lt;89.9,$Q$8,IF(#REF!&lt;92.4,$R$8,IF(#REF!&lt;94.9,$S$8,IF(#REF!&lt;97.4,$T$8,IF(#REF!&lt;99.9,$U$8,$V$8))))))</f>
        <v>#REF!</v>
      </c>
      <c r="Z74" s="105" t="e">
        <f>IF(#REF!&lt;87.4,$P$9,IF(#REF!&lt;89.9,$Q$9,IF(#REF!&lt;92.4,$R$9,IF(#REF!&lt;94.9,$S$9,IF(#REF!&lt;97.4,$T$9,IF(#REF!&lt;99.9,$U$9,$V$9))))))</f>
        <v>#REF!</v>
      </c>
      <c r="AA74" s="105" t="e">
        <f>IF(#REF!&lt;87.4,$P$10,IF(#REF!&lt;89.9,$Q$10,IF(#REF!&lt;92.4,$R$10,IF(#REF!&lt;94.9,$S$10,IF(#REF!&lt;97.4,$T$10,IF(#REF!&lt;99.9,$U$10,$V$10))))))</f>
        <v>#REF!</v>
      </c>
    </row>
    <row r="75" spans="25:27" ht="24.6" customHeight="1" x14ac:dyDescent="0.3">
      <c r="Y75" s="105" t="e">
        <f>IF(#REF!&lt;87.4,$P$8,IF(#REF!&lt;89.9,$Q$8,IF(#REF!&lt;92.4,$R$8,IF(#REF!&lt;94.9,$S$8,IF(#REF!&lt;97.4,$T$8,IF(#REF!&lt;99.9,$U$8,$V$8))))))</f>
        <v>#REF!</v>
      </c>
      <c r="Z75" s="105" t="e">
        <f>IF(#REF!&lt;87.4,$P$9,IF(#REF!&lt;89.9,$Q$9,IF(#REF!&lt;92.4,$R$9,IF(#REF!&lt;94.9,$S$9,IF(#REF!&lt;97.4,$T$9,IF(#REF!&lt;99.9,$U$9,$V$9))))))</f>
        <v>#REF!</v>
      </c>
      <c r="AA75" s="105" t="e">
        <f>IF(#REF!&lt;87.4,$P$10,IF(#REF!&lt;89.9,$Q$10,IF(#REF!&lt;92.4,$R$10,IF(#REF!&lt;94.9,$S$10,IF(#REF!&lt;97.4,$T$10,IF(#REF!&lt;99.9,$U$10,$V$10))))))</f>
        <v>#REF!</v>
      </c>
    </row>
    <row r="76" spans="25:27" ht="24.6" customHeight="1" x14ac:dyDescent="0.3">
      <c r="Y76" s="105" t="e">
        <f>IF(#REF!&lt;87.4,$P$8,IF(#REF!&lt;89.9,$Q$8,IF(#REF!&lt;92.4,$R$8,IF(#REF!&lt;94.9,$S$8,IF(#REF!&lt;97.4,$T$8,IF(#REF!&lt;99.9,$U$8,$V$8))))))</f>
        <v>#REF!</v>
      </c>
      <c r="Z76" s="105" t="e">
        <f>IF(#REF!&lt;87.4,$P$9,IF(#REF!&lt;89.9,$Q$9,IF(#REF!&lt;92.4,$R$9,IF(#REF!&lt;94.9,$S$9,IF(#REF!&lt;97.4,$T$9,IF(#REF!&lt;99.9,$U$9,$V$9))))))</f>
        <v>#REF!</v>
      </c>
      <c r="AA76" s="105" t="e">
        <f>IF(#REF!&lt;87.4,$P$10,IF(#REF!&lt;89.9,$Q$10,IF(#REF!&lt;92.4,$R$10,IF(#REF!&lt;94.9,$S$10,IF(#REF!&lt;97.4,$T$10,IF(#REF!&lt;99.9,$U$10,$V$10))))))</f>
        <v>#REF!</v>
      </c>
    </row>
    <row r="77" spans="25:27" ht="24.6" customHeight="1" x14ac:dyDescent="0.3">
      <c r="Y77" s="105" t="e">
        <f>IF(#REF!&lt;87.4,$P$8,IF(#REF!&lt;89.9,$Q$8,IF(#REF!&lt;92.4,$R$8,IF(#REF!&lt;94.9,$S$8,IF(#REF!&lt;97.4,$T$8,IF(#REF!&lt;99.9,$U$8,$V$8))))))</f>
        <v>#REF!</v>
      </c>
      <c r="Z77" s="105" t="e">
        <f>IF(#REF!&lt;87.4,$P$9,IF(#REF!&lt;89.9,$Q$9,IF(#REF!&lt;92.4,$R$9,IF(#REF!&lt;94.9,$S$9,IF(#REF!&lt;97.4,$T$9,IF(#REF!&lt;99.9,$U$9,$V$9))))))</f>
        <v>#REF!</v>
      </c>
      <c r="AA77" s="105" t="e">
        <f>IF(#REF!&lt;87.4,$P$10,IF(#REF!&lt;89.9,$Q$10,IF(#REF!&lt;92.4,$R$10,IF(#REF!&lt;94.9,$S$10,IF(#REF!&lt;97.4,$T$10,IF(#REF!&lt;99.9,$U$10,$V$10))))))</f>
        <v>#REF!</v>
      </c>
    </row>
    <row r="78" spans="25:27" ht="24.6" customHeight="1" x14ac:dyDescent="0.3">
      <c r="Y78" s="105" t="e">
        <f>IF(#REF!&lt;87.4,$P$8,IF(#REF!&lt;89.9,$Q$8,IF(#REF!&lt;92.4,$R$8,IF(#REF!&lt;94.9,$S$8,IF(#REF!&lt;97.4,$T$8,IF(#REF!&lt;99.9,$U$8,$V$8))))))</f>
        <v>#REF!</v>
      </c>
      <c r="Z78" s="105" t="e">
        <f>IF(#REF!&lt;87.4,$P$9,IF(#REF!&lt;89.9,$Q$9,IF(#REF!&lt;92.4,$R$9,IF(#REF!&lt;94.9,$S$9,IF(#REF!&lt;97.4,$T$9,IF(#REF!&lt;99.9,$U$9,$V$9))))))</f>
        <v>#REF!</v>
      </c>
      <c r="AA78" s="105" t="e">
        <f>IF(#REF!&lt;87.4,$P$10,IF(#REF!&lt;89.9,$Q$10,IF(#REF!&lt;92.4,$R$10,IF(#REF!&lt;94.9,$S$10,IF(#REF!&lt;97.4,$T$10,IF(#REF!&lt;99.9,$U$10,$V$10))))))</f>
        <v>#REF!</v>
      </c>
    </row>
  </sheetData>
  <mergeCells count="56">
    <mergeCell ref="O6:V6"/>
    <mergeCell ref="A7:A10"/>
    <mergeCell ref="B7:B10"/>
    <mergeCell ref="G7:G10"/>
    <mergeCell ref="L7:L10"/>
    <mergeCell ref="M7:M10"/>
    <mergeCell ref="N8:N10"/>
    <mergeCell ref="A1:M1"/>
    <mergeCell ref="A3:M3"/>
    <mergeCell ref="A5:A6"/>
    <mergeCell ref="B5:B6"/>
    <mergeCell ref="C5:C6"/>
    <mergeCell ref="D5:D6"/>
    <mergeCell ref="E5:E6"/>
    <mergeCell ref="H5:M5"/>
    <mergeCell ref="F5:G5"/>
    <mergeCell ref="A15:A18"/>
    <mergeCell ref="B15:B18"/>
    <mergeCell ref="G15:G18"/>
    <mergeCell ref="L15:L18"/>
    <mergeCell ref="M15:M18"/>
    <mergeCell ref="A11:A14"/>
    <mergeCell ref="B11:B14"/>
    <mergeCell ref="G11:G14"/>
    <mergeCell ref="L11:L14"/>
    <mergeCell ref="M11:M14"/>
    <mergeCell ref="A19:A22"/>
    <mergeCell ref="B19:B22"/>
    <mergeCell ref="G19:G22"/>
    <mergeCell ref="L19:L22"/>
    <mergeCell ref="M19:M22"/>
    <mergeCell ref="A23:A26"/>
    <mergeCell ref="B23:B26"/>
    <mergeCell ref="G23:G26"/>
    <mergeCell ref="L23:L26"/>
    <mergeCell ref="M23:M26"/>
    <mergeCell ref="A27:A30"/>
    <mergeCell ref="B27:B30"/>
    <mergeCell ref="G27:G30"/>
    <mergeCell ref="L27:L30"/>
    <mergeCell ref="M27:M30"/>
    <mergeCell ref="A31:A34"/>
    <mergeCell ref="B31:B34"/>
    <mergeCell ref="G31:G34"/>
    <mergeCell ref="L31:L34"/>
    <mergeCell ref="M31:M34"/>
    <mergeCell ref="A35:A38"/>
    <mergeCell ref="B35:B38"/>
    <mergeCell ref="G35:G38"/>
    <mergeCell ref="L35:L38"/>
    <mergeCell ref="M35:M38"/>
    <mergeCell ref="A39:A42"/>
    <mergeCell ref="B39:B42"/>
    <mergeCell ref="G39:G42"/>
    <mergeCell ref="L39:L42"/>
    <mergeCell ref="M39:M42"/>
  </mergeCells>
  <pageMargins left="0.31496062992125984" right="0.31496062992125984" top="0.15748031496062992" bottom="0.11811023622047245" header="0.31496062992125984" footer="0.31496062992125984"/>
  <pageSetup paperSize="9" scale="26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2"/>
  <sheetViews>
    <sheetView zoomScale="60" zoomScaleNormal="60" workbookViewId="0">
      <selection activeCell="F8" sqref="F8:F2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296" t="s">
        <v>113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5" ht="7.5" customHeight="1" thickBot="1" x14ac:dyDescent="0.35"/>
    <row r="4" spans="1:15" ht="18" thickBot="1" x14ac:dyDescent="0.4">
      <c r="A4" s="297" t="s">
        <v>107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5" ht="7.5" customHeight="1" thickBot="1" x14ac:dyDescent="0.35"/>
    <row r="6" spans="1:15" s="2" customFormat="1" ht="30.6" customHeight="1" x14ac:dyDescent="0.3">
      <c r="A6" s="300" t="s">
        <v>23</v>
      </c>
      <c r="B6" s="302" t="s">
        <v>13</v>
      </c>
      <c r="C6" s="304" t="s">
        <v>18</v>
      </c>
      <c r="D6" s="305" t="s">
        <v>24</v>
      </c>
      <c r="E6" s="306" t="s">
        <v>25</v>
      </c>
      <c r="F6" s="307" t="s">
        <v>26</v>
      </c>
      <c r="G6" s="308"/>
      <c r="H6" s="308"/>
      <c r="I6" s="330" t="s">
        <v>27</v>
      </c>
      <c r="J6" s="309" t="s">
        <v>28</v>
      </c>
      <c r="K6" s="310"/>
      <c r="L6" s="339" t="s">
        <v>34</v>
      </c>
      <c r="M6" s="332" t="s">
        <v>35</v>
      </c>
    </row>
    <row r="7" spans="1:15" s="2" customFormat="1" ht="27.75" customHeight="1" thickBot="1" x14ac:dyDescent="0.35">
      <c r="A7" s="301"/>
      <c r="B7" s="303"/>
      <c r="C7" s="323"/>
      <c r="D7" s="324"/>
      <c r="E7" s="325"/>
      <c r="F7" s="334" t="s">
        <v>29</v>
      </c>
      <c r="G7" s="335" t="s">
        <v>30</v>
      </c>
      <c r="H7" s="336" t="s">
        <v>31</v>
      </c>
      <c r="I7" s="331"/>
      <c r="J7" s="71" t="s">
        <v>32</v>
      </c>
      <c r="K7" s="72" t="s">
        <v>33</v>
      </c>
      <c r="L7" s="340"/>
      <c r="M7" s="333"/>
    </row>
    <row r="8" spans="1:15" s="3" customFormat="1" ht="30" customHeight="1" x14ac:dyDescent="0.3">
      <c r="A8" s="57">
        <v>1</v>
      </c>
      <c r="B8" s="318" t="s">
        <v>139</v>
      </c>
      <c r="C8" s="326">
        <v>69</v>
      </c>
      <c r="D8" s="85">
        <f>COUNTA(C28:C92)</f>
        <v>17</v>
      </c>
      <c r="E8" s="60">
        <f>COUNTA(C28:C92)</f>
        <v>17</v>
      </c>
      <c r="F8" s="396">
        <f>MIN(C28:C91)</f>
        <v>59.917000000000002</v>
      </c>
      <c r="G8" s="338">
        <f>AVERAGE(C28:C94)</f>
        <v>60.599999999999987</v>
      </c>
      <c r="H8" s="63">
        <f>G8-F8</f>
        <v>0.68299999999998562</v>
      </c>
      <c r="I8" s="67">
        <v>1.2662037037037039E-2</v>
      </c>
      <c r="J8" s="73">
        <f>I8</f>
        <v>1.2662037037037039E-2</v>
      </c>
      <c r="K8" s="74">
        <f>J8</f>
        <v>1.2662037037037039E-2</v>
      </c>
      <c r="L8" s="376">
        <v>158.06700000000001</v>
      </c>
      <c r="M8" s="52"/>
      <c r="N8" s="51"/>
      <c r="O8" s="18"/>
    </row>
    <row r="9" spans="1:15" s="3" customFormat="1" ht="30" customHeight="1" thickBot="1" x14ac:dyDescent="0.35">
      <c r="A9" s="311">
        <v>2</v>
      </c>
      <c r="B9" s="319" t="s">
        <v>110</v>
      </c>
      <c r="C9" s="327">
        <v>8</v>
      </c>
      <c r="D9" s="19">
        <f>COUNTA(D28:D92)+D8+1</f>
        <v>38</v>
      </c>
      <c r="E9" s="61">
        <f>COUNTA(D28:D92)+1</f>
        <v>21</v>
      </c>
      <c r="F9" s="400">
        <f>MIN(D28:D91)</f>
        <v>59.67</v>
      </c>
      <c r="G9" s="337">
        <f>AVERAGE(D28:D93)</f>
        <v>60.662300000000016</v>
      </c>
      <c r="H9" s="64">
        <f t="shared" ref="H9:H14" si="0">G9-F9</f>
        <v>0.99230000000001439</v>
      </c>
      <c r="I9" s="312">
        <v>2.8518518518518523E-2</v>
      </c>
      <c r="J9" s="313">
        <f>I9-I8</f>
        <v>1.5856481481481485E-2</v>
      </c>
      <c r="K9" s="314">
        <f>J9</f>
        <v>1.5856481481481485E-2</v>
      </c>
      <c r="L9" s="377">
        <v>158.26300000000001</v>
      </c>
      <c r="M9" s="315"/>
      <c r="N9" s="51"/>
      <c r="O9" s="18"/>
    </row>
    <row r="10" spans="1:15" s="3" customFormat="1" ht="30" customHeight="1" thickBot="1" x14ac:dyDescent="0.35">
      <c r="A10" s="311">
        <v>3</v>
      </c>
      <c r="B10" s="319" t="s">
        <v>110</v>
      </c>
      <c r="C10" s="327">
        <v>9</v>
      </c>
      <c r="D10" s="19">
        <f>COUNTA(E28:E92)+D9+1</f>
        <v>81</v>
      </c>
      <c r="E10" s="61">
        <f>COUNTA(E28:E92)+1</f>
        <v>43</v>
      </c>
      <c r="F10" s="404">
        <f>MIN(E28:E93)</f>
        <v>58.195</v>
      </c>
      <c r="G10" s="41">
        <f>AVERAGE(E28:E94)</f>
        <v>59.184642857142869</v>
      </c>
      <c r="H10" s="64">
        <f t="shared" si="0"/>
        <v>0.98964285714286859</v>
      </c>
      <c r="I10" s="312">
        <v>5.9108796296296291E-2</v>
      </c>
      <c r="J10" s="313">
        <f>I10-I9</f>
        <v>3.0590277777777768E-2</v>
      </c>
      <c r="K10" s="314">
        <f>J10+K9</f>
        <v>4.6446759259259257E-2</v>
      </c>
      <c r="L10" s="377">
        <v>162.15700000000001</v>
      </c>
      <c r="M10" s="385" t="s">
        <v>154</v>
      </c>
      <c r="N10" s="386" t="s">
        <v>155</v>
      </c>
      <c r="O10" s="18"/>
    </row>
    <row r="11" spans="1:15" s="3" customFormat="1" ht="30" customHeight="1" x14ac:dyDescent="0.3">
      <c r="A11" s="311">
        <v>4</v>
      </c>
      <c r="B11" s="319" t="s">
        <v>110</v>
      </c>
      <c r="C11" s="327">
        <v>6</v>
      </c>
      <c r="D11" s="19">
        <f>COUNTA(F28:F92)+D10+1</f>
        <v>103</v>
      </c>
      <c r="E11" s="61">
        <f>COUNTA(F28:F92)+1</f>
        <v>22</v>
      </c>
      <c r="F11" s="402">
        <f>MIN(F28:F93)</f>
        <v>59.723999999999997</v>
      </c>
      <c r="G11" s="34">
        <f>AVERAGE(F28:F93)</f>
        <v>60.373190476190473</v>
      </c>
      <c r="H11" s="64">
        <f t="shared" si="0"/>
        <v>0.64919047619047632</v>
      </c>
      <c r="I11" s="312">
        <v>7.5671296296296306E-2</v>
      </c>
      <c r="J11" s="313">
        <f>I11-I10</f>
        <v>1.6562500000000015E-2</v>
      </c>
      <c r="K11" s="314">
        <f>J11+K10</f>
        <v>6.3009259259259265E-2</v>
      </c>
      <c r="L11" s="377">
        <v>158.441</v>
      </c>
      <c r="M11" s="315"/>
      <c r="N11" s="51"/>
      <c r="O11" s="18"/>
    </row>
    <row r="12" spans="1:15" s="3" customFormat="1" ht="30" customHeight="1" x14ac:dyDescent="0.3">
      <c r="A12" s="311">
        <v>5</v>
      </c>
      <c r="B12" s="319" t="s">
        <v>110</v>
      </c>
      <c r="C12" s="327">
        <v>2</v>
      </c>
      <c r="D12" s="19">
        <f>COUNTA(G28:G92)+D11+1</f>
        <v>146</v>
      </c>
      <c r="E12" s="61">
        <f>COUNTA(G28:G92)+1</f>
        <v>43</v>
      </c>
      <c r="F12" s="398">
        <f>MIN(G28:G93)</f>
        <v>59.018999999999998</v>
      </c>
      <c r="G12" s="34">
        <f>AVERAGE(G28:G893)</f>
        <v>59.910880952380957</v>
      </c>
      <c r="H12" s="64">
        <f t="shared" si="0"/>
        <v>0.89188095238095855</v>
      </c>
      <c r="I12" s="312">
        <v>0.10664351851851851</v>
      </c>
      <c r="J12" s="313">
        <f>I12-I11</f>
        <v>3.0972222222222207E-2</v>
      </c>
      <c r="K12" s="353">
        <f>J12+K11</f>
        <v>9.3981481481481471E-2</v>
      </c>
      <c r="L12" s="377">
        <v>159.173</v>
      </c>
      <c r="M12" s="315"/>
      <c r="N12" s="51"/>
      <c r="O12" s="18"/>
    </row>
    <row r="13" spans="1:15" s="3" customFormat="1" ht="30" customHeight="1" x14ac:dyDescent="0.3">
      <c r="A13" s="311">
        <v>6</v>
      </c>
      <c r="B13" s="319" t="s">
        <v>139</v>
      </c>
      <c r="C13" s="327">
        <v>7</v>
      </c>
      <c r="D13" s="19">
        <f>COUNTA(H28:H92)+D12+1</f>
        <v>182</v>
      </c>
      <c r="E13" s="61">
        <f>COUNTA(H28:H92)+1</f>
        <v>36</v>
      </c>
      <c r="F13" s="398">
        <f>MIN(H28:H93)</f>
        <v>59.835000000000001</v>
      </c>
      <c r="G13" s="34">
        <f>AVERAGE(H28:H93)</f>
        <v>60.704599999999992</v>
      </c>
      <c r="H13" s="64">
        <f t="shared" si="0"/>
        <v>0.86959999999999127</v>
      </c>
      <c r="I13" s="312">
        <v>0.1330787037037037</v>
      </c>
      <c r="J13" s="313">
        <f>I13-I12</f>
        <v>2.6435185185185187E-2</v>
      </c>
      <c r="K13" s="314">
        <f>J13+K8</f>
        <v>3.9097222222222228E-2</v>
      </c>
      <c r="L13" s="377">
        <v>158.60400000000001</v>
      </c>
      <c r="M13" s="315"/>
      <c r="N13" s="51"/>
      <c r="O13" s="18"/>
    </row>
    <row r="14" spans="1:15" s="3" customFormat="1" ht="30" customHeight="1" x14ac:dyDescent="0.3">
      <c r="A14" s="311">
        <v>7</v>
      </c>
      <c r="B14" s="319" t="s">
        <v>139</v>
      </c>
      <c r="C14" s="327">
        <v>44</v>
      </c>
      <c r="D14" s="19">
        <f>COUNTA(I28:I92)+D13+1</f>
        <v>201</v>
      </c>
      <c r="E14" s="61">
        <f>COUNTA(I28:I92)+1</f>
        <v>19</v>
      </c>
      <c r="F14" s="398">
        <f>MIN(I28:I93)</f>
        <v>58.98</v>
      </c>
      <c r="G14" s="34">
        <f>AVERAGE(I28:I93)</f>
        <v>59.75172222222222</v>
      </c>
      <c r="H14" s="64">
        <f t="shared" si="0"/>
        <v>0.77172222222222331</v>
      </c>
      <c r="I14" s="312">
        <v>0.14733796296296295</v>
      </c>
      <c r="J14" s="313">
        <f>I14-I13</f>
        <v>1.4259259259259249E-2</v>
      </c>
      <c r="K14" s="314">
        <f>J14+K13</f>
        <v>5.3356481481481477E-2</v>
      </c>
      <c r="L14" s="377">
        <v>157.16399999999999</v>
      </c>
      <c r="M14" s="315"/>
      <c r="N14" s="51"/>
      <c r="O14" s="18"/>
    </row>
    <row r="15" spans="1:15" s="3" customFormat="1" ht="30" customHeight="1" x14ac:dyDescent="0.3">
      <c r="A15" s="58">
        <v>8</v>
      </c>
      <c r="B15" s="320" t="s">
        <v>139</v>
      </c>
      <c r="C15" s="327">
        <v>10</v>
      </c>
      <c r="D15" s="19">
        <f>COUNTA(J28:J92)+D14+1</f>
        <v>239</v>
      </c>
      <c r="E15" s="61">
        <f>COUNTA(J28:J92)+1</f>
        <v>38</v>
      </c>
      <c r="F15" s="398">
        <f>MIN(J28:J93)</f>
        <v>59.509</v>
      </c>
      <c r="G15" s="34">
        <f>AVERAGE(J28:J93)</f>
        <v>60.221540540540559</v>
      </c>
      <c r="H15" s="64">
        <f>G9-F9</f>
        <v>0.99230000000001439</v>
      </c>
      <c r="I15" s="68">
        <v>0.17496527777777779</v>
      </c>
      <c r="J15" s="75">
        <f>I15-I14</f>
        <v>2.7627314814814841E-2</v>
      </c>
      <c r="K15" s="76">
        <f>J15+K14</f>
        <v>8.0983796296296318E-2</v>
      </c>
      <c r="L15" s="378">
        <v>157.93299999999999</v>
      </c>
      <c r="M15" s="53"/>
      <c r="N15" s="39"/>
      <c r="O15" s="18"/>
    </row>
    <row r="16" spans="1:15" s="3" customFormat="1" ht="30" customHeight="1" x14ac:dyDescent="0.3">
      <c r="A16" s="58">
        <v>9</v>
      </c>
      <c r="B16" s="320" t="s">
        <v>109</v>
      </c>
      <c r="C16" s="327">
        <v>9</v>
      </c>
      <c r="D16" s="19">
        <f>COUNTA(K28:K92)+D15+1</f>
        <v>267</v>
      </c>
      <c r="E16" s="383">
        <f>COUNTA(K28:K92)+1</f>
        <v>28</v>
      </c>
      <c r="F16" s="398">
        <f>MIN(K28:K93)</f>
        <v>59.338000000000001</v>
      </c>
      <c r="G16" s="34">
        <f>AVERAGE(K28:K93)</f>
        <v>59.930518518518511</v>
      </c>
      <c r="H16" s="64">
        <f>G10-F10</f>
        <v>0.98964285714286859</v>
      </c>
      <c r="I16" s="68">
        <v>0.19552083333333334</v>
      </c>
      <c r="J16" s="75">
        <f>I16-I15</f>
        <v>2.0555555555555549E-2</v>
      </c>
      <c r="K16" s="76">
        <f>J16</f>
        <v>2.0555555555555549E-2</v>
      </c>
      <c r="L16" s="378">
        <v>157.304</v>
      </c>
      <c r="M16" s="54"/>
      <c r="N16" s="45"/>
      <c r="O16" s="18"/>
    </row>
    <row r="17" spans="1:16" s="3" customFormat="1" ht="30" customHeight="1" thickBot="1" x14ac:dyDescent="0.35">
      <c r="A17" s="58">
        <v>10</v>
      </c>
      <c r="B17" s="320" t="s">
        <v>109</v>
      </c>
      <c r="C17" s="327">
        <v>10</v>
      </c>
      <c r="D17" s="19">
        <f>COUNTA(L28:L92)+D16+1</f>
        <v>292</v>
      </c>
      <c r="E17" s="383">
        <f>COUNTA(L28:L92)+1</f>
        <v>25</v>
      </c>
      <c r="F17" s="403">
        <f>MIN(L28:L93)</f>
        <v>60.218000000000004</v>
      </c>
      <c r="G17" s="34">
        <f>AVERAGE(L28:L93)</f>
        <v>60.930833333333339</v>
      </c>
      <c r="H17" s="64">
        <f>G11-F11</f>
        <v>0.64919047619047632</v>
      </c>
      <c r="I17" s="68">
        <v>0.21424768518518519</v>
      </c>
      <c r="J17" s="75">
        <f>I17-I16</f>
        <v>1.8726851851851856E-2</v>
      </c>
      <c r="K17" s="76">
        <f>J17+K16</f>
        <v>3.9282407407407405E-2</v>
      </c>
      <c r="L17" s="378">
        <v>157.374</v>
      </c>
      <c r="M17" s="53"/>
      <c r="N17" s="39"/>
      <c r="O17" s="18"/>
    </row>
    <row r="18" spans="1:16" s="3" customFormat="1" ht="30" customHeight="1" thickBot="1" x14ac:dyDescent="0.35">
      <c r="A18" s="58">
        <v>11</v>
      </c>
      <c r="B18" s="321" t="s">
        <v>139</v>
      </c>
      <c r="C18" s="328">
        <v>2</v>
      </c>
      <c r="D18" s="19">
        <f>COUNTA(M28:M92)+D17+1</f>
        <v>312</v>
      </c>
      <c r="E18" s="383">
        <f>COUNTA(M28:M92)+1</f>
        <v>20</v>
      </c>
      <c r="F18" s="401">
        <f>MIN(M28:M93)</f>
        <v>58.362000000000002</v>
      </c>
      <c r="G18" s="41">
        <f>AVERAGE(M28:M93)</f>
        <v>59.415210526315796</v>
      </c>
      <c r="H18" s="64">
        <f>G12-F12</f>
        <v>0.89188095238095855</v>
      </c>
      <c r="I18" s="68">
        <v>0.22878472222222224</v>
      </c>
      <c r="J18" s="75">
        <f>I18-I17</f>
        <v>1.4537037037037043E-2</v>
      </c>
      <c r="K18" s="345">
        <f>J18+K15</f>
        <v>9.552083333333336E-2</v>
      </c>
      <c r="L18" s="378">
        <v>156.68299999999999</v>
      </c>
      <c r="M18" s="53"/>
      <c r="N18" s="40"/>
    </row>
    <row r="19" spans="1:16" s="3" customFormat="1" ht="30" customHeight="1" x14ac:dyDescent="0.3">
      <c r="A19" s="58">
        <v>12</v>
      </c>
      <c r="B19" s="321" t="s">
        <v>109</v>
      </c>
      <c r="C19" s="328">
        <v>44</v>
      </c>
      <c r="D19" s="19">
        <f>COUNTA(N28:N92)+D18+1</f>
        <v>343</v>
      </c>
      <c r="E19" s="383">
        <f>COUNTA(N28:N92)+1</f>
        <v>31</v>
      </c>
      <c r="F19" s="402">
        <f>MIN(N28:N93)</f>
        <v>59.26</v>
      </c>
      <c r="G19" s="34">
        <f>AVERAGE(N28:N93)</f>
        <v>59.945166666666658</v>
      </c>
      <c r="H19" s="64">
        <f>G13-F13</f>
        <v>0.86959999999999127</v>
      </c>
      <c r="I19" s="68">
        <v>0.25177083333333333</v>
      </c>
      <c r="J19" s="75">
        <f t="shared" ref="J19:J21" si="1">I19-I18</f>
        <v>2.2986111111111096E-2</v>
      </c>
      <c r="K19" s="76">
        <f t="shared" ref="K18:K21" si="2">J19+K17</f>
        <v>6.2268518518518501E-2</v>
      </c>
      <c r="L19" s="378">
        <v>157.922</v>
      </c>
      <c r="M19" s="53"/>
      <c r="N19" s="40"/>
    </row>
    <row r="20" spans="1:16" s="3" customFormat="1" ht="30" customHeight="1" thickBot="1" x14ac:dyDescent="0.35">
      <c r="A20" s="58">
        <v>13</v>
      </c>
      <c r="B20" s="321" t="s">
        <v>109</v>
      </c>
      <c r="C20" s="328">
        <v>5</v>
      </c>
      <c r="D20" s="19">
        <f>COUNTA(O28:O92)+D19+1</f>
        <v>358</v>
      </c>
      <c r="E20" s="383">
        <f>COUNTA(O28:O92)+1</f>
        <v>15</v>
      </c>
      <c r="F20" s="403">
        <f>MIN(O28:O93)</f>
        <v>59.802999999999997</v>
      </c>
      <c r="G20" s="34">
        <f>AVERAGE(O28:O93)</f>
        <v>60.564285714285724</v>
      </c>
      <c r="H20" s="64">
        <f>G14-F14</f>
        <v>0.77172222222222331</v>
      </c>
      <c r="I20" s="68">
        <v>0.2634259259259259</v>
      </c>
      <c r="J20" s="75">
        <f t="shared" si="1"/>
        <v>1.1655092592592564E-2</v>
      </c>
      <c r="K20" s="76">
        <f>J20+K19</f>
        <v>7.3923611111111065E-2</v>
      </c>
      <c r="L20" s="378">
        <v>156.61699999999999</v>
      </c>
      <c r="M20" s="53"/>
      <c r="N20" s="40"/>
    </row>
    <row r="21" spans="1:16" s="3" customFormat="1" ht="30" customHeight="1" thickBot="1" x14ac:dyDescent="0.35">
      <c r="A21" s="59" t="s">
        <v>36</v>
      </c>
      <c r="B21" s="322" t="s">
        <v>109</v>
      </c>
      <c r="C21" s="329">
        <v>69</v>
      </c>
      <c r="D21" s="86">
        <f>COUNTA(P28:P92)+D20+1</f>
        <v>399</v>
      </c>
      <c r="E21" s="384">
        <f>COUNTA(P28:P92)+1</f>
        <v>41</v>
      </c>
      <c r="F21" s="401">
        <f>MIN(P28:P93)</f>
        <v>58.616999999999997</v>
      </c>
      <c r="G21" s="387">
        <f>AVERAGE(P28:P93)</f>
        <v>59.854950000000009</v>
      </c>
      <c r="H21" s="66">
        <f>G15-F15</f>
        <v>0.71254054054055871</v>
      </c>
      <c r="I21" s="349" t="str">
        <f>'Общие результаты'!G6</f>
        <v>7:00:46</v>
      </c>
      <c r="J21" s="78">
        <f t="shared" si="1"/>
        <v>2.8773148148148187E-2</v>
      </c>
      <c r="K21" s="346">
        <f>J21+K20</f>
        <v>0.10269675925925925</v>
      </c>
      <c r="L21" s="379"/>
      <c r="M21" s="56"/>
      <c r="N21" s="40"/>
    </row>
    <row r="22" spans="1:16" s="3" customFormat="1" ht="30" customHeight="1" x14ac:dyDescent="0.3">
      <c r="A22" s="42"/>
      <c r="B22" s="43"/>
      <c r="C22" s="44"/>
      <c r="D22" s="44"/>
      <c r="E22" s="44"/>
      <c r="F22" s="33">
        <f>AVERAGE(F8,F13:F15,F18)</f>
        <v>59.320599999999999</v>
      </c>
      <c r="G22" s="35">
        <f>AVERAGE(C28:C92,H28:J92,M28:M92)</f>
        <v>60.218079365079333</v>
      </c>
      <c r="H22" s="347">
        <f>AVERAGE(H8,H13:H15,H18)</f>
        <v>0.84170063492063463</v>
      </c>
      <c r="I22" s="342" t="s">
        <v>140</v>
      </c>
      <c r="J22" s="44"/>
      <c r="K22" s="44"/>
      <c r="L22" s="20"/>
      <c r="M22" s="20"/>
    </row>
    <row r="23" spans="1:16" s="3" customFormat="1" ht="30" customHeight="1" x14ac:dyDescent="0.3">
      <c r="A23" s="42"/>
      <c r="B23" s="43"/>
      <c r="C23" s="44"/>
      <c r="D23" s="44"/>
      <c r="E23" s="44"/>
      <c r="F23" s="33">
        <f>AVERAGE(F9:F12)</f>
        <v>59.152000000000001</v>
      </c>
      <c r="G23" s="35">
        <f>AVERAGE(D28:G92)</f>
        <v>59.86475999999999</v>
      </c>
      <c r="H23" s="347">
        <f>AVERAGE(H9:H12)</f>
        <v>0.88075357142857946</v>
      </c>
      <c r="I23" s="350" t="s">
        <v>141</v>
      </c>
      <c r="J23" s="44"/>
      <c r="K23" s="44"/>
      <c r="L23" s="20"/>
      <c r="M23" s="20"/>
    </row>
    <row r="24" spans="1:16" ht="27.75" customHeight="1" thickBot="1" x14ac:dyDescent="0.35">
      <c r="A24" s="21"/>
      <c r="B24" s="21"/>
      <c r="C24" s="21"/>
      <c r="D24" s="22"/>
      <c r="E24" s="23"/>
      <c r="F24" s="24">
        <f>AVERAGE(F16:F17,F19:F21)</f>
        <v>59.447199999999995</v>
      </c>
      <c r="G24" s="25">
        <f>AVERAGE(N28:P92,K28:L92)</f>
        <v>60.15494074074077</v>
      </c>
      <c r="H24" s="348">
        <f>AVERAGE(H16:H17,H19:H21)</f>
        <v>0.79853921921922366</v>
      </c>
      <c r="I24" s="343" t="s">
        <v>142</v>
      </c>
      <c r="J24" s="23" t="s">
        <v>22</v>
      </c>
      <c r="K24" s="23"/>
      <c r="L24" s="20"/>
      <c r="M24" s="20"/>
    </row>
    <row r="25" spans="1:16" ht="30" customHeight="1" thickBot="1" x14ac:dyDescent="0.35">
      <c r="A25" s="27"/>
      <c r="B25" s="27"/>
      <c r="C25" s="27"/>
      <c r="D25" s="23"/>
      <c r="E25" s="23"/>
      <c r="F25" s="28">
        <f>AVERAGE(F8:F21)</f>
        <v>59.31764285714285</v>
      </c>
      <c r="G25" s="29">
        <f>AVERAGE(C28:P100)</f>
        <v>60.081580310880767</v>
      </c>
      <c r="H25" s="30">
        <f>AVERAGE(H8:H21)</f>
        <v>0.83744382545811491</v>
      </c>
      <c r="I25" s="23"/>
      <c r="J25" s="23"/>
      <c r="K25" s="23"/>
      <c r="L25" s="27"/>
      <c r="M25" s="27"/>
    </row>
    <row r="27" spans="1:16" ht="15" thickBot="1" x14ac:dyDescent="0.35">
      <c r="C27" s="31" t="str">
        <f>B8</f>
        <v>Пикулин Паша</v>
      </c>
      <c r="D27" s="31" t="str">
        <f>B9</f>
        <v>Хавило Дима</v>
      </c>
      <c r="E27" s="31" t="str">
        <f>B10</f>
        <v>Хавило Дима</v>
      </c>
      <c r="F27" s="31" t="str">
        <f>B11</f>
        <v>Хавило Дима</v>
      </c>
      <c r="G27" s="31" t="str">
        <f>B12</f>
        <v>Хавило Дима</v>
      </c>
      <c r="H27" s="31" t="str">
        <f>B13</f>
        <v>Пикулин Паша</v>
      </c>
      <c r="I27" s="31" t="str">
        <f>B14</f>
        <v>Пикулин Паша</v>
      </c>
      <c r="J27" s="31" t="str">
        <f>B15</f>
        <v>Пикулин Паша</v>
      </c>
      <c r="K27" s="31" t="str">
        <f>B16</f>
        <v>Ткаченко Кирилл</v>
      </c>
      <c r="L27" s="31" t="str">
        <f>B17</f>
        <v>Ткаченко Кирилл</v>
      </c>
      <c r="M27" s="31" t="str">
        <f>B18</f>
        <v>Пикулин Паша</v>
      </c>
      <c r="N27" s="31" t="str">
        <f>B19</f>
        <v>Ткаченко Кирилл</v>
      </c>
      <c r="O27" s="31" t="str">
        <f>B20</f>
        <v>Ткаченко Кирилл</v>
      </c>
      <c r="P27" s="31" t="str">
        <f>B21</f>
        <v>Ткаченко Кирилл</v>
      </c>
    </row>
    <row r="28" spans="1:16" x14ac:dyDescent="0.3">
      <c r="B28" s="1">
        <v>1</v>
      </c>
      <c r="C28" s="362">
        <v>61.005000000000003</v>
      </c>
      <c r="D28" s="363">
        <v>62.823</v>
      </c>
      <c r="E28" s="363">
        <v>59.338999999999999</v>
      </c>
      <c r="F28" s="363">
        <v>60.527000000000001</v>
      </c>
      <c r="G28" s="363">
        <v>59.655000000000001</v>
      </c>
      <c r="H28" s="363">
        <v>60.948999999999998</v>
      </c>
      <c r="I28" s="363">
        <v>60.215000000000003</v>
      </c>
      <c r="J28" s="363">
        <v>61.902000000000001</v>
      </c>
      <c r="K28" s="363">
        <v>59.935000000000002</v>
      </c>
      <c r="L28" s="363">
        <v>60.987000000000002</v>
      </c>
      <c r="M28" s="363">
        <v>59.482999999999997</v>
      </c>
      <c r="N28" s="363">
        <v>60.131</v>
      </c>
      <c r="O28" s="363">
        <v>60.106000000000002</v>
      </c>
      <c r="P28" s="382">
        <v>59.819000000000003</v>
      </c>
    </row>
    <row r="29" spans="1:16" x14ac:dyDescent="0.3">
      <c r="B29" s="1">
        <v>2</v>
      </c>
      <c r="C29" s="364">
        <v>59.917000000000002</v>
      </c>
      <c r="D29" s="365">
        <v>61.027000000000001</v>
      </c>
      <c r="E29" s="365">
        <v>60.484000000000002</v>
      </c>
      <c r="F29" s="365">
        <v>60.353999999999999</v>
      </c>
      <c r="G29" s="365">
        <v>60.107999999999997</v>
      </c>
      <c r="H29" s="365">
        <v>60.948</v>
      </c>
      <c r="I29" s="365">
        <v>60.073</v>
      </c>
      <c r="J29" s="365">
        <v>60.792000000000002</v>
      </c>
      <c r="K29" s="365">
        <v>60.097999999999999</v>
      </c>
      <c r="L29" s="365">
        <v>60.853999999999999</v>
      </c>
      <c r="M29" s="380">
        <v>59.378999999999998</v>
      </c>
      <c r="N29" s="380">
        <v>60.030999999999999</v>
      </c>
      <c r="O29" s="365">
        <v>61.43</v>
      </c>
      <c r="P29" s="381">
        <v>59.871000000000002</v>
      </c>
    </row>
    <row r="30" spans="1:16" x14ac:dyDescent="0.3">
      <c r="B30" s="1">
        <v>3</v>
      </c>
      <c r="C30" s="364">
        <v>60.773000000000003</v>
      </c>
      <c r="D30" s="365">
        <v>61.170999999999999</v>
      </c>
      <c r="E30" s="365">
        <v>59.128</v>
      </c>
      <c r="F30" s="365">
        <v>60.533000000000001</v>
      </c>
      <c r="G30" s="365">
        <v>59.472999999999999</v>
      </c>
      <c r="H30" s="365">
        <v>60.566000000000003</v>
      </c>
      <c r="I30" s="365">
        <v>59.448999999999998</v>
      </c>
      <c r="J30" s="365">
        <v>60.447000000000003</v>
      </c>
      <c r="K30" s="365">
        <v>59.875999999999998</v>
      </c>
      <c r="L30" s="365">
        <v>61.051000000000002</v>
      </c>
      <c r="M30" s="380">
        <v>60.256999999999998</v>
      </c>
      <c r="N30" s="380">
        <v>59.930999999999997</v>
      </c>
      <c r="O30" s="365">
        <v>62.546999999999997</v>
      </c>
      <c r="P30" s="381">
        <v>59.454999999999998</v>
      </c>
    </row>
    <row r="31" spans="1:16" x14ac:dyDescent="0.3">
      <c r="B31" s="1">
        <v>4</v>
      </c>
      <c r="C31" s="364">
        <v>60.703000000000003</v>
      </c>
      <c r="D31" s="365">
        <v>60.72</v>
      </c>
      <c r="E31" s="365">
        <v>60.161000000000001</v>
      </c>
      <c r="F31" s="365">
        <v>60.637999999999998</v>
      </c>
      <c r="G31" s="365">
        <v>59.558999999999997</v>
      </c>
      <c r="H31" s="365">
        <v>60.094999999999999</v>
      </c>
      <c r="I31" s="365">
        <v>60.066000000000003</v>
      </c>
      <c r="J31" s="365">
        <v>60.851999999999997</v>
      </c>
      <c r="K31" s="365">
        <v>59.895000000000003</v>
      </c>
      <c r="L31" s="365">
        <v>60.892000000000003</v>
      </c>
      <c r="M31" s="380">
        <v>59.725999999999999</v>
      </c>
      <c r="N31" s="380">
        <v>59.813000000000002</v>
      </c>
      <c r="O31" s="365">
        <v>60.527999999999999</v>
      </c>
      <c r="P31" s="381">
        <v>60.015000000000001</v>
      </c>
    </row>
    <row r="32" spans="1:16" x14ac:dyDescent="0.3">
      <c r="B32" s="1">
        <v>5</v>
      </c>
      <c r="C32" s="364">
        <v>60.417999999999999</v>
      </c>
      <c r="D32" s="365">
        <v>60.899000000000001</v>
      </c>
      <c r="E32" s="365">
        <v>58.777999999999999</v>
      </c>
      <c r="F32" s="365">
        <v>59.982999999999997</v>
      </c>
      <c r="G32" s="365">
        <v>60.212000000000003</v>
      </c>
      <c r="H32" s="365">
        <v>59.991</v>
      </c>
      <c r="I32" s="365">
        <v>59.734999999999999</v>
      </c>
      <c r="J32" s="365">
        <v>60.320999999999998</v>
      </c>
      <c r="K32" s="365">
        <v>60.027999999999999</v>
      </c>
      <c r="L32" s="365">
        <v>60.868000000000002</v>
      </c>
      <c r="M32" s="365">
        <v>59.19</v>
      </c>
      <c r="N32" s="365">
        <v>59.747999999999998</v>
      </c>
      <c r="O32" s="365">
        <v>59.822000000000003</v>
      </c>
      <c r="P32" s="381">
        <v>60.137</v>
      </c>
    </row>
    <row r="33" spans="2:16" x14ac:dyDescent="0.3">
      <c r="B33" s="1">
        <v>6</v>
      </c>
      <c r="C33" s="364">
        <v>60.215000000000003</v>
      </c>
      <c r="D33" s="365">
        <v>60.976999999999997</v>
      </c>
      <c r="E33" s="365">
        <v>59.424999999999997</v>
      </c>
      <c r="F33" s="365">
        <v>60.423999999999999</v>
      </c>
      <c r="G33" s="365">
        <v>60.02</v>
      </c>
      <c r="H33" s="365">
        <v>60.103999999999999</v>
      </c>
      <c r="I33" s="365">
        <v>59.758000000000003</v>
      </c>
      <c r="J33" s="365">
        <v>60.238999999999997</v>
      </c>
      <c r="K33" s="365">
        <v>60.014000000000003</v>
      </c>
      <c r="L33" s="365">
        <v>61.189</v>
      </c>
      <c r="M33" s="365">
        <v>58.362000000000002</v>
      </c>
      <c r="N33" s="365">
        <v>60.304000000000002</v>
      </c>
      <c r="O33" s="365">
        <v>60.576999999999998</v>
      </c>
      <c r="P33" s="381">
        <v>60.454000000000001</v>
      </c>
    </row>
    <row r="34" spans="2:16" x14ac:dyDescent="0.3">
      <c r="B34" s="1">
        <v>7</v>
      </c>
      <c r="C34" s="364">
        <v>60.365000000000002</v>
      </c>
      <c r="D34" s="365">
        <v>60.622</v>
      </c>
      <c r="E34" s="365">
        <v>59.335000000000001</v>
      </c>
      <c r="F34" s="365">
        <v>60.71</v>
      </c>
      <c r="G34" s="365">
        <v>59.545000000000002</v>
      </c>
      <c r="H34" s="365">
        <v>61.247999999999998</v>
      </c>
      <c r="I34" s="365">
        <v>59.642000000000003</v>
      </c>
      <c r="J34" s="365">
        <v>59.915999999999997</v>
      </c>
      <c r="K34" s="365">
        <v>60.773000000000003</v>
      </c>
      <c r="L34" s="365">
        <v>60.866999999999997</v>
      </c>
      <c r="M34" s="365">
        <v>59.972000000000001</v>
      </c>
      <c r="N34" s="365">
        <v>59.987000000000002</v>
      </c>
      <c r="O34" s="365">
        <v>60.844999999999999</v>
      </c>
      <c r="P34" s="381">
        <v>60.551000000000002</v>
      </c>
    </row>
    <row r="35" spans="2:16" x14ac:dyDescent="0.3">
      <c r="B35" s="1">
        <v>8</v>
      </c>
      <c r="C35" s="364">
        <v>60.59</v>
      </c>
      <c r="D35" s="365">
        <v>60.284999999999997</v>
      </c>
      <c r="E35" s="365">
        <v>58.944000000000003</v>
      </c>
      <c r="F35" s="365">
        <v>59.774999999999999</v>
      </c>
      <c r="G35" s="365">
        <v>59.670999999999999</v>
      </c>
      <c r="H35" s="365">
        <v>61.154000000000003</v>
      </c>
      <c r="I35" s="365">
        <v>60.027999999999999</v>
      </c>
      <c r="J35" s="365">
        <v>60.84</v>
      </c>
      <c r="K35" s="365">
        <v>60.186999999999998</v>
      </c>
      <c r="L35" s="365">
        <v>61.173000000000002</v>
      </c>
      <c r="M35" s="365">
        <v>59.402999999999999</v>
      </c>
      <c r="N35" s="365">
        <v>60.186999999999998</v>
      </c>
      <c r="O35" s="365">
        <v>59.954000000000001</v>
      </c>
      <c r="P35" s="381">
        <v>60.137</v>
      </c>
    </row>
    <row r="36" spans="2:16" x14ac:dyDescent="0.3">
      <c r="B36" s="1">
        <v>9</v>
      </c>
      <c r="C36" s="368">
        <v>60.579000000000001</v>
      </c>
      <c r="D36" s="365">
        <v>60.128999999999998</v>
      </c>
      <c r="E36" s="365">
        <v>59.33</v>
      </c>
      <c r="F36" s="365">
        <v>59.866999999999997</v>
      </c>
      <c r="G36" s="365">
        <v>59.594000000000001</v>
      </c>
      <c r="H36" s="365">
        <v>61.920999999999999</v>
      </c>
      <c r="I36" s="365">
        <v>59.508000000000003</v>
      </c>
      <c r="J36" s="365">
        <v>60.284999999999997</v>
      </c>
      <c r="K36" s="365">
        <v>59.847000000000001</v>
      </c>
      <c r="L36" s="365">
        <v>61.246000000000002</v>
      </c>
      <c r="M36" s="365">
        <v>59.261000000000003</v>
      </c>
      <c r="N36" s="365">
        <v>60.002000000000002</v>
      </c>
      <c r="O36" s="365">
        <v>60.084000000000003</v>
      </c>
      <c r="P36" s="381">
        <v>60.720999999999997</v>
      </c>
    </row>
    <row r="37" spans="2:16" x14ac:dyDescent="0.3">
      <c r="B37" s="1">
        <v>10</v>
      </c>
      <c r="C37" s="364">
        <v>60.459000000000003</v>
      </c>
      <c r="D37" s="365">
        <v>60.798999999999999</v>
      </c>
      <c r="E37" s="365">
        <v>60.317</v>
      </c>
      <c r="F37" s="365">
        <v>60.957999999999998</v>
      </c>
      <c r="G37" s="365">
        <v>59.856000000000002</v>
      </c>
      <c r="H37" s="365">
        <v>63.661999999999999</v>
      </c>
      <c r="I37" s="365">
        <v>58.98</v>
      </c>
      <c r="J37" s="365">
        <v>60.353999999999999</v>
      </c>
      <c r="K37" s="365">
        <v>59.860999999999997</v>
      </c>
      <c r="L37" s="365">
        <v>61.487000000000002</v>
      </c>
      <c r="M37" s="365">
        <v>59.14</v>
      </c>
      <c r="N37" s="365">
        <v>59.75</v>
      </c>
      <c r="O37" s="365">
        <v>60.066000000000003</v>
      </c>
      <c r="P37" s="381">
        <v>60.158999999999999</v>
      </c>
    </row>
    <row r="38" spans="2:16" x14ac:dyDescent="0.3">
      <c r="B38" s="1">
        <v>11</v>
      </c>
      <c r="C38" s="364">
        <v>60.470999999999997</v>
      </c>
      <c r="D38" s="365">
        <v>60.18</v>
      </c>
      <c r="E38" s="365">
        <v>59.503</v>
      </c>
      <c r="F38" s="365">
        <v>59.723999999999997</v>
      </c>
      <c r="G38" s="365">
        <v>60.024000000000001</v>
      </c>
      <c r="H38" s="365">
        <v>63.119</v>
      </c>
      <c r="I38" s="365">
        <v>59.578000000000003</v>
      </c>
      <c r="J38" s="365">
        <v>60.27</v>
      </c>
      <c r="K38" s="365">
        <v>60.491999999999997</v>
      </c>
      <c r="L38" s="365">
        <v>60.954999999999998</v>
      </c>
      <c r="M38" s="365">
        <v>58.947000000000003</v>
      </c>
      <c r="N38" s="365">
        <v>59.646000000000001</v>
      </c>
      <c r="O38" s="365">
        <v>61.091000000000001</v>
      </c>
      <c r="P38" s="381">
        <v>59.591000000000001</v>
      </c>
    </row>
    <row r="39" spans="2:16" x14ac:dyDescent="0.3">
      <c r="B39" s="1">
        <v>12</v>
      </c>
      <c r="C39" s="364">
        <v>60.865000000000002</v>
      </c>
      <c r="D39" s="365">
        <v>60.527999999999999</v>
      </c>
      <c r="E39" s="365">
        <v>58.542000000000002</v>
      </c>
      <c r="F39" s="365">
        <v>60.085999999999999</v>
      </c>
      <c r="G39" s="365">
        <v>59.817</v>
      </c>
      <c r="H39" s="365">
        <v>60.625</v>
      </c>
      <c r="I39" s="365">
        <v>59.404000000000003</v>
      </c>
      <c r="J39" s="365">
        <v>60.295999999999999</v>
      </c>
      <c r="K39" s="365">
        <v>59.460999999999999</v>
      </c>
      <c r="L39" s="365">
        <v>61.116</v>
      </c>
      <c r="M39" s="365">
        <v>59.460999999999999</v>
      </c>
      <c r="N39" s="365">
        <v>60.061</v>
      </c>
      <c r="O39" s="365">
        <v>61.042999999999999</v>
      </c>
      <c r="P39" s="381">
        <v>60.24</v>
      </c>
    </row>
    <row r="40" spans="2:16" x14ac:dyDescent="0.3">
      <c r="B40" s="1">
        <v>13</v>
      </c>
      <c r="C40" s="364">
        <v>60.408999999999999</v>
      </c>
      <c r="D40" s="365">
        <v>60.845999999999997</v>
      </c>
      <c r="E40" s="365">
        <v>58.542999999999999</v>
      </c>
      <c r="F40" s="365">
        <v>60.076999999999998</v>
      </c>
      <c r="G40" s="365">
        <v>59.765000000000001</v>
      </c>
      <c r="H40" s="365">
        <v>60.13</v>
      </c>
      <c r="I40" s="365">
        <v>59.506999999999998</v>
      </c>
      <c r="J40" s="365">
        <v>60.844999999999999</v>
      </c>
      <c r="K40" s="365">
        <v>59.817999999999998</v>
      </c>
      <c r="L40" s="365">
        <v>61.161000000000001</v>
      </c>
      <c r="M40" s="365">
        <v>59.09</v>
      </c>
      <c r="N40" s="365">
        <v>59.424999999999997</v>
      </c>
      <c r="O40" s="365">
        <v>59.802999999999997</v>
      </c>
      <c r="P40" s="381">
        <v>60.518000000000001</v>
      </c>
    </row>
    <row r="41" spans="2:16" x14ac:dyDescent="0.3">
      <c r="B41" s="1">
        <v>14</v>
      </c>
      <c r="C41" s="369">
        <v>60.875999999999998</v>
      </c>
      <c r="D41" s="365">
        <v>60.628999999999998</v>
      </c>
      <c r="E41" s="365">
        <v>58.920999999999999</v>
      </c>
      <c r="F41" s="365">
        <v>60.33</v>
      </c>
      <c r="G41" s="365">
        <v>59.555</v>
      </c>
      <c r="H41" s="365">
        <v>60.316000000000003</v>
      </c>
      <c r="I41" s="365">
        <v>60.393000000000001</v>
      </c>
      <c r="J41" s="365">
        <v>59.947000000000003</v>
      </c>
      <c r="K41" s="365">
        <v>59.636000000000003</v>
      </c>
      <c r="L41" s="365">
        <v>60.878</v>
      </c>
      <c r="M41" s="365">
        <v>59.249000000000002</v>
      </c>
      <c r="N41" s="365">
        <v>59.286000000000001</v>
      </c>
      <c r="O41" s="365">
        <v>60.003999999999998</v>
      </c>
      <c r="P41" s="381">
        <v>59.609000000000002</v>
      </c>
    </row>
    <row r="42" spans="2:16" x14ac:dyDescent="0.3">
      <c r="B42" s="1">
        <v>15</v>
      </c>
      <c r="C42" s="364">
        <v>60.499000000000002</v>
      </c>
      <c r="D42" s="365">
        <v>60.686</v>
      </c>
      <c r="E42" s="365">
        <v>60.475999999999999</v>
      </c>
      <c r="F42" s="365">
        <v>60.435000000000002</v>
      </c>
      <c r="G42" s="365">
        <v>59.807000000000002</v>
      </c>
      <c r="H42" s="365">
        <v>59.97</v>
      </c>
      <c r="I42" s="365">
        <v>59.936999999999998</v>
      </c>
      <c r="J42" s="365">
        <v>61.109000000000002</v>
      </c>
      <c r="K42" s="365">
        <v>59.554000000000002</v>
      </c>
      <c r="L42" s="365">
        <v>60.566000000000003</v>
      </c>
      <c r="M42" s="365">
        <v>58.848999999999997</v>
      </c>
      <c r="N42" s="365">
        <v>60.158999999999999</v>
      </c>
      <c r="O42" s="365"/>
      <c r="P42" s="381">
        <v>59.819000000000003</v>
      </c>
    </row>
    <row r="43" spans="2:16" x14ac:dyDescent="0.3">
      <c r="B43" s="1">
        <v>16</v>
      </c>
      <c r="C43" s="364">
        <v>60.774999999999999</v>
      </c>
      <c r="D43" s="370">
        <v>60.512</v>
      </c>
      <c r="E43" s="365">
        <v>60.555999999999997</v>
      </c>
      <c r="F43" s="365">
        <v>60.506999999999998</v>
      </c>
      <c r="G43" s="365">
        <v>59.728000000000002</v>
      </c>
      <c r="H43" s="365">
        <v>60.578000000000003</v>
      </c>
      <c r="I43" s="365">
        <v>59.247999999999998</v>
      </c>
      <c r="J43" s="365">
        <v>60.122999999999998</v>
      </c>
      <c r="K43" s="365">
        <v>59.493000000000002</v>
      </c>
      <c r="L43" s="365">
        <v>61.008000000000003</v>
      </c>
      <c r="M43" s="365">
        <v>59.344000000000001</v>
      </c>
      <c r="N43" s="365">
        <v>59.665999999999997</v>
      </c>
      <c r="O43" s="365"/>
      <c r="P43" s="381">
        <v>59.767000000000003</v>
      </c>
    </row>
    <row r="44" spans="2:16" x14ac:dyDescent="0.3">
      <c r="B44" s="1">
        <v>17</v>
      </c>
      <c r="C44" s="364">
        <v>61.280999999999999</v>
      </c>
      <c r="D44" s="365">
        <v>60.43</v>
      </c>
      <c r="E44" s="365">
        <v>60.36</v>
      </c>
      <c r="F44" s="365">
        <v>60.7</v>
      </c>
      <c r="G44" s="365">
        <v>59.802999999999997</v>
      </c>
      <c r="H44" s="365">
        <v>61.374000000000002</v>
      </c>
      <c r="I44" s="365">
        <v>60.064</v>
      </c>
      <c r="J44" s="365">
        <v>60.360999999999997</v>
      </c>
      <c r="K44" s="365">
        <v>59.774999999999999</v>
      </c>
      <c r="L44" s="365">
        <v>60.831000000000003</v>
      </c>
      <c r="M44" s="365">
        <v>59.802</v>
      </c>
      <c r="N44" s="365">
        <v>59.335999999999999</v>
      </c>
      <c r="O44" s="365"/>
      <c r="P44" s="381">
        <v>59.844999999999999</v>
      </c>
    </row>
    <row r="45" spans="2:16" x14ac:dyDescent="0.3">
      <c r="B45" s="1">
        <v>18</v>
      </c>
      <c r="C45" s="364"/>
      <c r="D45" s="365">
        <v>59.67</v>
      </c>
      <c r="E45" s="365">
        <v>60.292000000000002</v>
      </c>
      <c r="F45" s="365">
        <v>60.716999999999999</v>
      </c>
      <c r="G45" s="365">
        <v>60.015000000000001</v>
      </c>
      <c r="H45" s="365">
        <v>60.456000000000003</v>
      </c>
      <c r="I45" s="365">
        <v>59.945999999999998</v>
      </c>
      <c r="J45" s="365">
        <v>60.091999999999999</v>
      </c>
      <c r="K45" s="365">
        <v>59.338000000000001</v>
      </c>
      <c r="L45" s="365">
        <v>61.182000000000002</v>
      </c>
      <c r="M45" s="365">
        <v>60.037999999999997</v>
      </c>
      <c r="N45" s="365">
        <v>60.34</v>
      </c>
      <c r="O45" s="365"/>
      <c r="P45" s="381">
        <v>59.792999999999999</v>
      </c>
    </row>
    <row r="46" spans="2:16" x14ac:dyDescent="0.3">
      <c r="B46" s="1">
        <v>19</v>
      </c>
      <c r="C46" s="364"/>
      <c r="D46" s="365">
        <v>60.104999999999997</v>
      </c>
      <c r="E46" s="365">
        <v>60.478000000000002</v>
      </c>
      <c r="F46" s="365">
        <v>60.664999999999999</v>
      </c>
      <c r="G46" s="365">
        <v>59.506</v>
      </c>
      <c r="H46" s="365">
        <v>60.401000000000003</v>
      </c>
      <c r="I46" s="365"/>
      <c r="J46" s="365">
        <v>59.542000000000002</v>
      </c>
      <c r="K46" s="365">
        <v>59.551000000000002</v>
      </c>
      <c r="L46" s="365">
        <v>61.466000000000001</v>
      </c>
      <c r="M46" s="365">
        <v>59.936</v>
      </c>
      <c r="N46" s="365">
        <v>60.277000000000001</v>
      </c>
      <c r="O46" s="365"/>
      <c r="P46" s="381">
        <v>60.171999999999997</v>
      </c>
    </row>
    <row r="47" spans="2:16" x14ac:dyDescent="0.3">
      <c r="B47" s="1">
        <v>20</v>
      </c>
      <c r="C47" s="364"/>
      <c r="D47" s="365">
        <v>60.207999999999998</v>
      </c>
      <c r="E47" s="365">
        <v>59.777999999999999</v>
      </c>
      <c r="F47" s="365">
        <v>60.529000000000003</v>
      </c>
      <c r="G47" s="365">
        <v>59.564999999999998</v>
      </c>
      <c r="H47" s="365">
        <v>60.956000000000003</v>
      </c>
      <c r="I47" s="365"/>
      <c r="J47" s="365">
        <v>59.536000000000001</v>
      </c>
      <c r="K47" s="365">
        <v>59.881999999999998</v>
      </c>
      <c r="L47" s="365">
        <v>60.46</v>
      </c>
      <c r="M47" s="365"/>
      <c r="N47" s="365">
        <v>59.494</v>
      </c>
      <c r="O47" s="365"/>
      <c r="P47" s="381">
        <v>59.052</v>
      </c>
    </row>
    <row r="48" spans="2:16" x14ac:dyDescent="0.3">
      <c r="B48" s="1">
        <v>21</v>
      </c>
      <c r="C48" s="364"/>
      <c r="D48" s="365"/>
      <c r="E48" s="365">
        <v>58.655999999999999</v>
      </c>
      <c r="F48" s="365">
        <v>60.298000000000002</v>
      </c>
      <c r="G48" s="365">
        <v>59.780999999999999</v>
      </c>
      <c r="H48" s="365">
        <v>60.487000000000002</v>
      </c>
      <c r="I48" s="365"/>
      <c r="J48" s="365">
        <v>59.582000000000001</v>
      </c>
      <c r="K48" s="365">
        <v>60.042000000000002</v>
      </c>
      <c r="L48" s="365">
        <v>60.712000000000003</v>
      </c>
      <c r="M48" s="365"/>
      <c r="N48" s="365">
        <v>60.006999999999998</v>
      </c>
      <c r="O48" s="365"/>
      <c r="P48" s="381">
        <v>60.09</v>
      </c>
    </row>
    <row r="49" spans="2:16" x14ac:dyDescent="0.3">
      <c r="B49" s="1">
        <v>22</v>
      </c>
      <c r="C49" s="364"/>
      <c r="D49" s="365"/>
      <c r="E49" s="365">
        <v>58.329000000000001</v>
      </c>
      <c r="F49" s="365"/>
      <c r="G49" s="365">
        <v>59.81</v>
      </c>
      <c r="H49" s="365">
        <v>60.128999999999998</v>
      </c>
      <c r="I49" s="365"/>
      <c r="J49" s="365">
        <v>59.509</v>
      </c>
      <c r="K49" s="365">
        <v>59.726999999999997</v>
      </c>
      <c r="L49" s="365">
        <v>60.463000000000001</v>
      </c>
      <c r="M49" s="365"/>
      <c r="N49" s="365">
        <v>61.228000000000002</v>
      </c>
      <c r="O49" s="365"/>
      <c r="P49" s="381">
        <v>59.536999999999999</v>
      </c>
    </row>
    <row r="50" spans="2:16" x14ac:dyDescent="0.3">
      <c r="B50" s="1">
        <v>23</v>
      </c>
      <c r="C50" s="364"/>
      <c r="D50" s="365"/>
      <c r="E50" s="365">
        <v>58.726999999999997</v>
      </c>
      <c r="F50" s="365"/>
      <c r="G50" s="365">
        <v>59.018999999999998</v>
      </c>
      <c r="H50" s="365">
        <v>60.994999999999997</v>
      </c>
      <c r="I50" s="365"/>
      <c r="J50" s="365">
        <v>59.701000000000001</v>
      </c>
      <c r="K50" s="365">
        <v>60.692</v>
      </c>
      <c r="L50" s="365">
        <v>60.218000000000004</v>
      </c>
      <c r="M50" s="365"/>
      <c r="N50" s="365">
        <v>60.046999999999997</v>
      </c>
      <c r="O50" s="365"/>
      <c r="P50" s="381">
        <v>59.750999999999998</v>
      </c>
    </row>
    <row r="51" spans="2:16" x14ac:dyDescent="0.3">
      <c r="B51" s="1">
        <v>24</v>
      </c>
      <c r="C51" s="364"/>
      <c r="D51" s="365"/>
      <c r="E51" s="365">
        <v>58.195</v>
      </c>
      <c r="F51" s="365"/>
      <c r="G51" s="365">
        <v>60.173999999999999</v>
      </c>
      <c r="H51" s="365">
        <v>60.194000000000003</v>
      </c>
      <c r="I51" s="365"/>
      <c r="J51" s="365">
        <v>59.863999999999997</v>
      </c>
      <c r="K51" s="365">
        <v>59.639000000000003</v>
      </c>
      <c r="L51" s="365">
        <v>60.71</v>
      </c>
      <c r="M51" s="365"/>
      <c r="N51" s="365">
        <v>59.26</v>
      </c>
      <c r="O51" s="365"/>
      <c r="P51" s="381">
        <v>59.594999999999999</v>
      </c>
    </row>
    <row r="52" spans="2:16" x14ac:dyDescent="0.3">
      <c r="B52" s="1">
        <v>25</v>
      </c>
      <c r="C52" s="364"/>
      <c r="D52" s="365"/>
      <c r="E52" s="365">
        <v>58.375999999999998</v>
      </c>
      <c r="F52" s="365"/>
      <c r="G52" s="365">
        <v>59.720999999999997</v>
      </c>
      <c r="H52" s="365">
        <v>60.531999999999996</v>
      </c>
      <c r="I52" s="365"/>
      <c r="J52" s="365">
        <v>60.021000000000001</v>
      </c>
      <c r="K52" s="365">
        <v>60.029000000000003</v>
      </c>
      <c r="L52" s="365"/>
      <c r="M52" s="365"/>
      <c r="N52" s="365">
        <v>60.569000000000003</v>
      </c>
      <c r="O52" s="365"/>
      <c r="P52" s="381">
        <v>59.619</v>
      </c>
    </row>
    <row r="53" spans="2:16" x14ac:dyDescent="0.3">
      <c r="B53" s="1">
        <v>26</v>
      </c>
      <c r="C53" s="364"/>
      <c r="D53" s="365"/>
      <c r="E53" s="365">
        <v>58.625</v>
      </c>
      <c r="F53" s="365"/>
      <c r="G53" s="365">
        <v>59.386000000000003</v>
      </c>
      <c r="H53" s="365">
        <v>60.125999999999998</v>
      </c>
      <c r="I53" s="365"/>
      <c r="J53" s="365">
        <v>59.726999999999997</v>
      </c>
      <c r="K53" s="365">
        <v>60.134999999999998</v>
      </c>
      <c r="L53" s="365"/>
      <c r="M53" s="365"/>
      <c r="N53" s="365">
        <v>60.206000000000003</v>
      </c>
      <c r="O53" s="365"/>
      <c r="P53" s="381">
        <v>59.87</v>
      </c>
    </row>
    <row r="54" spans="2:16" x14ac:dyDescent="0.3">
      <c r="B54" s="1">
        <v>27</v>
      </c>
      <c r="C54" s="364"/>
      <c r="D54" s="365"/>
      <c r="E54" s="365">
        <v>58.765999999999998</v>
      </c>
      <c r="F54" s="365"/>
      <c r="G54" s="365">
        <v>60.149000000000001</v>
      </c>
      <c r="H54" s="365">
        <v>59.911000000000001</v>
      </c>
      <c r="I54" s="365"/>
      <c r="J54" s="365">
        <v>59.594999999999999</v>
      </c>
      <c r="K54" s="365">
        <v>60.345999999999997</v>
      </c>
      <c r="L54" s="365"/>
      <c r="M54" s="365"/>
      <c r="N54" s="365">
        <v>59.564999999999998</v>
      </c>
      <c r="O54" s="365"/>
      <c r="P54" s="381">
        <v>59.744</v>
      </c>
    </row>
    <row r="55" spans="2:16" x14ac:dyDescent="0.3">
      <c r="B55" s="1">
        <v>28</v>
      </c>
      <c r="C55" s="364"/>
      <c r="D55" s="365"/>
      <c r="E55" s="365">
        <v>58.497999999999998</v>
      </c>
      <c r="F55" s="365"/>
      <c r="G55" s="365">
        <v>61.151000000000003</v>
      </c>
      <c r="H55" s="365">
        <v>59.856999999999999</v>
      </c>
      <c r="I55" s="365"/>
      <c r="J55" s="365">
        <v>59.762999999999998</v>
      </c>
      <c r="K55" s="365"/>
      <c r="L55" s="365"/>
      <c r="M55" s="365"/>
      <c r="N55" s="365">
        <v>60.203000000000003</v>
      </c>
      <c r="O55" s="365"/>
      <c r="P55" s="381">
        <v>59.841000000000001</v>
      </c>
    </row>
    <row r="56" spans="2:16" x14ac:dyDescent="0.3">
      <c r="B56" s="1">
        <v>29</v>
      </c>
      <c r="C56" s="364"/>
      <c r="D56" s="365"/>
      <c r="E56" s="365">
        <v>59.314</v>
      </c>
      <c r="F56" s="365"/>
      <c r="G56" s="365">
        <v>59.975000000000001</v>
      </c>
      <c r="H56" s="365">
        <v>60.106999999999999</v>
      </c>
      <c r="I56" s="365"/>
      <c r="J56" s="365">
        <v>59.898000000000003</v>
      </c>
      <c r="K56" s="365"/>
      <c r="L56" s="365"/>
      <c r="M56" s="365"/>
      <c r="N56" s="365">
        <v>59.521999999999998</v>
      </c>
      <c r="O56" s="365"/>
      <c r="P56" s="381">
        <v>59.296999999999997</v>
      </c>
    </row>
    <row r="57" spans="2:16" x14ac:dyDescent="0.3">
      <c r="B57" s="1">
        <v>30</v>
      </c>
      <c r="C57" s="364"/>
      <c r="D57" s="365"/>
      <c r="E57" s="365">
        <v>58.793999999999997</v>
      </c>
      <c r="F57" s="365"/>
      <c r="G57" s="365">
        <v>61.298000000000002</v>
      </c>
      <c r="H57" s="365">
        <v>60.533999999999999</v>
      </c>
      <c r="I57" s="365"/>
      <c r="J57" s="365">
        <v>60.441000000000003</v>
      </c>
      <c r="K57" s="365"/>
      <c r="L57" s="365"/>
      <c r="M57" s="365"/>
      <c r="N57" s="365">
        <v>60.173999999999999</v>
      </c>
      <c r="O57" s="365"/>
      <c r="P57" s="381">
        <v>60.594000000000001</v>
      </c>
    </row>
    <row r="58" spans="2:16" x14ac:dyDescent="0.3">
      <c r="B58" s="1">
        <v>31</v>
      </c>
      <c r="C58" s="364"/>
      <c r="D58" s="365"/>
      <c r="E58" s="365">
        <v>59.088000000000001</v>
      </c>
      <c r="F58" s="365"/>
      <c r="G58" s="365">
        <v>59.381999999999998</v>
      </c>
      <c r="H58" s="365">
        <v>62.04</v>
      </c>
      <c r="I58" s="365"/>
      <c r="J58" s="365">
        <v>59.969000000000001</v>
      </c>
      <c r="K58" s="365"/>
      <c r="L58" s="365"/>
      <c r="M58" s="365"/>
      <c r="N58" s="365"/>
      <c r="O58" s="365"/>
      <c r="P58" s="381">
        <v>59.685000000000002</v>
      </c>
    </row>
    <row r="59" spans="2:16" x14ac:dyDescent="0.3">
      <c r="B59" s="1">
        <v>32</v>
      </c>
      <c r="C59" s="364"/>
      <c r="D59" s="365"/>
      <c r="E59" s="365">
        <v>59.207000000000001</v>
      </c>
      <c r="F59" s="365"/>
      <c r="G59" s="365">
        <v>59.844999999999999</v>
      </c>
      <c r="H59" s="365">
        <v>60.753</v>
      </c>
      <c r="I59" s="365"/>
      <c r="J59" s="365">
        <v>59.783999999999999</v>
      </c>
      <c r="K59" s="365"/>
      <c r="L59" s="365"/>
      <c r="M59" s="365"/>
      <c r="N59" s="365"/>
      <c r="O59" s="365"/>
      <c r="P59" s="381">
        <v>58.936</v>
      </c>
    </row>
    <row r="60" spans="2:16" x14ac:dyDescent="0.3">
      <c r="B60" s="1">
        <v>33</v>
      </c>
      <c r="C60" s="364"/>
      <c r="D60" s="365"/>
      <c r="E60" s="365">
        <v>59.43</v>
      </c>
      <c r="F60" s="365"/>
      <c r="G60" s="365">
        <v>60.195</v>
      </c>
      <c r="H60" s="365">
        <v>59.835000000000001</v>
      </c>
      <c r="I60" s="365"/>
      <c r="J60" s="365">
        <v>60.938000000000002</v>
      </c>
      <c r="K60" s="365"/>
      <c r="L60" s="365"/>
      <c r="M60" s="365"/>
      <c r="N60" s="365"/>
      <c r="O60" s="365"/>
      <c r="P60" s="381">
        <v>59.107999999999997</v>
      </c>
    </row>
    <row r="61" spans="2:16" x14ac:dyDescent="0.3">
      <c r="B61" s="1">
        <v>34</v>
      </c>
      <c r="C61" s="364"/>
      <c r="D61" s="365"/>
      <c r="E61" s="365">
        <v>59.012</v>
      </c>
      <c r="F61" s="365"/>
      <c r="G61" s="365">
        <v>60.765999999999998</v>
      </c>
      <c r="H61" s="365">
        <v>59.927999999999997</v>
      </c>
      <c r="I61" s="365"/>
      <c r="J61" s="365">
        <v>60.03</v>
      </c>
      <c r="K61" s="365"/>
      <c r="L61" s="365"/>
      <c r="M61" s="365"/>
      <c r="N61" s="365"/>
      <c r="O61" s="365"/>
      <c r="P61" s="381">
        <v>58.616999999999997</v>
      </c>
    </row>
    <row r="62" spans="2:16" x14ac:dyDescent="0.3">
      <c r="B62" s="1">
        <v>35</v>
      </c>
      <c r="C62" s="364"/>
      <c r="D62" s="365"/>
      <c r="E62" s="365">
        <v>58.564</v>
      </c>
      <c r="F62" s="365"/>
      <c r="G62" s="365">
        <v>60.033999999999999</v>
      </c>
      <c r="H62" s="365">
        <v>60.67</v>
      </c>
      <c r="I62" s="365"/>
      <c r="J62" s="365">
        <v>60.106999999999999</v>
      </c>
      <c r="K62" s="365"/>
      <c r="L62" s="365"/>
      <c r="M62" s="365"/>
      <c r="N62" s="365"/>
      <c r="O62" s="365"/>
      <c r="P62" s="381">
        <v>59.265000000000001</v>
      </c>
    </row>
    <row r="63" spans="2:16" x14ac:dyDescent="0.3">
      <c r="B63" s="1">
        <v>36</v>
      </c>
      <c r="C63" s="364"/>
      <c r="D63" s="365"/>
      <c r="E63" s="365">
        <v>59.124000000000002</v>
      </c>
      <c r="F63" s="365"/>
      <c r="G63" s="365">
        <v>60.795999999999999</v>
      </c>
      <c r="H63" s="365"/>
      <c r="I63" s="365"/>
      <c r="J63" s="365">
        <v>59.969000000000001</v>
      </c>
      <c r="K63" s="365"/>
      <c r="L63" s="365"/>
      <c r="M63" s="365"/>
      <c r="N63" s="365"/>
      <c r="O63" s="365"/>
      <c r="P63" s="381">
        <v>60.155000000000001</v>
      </c>
    </row>
    <row r="64" spans="2:16" x14ac:dyDescent="0.3">
      <c r="B64" s="1">
        <v>37</v>
      </c>
      <c r="C64" s="364"/>
      <c r="D64" s="365"/>
      <c r="E64" s="365">
        <v>58.304000000000002</v>
      </c>
      <c r="F64" s="365"/>
      <c r="G64" s="365">
        <v>60.034999999999997</v>
      </c>
      <c r="H64" s="365"/>
      <c r="I64" s="365"/>
      <c r="J64" s="365">
        <v>61.23</v>
      </c>
      <c r="K64" s="365"/>
      <c r="L64" s="365"/>
      <c r="M64" s="365"/>
      <c r="N64" s="365"/>
      <c r="O64" s="365"/>
      <c r="P64" s="381">
        <v>59.771000000000001</v>
      </c>
    </row>
    <row r="65" spans="2:16" x14ac:dyDescent="0.3">
      <c r="B65" s="1">
        <v>38</v>
      </c>
      <c r="C65" s="364"/>
      <c r="D65" s="365"/>
      <c r="E65" s="365">
        <v>58.692999999999998</v>
      </c>
      <c r="F65" s="365"/>
      <c r="G65" s="365">
        <v>59.563000000000002</v>
      </c>
      <c r="H65" s="365"/>
      <c r="I65" s="365"/>
      <c r="J65" s="365"/>
      <c r="K65" s="365"/>
      <c r="L65" s="365"/>
      <c r="M65" s="365"/>
      <c r="N65" s="365"/>
      <c r="O65" s="365"/>
      <c r="P65" s="381">
        <v>60.646000000000001</v>
      </c>
    </row>
    <row r="66" spans="2:16" x14ac:dyDescent="0.3">
      <c r="B66" s="1">
        <v>39</v>
      </c>
      <c r="C66" s="364"/>
      <c r="D66" s="365"/>
      <c r="E66" s="365">
        <v>59.802999999999997</v>
      </c>
      <c r="F66" s="365"/>
      <c r="G66" s="365">
        <v>60.116999999999997</v>
      </c>
      <c r="H66" s="365"/>
      <c r="I66" s="365"/>
      <c r="J66" s="365"/>
      <c r="K66" s="365"/>
      <c r="L66" s="365"/>
      <c r="M66" s="365"/>
      <c r="N66" s="365"/>
      <c r="O66" s="365"/>
      <c r="P66" s="381">
        <v>60.137</v>
      </c>
    </row>
    <row r="67" spans="2:16" x14ac:dyDescent="0.3">
      <c r="B67" s="1">
        <v>40</v>
      </c>
      <c r="C67" s="364"/>
      <c r="D67" s="365"/>
      <c r="E67" s="365">
        <v>58.633000000000003</v>
      </c>
      <c r="F67" s="365"/>
      <c r="G67" s="365">
        <v>59.448999999999998</v>
      </c>
      <c r="H67" s="365"/>
      <c r="I67" s="365"/>
      <c r="J67" s="365"/>
      <c r="K67" s="365"/>
      <c r="L67" s="365"/>
      <c r="M67" s="365"/>
      <c r="N67" s="365"/>
      <c r="O67" s="365"/>
      <c r="P67" s="381">
        <v>60.215000000000003</v>
      </c>
    </row>
    <row r="68" spans="2:16" x14ac:dyDescent="0.3">
      <c r="B68" s="1">
        <v>41</v>
      </c>
      <c r="C68" s="364"/>
      <c r="D68" s="365"/>
      <c r="E68" s="365">
        <v>58.713000000000001</v>
      </c>
      <c r="F68" s="365"/>
      <c r="G68" s="365">
        <v>60.63</v>
      </c>
      <c r="H68" s="365"/>
      <c r="I68" s="365"/>
      <c r="J68" s="365"/>
      <c r="K68" s="365"/>
      <c r="L68" s="365"/>
      <c r="M68" s="365"/>
      <c r="N68" s="365"/>
      <c r="O68" s="365"/>
      <c r="P68" s="381"/>
    </row>
    <row r="69" spans="2:16" x14ac:dyDescent="0.3">
      <c r="B69" s="1">
        <v>42</v>
      </c>
      <c r="C69" s="364"/>
      <c r="D69" s="365"/>
      <c r="E69" s="365">
        <v>58.213999999999999</v>
      </c>
      <c r="F69" s="365"/>
      <c r="G69" s="365">
        <v>59.703000000000003</v>
      </c>
      <c r="H69" s="365"/>
      <c r="I69" s="365"/>
      <c r="J69" s="365"/>
      <c r="K69" s="365"/>
      <c r="L69" s="365"/>
      <c r="M69" s="365"/>
      <c r="N69" s="365"/>
      <c r="O69" s="365"/>
      <c r="P69" s="381"/>
    </row>
    <row r="70" spans="2:16" x14ac:dyDescent="0.3">
      <c r="B70" s="1">
        <v>43</v>
      </c>
      <c r="C70" s="364"/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81"/>
    </row>
    <row r="71" spans="2:16" x14ac:dyDescent="0.3">
      <c r="B71" s="1">
        <v>44</v>
      </c>
      <c r="C71" s="364"/>
      <c r="D71" s="365"/>
      <c r="E71" s="365"/>
      <c r="F71" s="365"/>
      <c r="G71" s="365"/>
      <c r="H71" s="365"/>
      <c r="I71" s="365"/>
      <c r="J71" s="365"/>
      <c r="K71" s="365"/>
      <c r="L71" s="365"/>
      <c r="M71" s="365"/>
      <c r="N71" s="365"/>
      <c r="O71" s="365"/>
      <c r="P71" s="381"/>
    </row>
    <row r="72" spans="2:16" x14ac:dyDescent="0.3">
      <c r="B72" s="1">
        <v>45</v>
      </c>
      <c r="C72" s="364"/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81"/>
    </row>
    <row r="73" spans="2:16" x14ac:dyDescent="0.3">
      <c r="B73" s="1">
        <v>46</v>
      </c>
      <c r="C73" s="364"/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  <c r="P73" s="381"/>
    </row>
    <row r="74" spans="2:16" x14ac:dyDescent="0.3">
      <c r="B74" s="1">
        <v>47</v>
      </c>
      <c r="C74" s="364"/>
      <c r="D74" s="365"/>
      <c r="E74" s="365"/>
      <c r="F74" s="365"/>
      <c r="G74" s="365"/>
      <c r="H74" s="365"/>
      <c r="I74" s="365"/>
      <c r="J74" s="365"/>
      <c r="K74" s="365"/>
      <c r="L74" s="365"/>
      <c r="M74" s="365"/>
      <c r="N74" s="365"/>
      <c r="O74" s="365"/>
      <c r="P74" s="381"/>
    </row>
    <row r="75" spans="2:16" x14ac:dyDescent="0.3">
      <c r="B75" s="1">
        <v>48</v>
      </c>
      <c r="C75" s="364"/>
      <c r="D75" s="365"/>
      <c r="E75" s="365"/>
      <c r="F75" s="365"/>
      <c r="G75" s="365"/>
      <c r="H75" s="365"/>
      <c r="I75" s="365"/>
      <c r="J75" s="365"/>
      <c r="K75" s="365"/>
      <c r="L75" s="365"/>
      <c r="M75" s="365"/>
      <c r="N75" s="365"/>
      <c r="O75" s="365"/>
      <c r="P75" s="381"/>
    </row>
    <row r="76" spans="2:16" x14ac:dyDescent="0.3">
      <c r="B76" s="1">
        <v>49</v>
      </c>
      <c r="C76" s="364"/>
      <c r="D76" s="365"/>
      <c r="E76" s="365"/>
      <c r="F76" s="365"/>
      <c r="G76" s="365"/>
      <c r="H76" s="365"/>
      <c r="I76" s="365"/>
      <c r="J76" s="365"/>
      <c r="K76" s="365"/>
      <c r="L76" s="365"/>
      <c r="M76" s="365"/>
      <c r="N76" s="365"/>
      <c r="O76" s="365"/>
      <c r="P76" s="381"/>
    </row>
    <row r="77" spans="2:16" x14ac:dyDescent="0.3">
      <c r="B77" s="1">
        <v>50</v>
      </c>
      <c r="C77" s="364"/>
      <c r="D77" s="365"/>
      <c r="E77" s="365"/>
      <c r="F77" s="365"/>
      <c r="G77" s="365"/>
      <c r="H77" s="365"/>
      <c r="I77" s="365"/>
      <c r="J77" s="365"/>
      <c r="K77" s="365"/>
      <c r="L77" s="365"/>
      <c r="M77" s="365"/>
      <c r="N77" s="365"/>
      <c r="O77" s="365"/>
      <c r="P77" s="381"/>
    </row>
    <row r="78" spans="2:16" x14ac:dyDescent="0.3">
      <c r="B78" s="1">
        <v>51</v>
      </c>
      <c r="C78" s="364"/>
      <c r="D78" s="365"/>
      <c r="E78" s="365"/>
      <c r="F78" s="365"/>
      <c r="G78" s="365"/>
      <c r="H78" s="365"/>
      <c r="I78" s="365"/>
      <c r="J78" s="365"/>
      <c r="K78" s="365"/>
      <c r="L78" s="365"/>
      <c r="M78" s="365"/>
      <c r="N78" s="365"/>
      <c r="O78" s="365"/>
      <c r="P78" s="381"/>
    </row>
    <row r="79" spans="2:16" x14ac:dyDescent="0.3">
      <c r="B79" s="1">
        <v>52</v>
      </c>
      <c r="C79" s="364"/>
      <c r="D79" s="365"/>
      <c r="E79" s="365"/>
      <c r="F79" s="365"/>
      <c r="G79" s="365"/>
      <c r="H79" s="365"/>
      <c r="I79" s="365"/>
      <c r="J79" s="365"/>
      <c r="K79" s="365"/>
      <c r="L79" s="365"/>
      <c r="M79" s="365"/>
      <c r="N79" s="365"/>
      <c r="O79" s="365"/>
      <c r="P79" s="381"/>
    </row>
    <row r="80" spans="2:16" x14ac:dyDescent="0.3">
      <c r="B80" s="1">
        <v>53</v>
      </c>
      <c r="C80" s="364"/>
      <c r="D80" s="365"/>
      <c r="E80" s="365"/>
      <c r="F80" s="365"/>
      <c r="G80" s="365"/>
      <c r="H80" s="365"/>
      <c r="I80" s="365"/>
      <c r="J80" s="365"/>
      <c r="K80" s="365"/>
      <c r="L80" s="365"/>
      <c r="M80" s="365"/>
      <c r="N80" s="365"/>
      <c r="O80" s="365"/>
      <c r="P80" s="381"/>
    </row>
    <row r="81" spans="2:16" x14ac:dyDescent="0.3">
      <c r="B81" s="1">
        <v>54</v>
      </c>
      <c r="C81" s="364"/>
      <c r="D81" s="365"/>
      <c r="E81" s="365"/>
      <c r="F81" s="365"/>
      <c r="G81" s="365"/>
      <c r="H81" s="365"/>
      <c r="I81" s="365"/>
      <c r="J81" s="365"/>
      <c r="K81" s="365"/>
      <c r="L81" s="365"/>
      <c r="M81" s="365"/>
      <c r="N81" s="365"/>
      <c r="O81" s="365"/>
      <c r="P81" s="381"/>
    </row>
    <row r="82" spans="2:16" x14ac:dyDescent="0.3">
      <c r="B82" s="1">
        <v>55</v>
      </c>
      <c r="C82" s="364"/>
      <c r="D82" s="365"/>
      <c r="E82" s="365"/>
      <c r="F82" s="365"/>
      <c r="G82" s="365"/>
      <c r="H82" s="365"/>
      <c r="I82" s="365"/>
      <c r="J82" s="365"/>
      <c r="K82" s="365"/>
      <c r="L82" s="365"/>
      <c r="M82" s="365"/>
      <c r="N82" s="365"/>
      <c r="O82" s="365"/>
      <c r="P82" s="381"/>
    </row>
    <row r="83" spans="2:16" x14ac:dyDescent="0.3">
      <c r="B83" s="1">
        <v>56</v>
      </c>
      <c r="C83" s="364"/>
      <c r="D83" s="365"/>
      <c r="E83" s="365"/>
      <c r="F83" s="365"/>
      <c r="G83" s="365"/>
      <c r="H83" s="365"/>
      <c r="I83" s="365"/>
      <c r="J83" s="365"/>
      <c r="K83" s="365"/>
      <c r="L83" s="365"/>
      <c r="M83" s="365"/>
      <c r="N83" s="365"/>
      <c r="O83" s="365"/>
      <c r="P83" s="381"/>
    </row>
    <row r="84" spans="2:16" x14ac:dyDescent="0.3">
      <c r="B84" s="1">
        <v>57</v>
      </c>
      <c r="C84" s="371"/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81"/>
    </row>
    <row r="85" spans="2:16" x14ac:dyDescent="0.3">
      <c r="B85" s="1">
        <v>58</v>
      </c>
      <c r="C85" s="371"/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81"/>
    </row>
    <row r="86" spans="2:16" x14ac:dyDescent="0.3">
      <c r="B86" s="1">
        <v>59</v>
      </c>
      <c r="C86" s="371"/>
      <c r="D86" s="365"/>
      <c r="E86" s="365"/>
      <c r="F86" s="365"/>
      <c r="G86" s="365"/>
      <c r="H86" s="365"/>
      <c r="I86" s="365"/>
      <c r="J86" s="365"/>
      <c r="K86" s="365"/>
      <c r="L86" s="365"/>
      <c r="M86" s="365"/>
      <c r="N86" s="365"/>
      <c r="O86" s="365"/>
      <c r="P86" s="381"/>
    </row>
    <row r="87" spans="2:16" x14ac:dyDescent="0.3">
      <c r="B87" s="1">
        <v>60</v>
      </c>
      <c r="C87" s="371"/>
      <c r="D87" s="365"/>
      <c r="E87" s="365"/>
      <c r="F87" s="365"/>
      <c r="G87" s="365"/>
      <c r="H87" s="365"/>
      <c r="I87" s="365"/>
      <c r="J87" s="365"/>
      <c r="K87" s="365"/>
      <c r="L87" s="365"/>
      <c r="M87" s="365"/>
      <c r="N87" s="365"/>
      <c r="O87" s="365"/>
      <c r="P87" s="381"/>
    </row>
    <row r="88" spans="2:16" x14ac:dyDescent="0.3">
      <c r="B88" s="1">
        <v>61</v>
      </c>
      <c r="C88" s="371"/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5"/>
      <c r="O88" s="365"/>
      <c r="P88" s="381"/>
    </row>
    <row r="89" spans="2:16" x14ac:dyDescent="0.3">
      <c r="B89" s="1">
        <v>62</v>
      </c>
      <c r="C89" s="371"/>
      <c r="D89" s="365"/>
      <c r="E89" s="365"/>
      <c r="F89" s="365"/>
      <c r="G89" s="365"/>
      <c r="H89" s="365"/>
      <c r="I89" s="365"/>
      <c r="J89" s="365"/>
      <c r="K89" s="365"/>
      <c r="L89" s="365"/>
      <c r="M89" s="365"/>
      <c r="N89" s="365"/>
      <c r="O89" s="365"/>
      <c r="P89" s="381"/>
    </row>
    <row r="90" spans="2:16" x14ac:dyDescent="0.3">
      <c r="B90" s="1">
        <v>63</v>
      </c>
      <c r="C90" s="371"/>
      <c r="D90" s="365"/>
      <c r="E90" s="365"/>
      <c r="F90" s="365"/>
      <c r="G90" s="365"/>
      <c r="H90" s="365"/>
      <c r="I90" s="365"/>
      <c r="J90" s="365"/>
      <c r="K90" s="365"/>
      <c r="L90" s="365"/>
      <c r="M90" s="365"/>
      <c r="N90" s="365"/>
      <c r="O90" s="365"/>
      <c r="P90" s="381"/>
    </row>
    <row r="91" spans="2:16" x14ac:dyDescent="0.3">
      <c r="C91" s="371"/>
      <c r="D91" s="365"/>
      <c r="E91" s="365"/>
      <c r="F91" s="365"/>
      <c r="G91" s="365"/>
      <c r="H91" s="365"/>
      <c r="I91" s="365"/>
      <c r="J91" s="365"/>
      <c r="K91" s="365"/>
      <c r="L91" s="365"/>
      <c r="M91" s="365"/>
      <c r="N91" s="365"/>
      <c r="O91" s="365"/>
      <c r="P91" s="381"/>
    </row>
    <row r="92" spans="2:16" ht="15" thickBot="1" x14ac:dyDescent="0.35">
      <c r="C92" s="372"/>
      <c r="D92" s="373"/>
      <c r="E92" s="373"/>
      <c r="F92" s="373"/>
      <c r="G92" s="373"/>
      <c r="H92" s="373"/>
      <c r="I92" s="373"/>
      <c r="J92" s="373"/>
      <c r="K92" s="373"/>
      <c r="L92" s="373"/>
      <c r="M92" s="374"/>
      <c r="N92" s="374"/>
      <c r="O92" s="374"/>
      <c r="P92" s="375"/>
    </row>
  </sheetData>
  <mergeCells count="12">
    <mergeCell ref="L6:L7"/>
    <mergeCell ref="M6:M7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2"/>
  <sheetViews>
    <sheetView topLeftCell="B7" zoomScale="60" zoomScaleNormal="60" workbookViewId="0">
      <selection activeCell="F8" sqref="F8:F2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296" t="s">
        <v>113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5" ht="7.5" customHeight="1" thickBot="1" x14ac:dyDescent="0.35"/>
    <row r="4" spans="1:15" ht="18" thickBot="1" x14ac:dyDescent="0.4">
      <c r="A4" s="297" t="s">
        <v>136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5" ht="7.5" customHeight="1" thickBot="1" x14ac:dyDescent="0.35"/>
    <row r="6" spans="1:15" s="2" customFormat="1" ht="30.6" customHeight="1" x14ac:dyDescent="0.3">
      <c r="A6" s="300" t="s">
        <v>23</v>
      </c>
      <c r="B6" s="302" t="s">
        <v>13</v>
      </c>
      <c r="C6" s="304" t="s">
        <v>18</v>
      </c>
      <c r="D6" s="305" t="s">
        <v>24</v>
      </c>
      <c r="E6" s="306" t="s">
        <v>25</v>
      </c>
      <c r="F6" s="307" t="s">
        <v>26</v>
      </c>
      <c r="G6" s="308"/>
      <c r="H6" s="308"/>
      <c r="I6" s="330" t="s">
        <v>27</v>
      </c>
      <c r="J6" s="309" t="s">
        <v>28</v>
      </c>
      <c r="K6" s="310"/>
      <c r="L6" s="339" t="s">
        <v>34</v>
      </c>
      <c r="M6" s="332" t="s">
        <v>35</v>
      </c>
    </row>
    <row r="7" spans="1:15" s="2" customFormat="1" ht="27.75" customHeight="1" thickBot="1" x14ac:dyDescent="0.35">
      <c r="A7" s="301"/>
      <c r="B7" s="303"/>
      <c r="C7" s="323"/>
      <c r="D7" s="324"/>
      <c r="E7" s="325"/>
      <c r="F7" s="334" t="s">
        <v>29</v>
      </c>
      <c r="G7" s="335" t="s">
        <v>30</v>
      </c>
      <c r="H7" s="336" t="s">
        <v>31</v>
      </c>
      <c r="I7" s="331"/>
      <c r="J7" s="71" t="s">
        <v>32</v>
      </c>
      <c r="K7" s="72" t="s">
        <v>33</v>
      </c>
      <c r="L7" s="340"/>
      <c r="M7" s="333"/>
    </row>
    <row r="8" spans="1:15" s="3" customFormat="1" ht="30" customHeight="1" x14ac:dyDescent="0.3">
      <c r="A8" s="57">
        <v>1</v>
      </c>
      <c r="B8" s="318" t="s">
        <v>94</v>
      </c>
      <c r="C8" s="326">
        <v>13</v>
      </c>
      <c r="D8" s="85">
        <f>COUNTA(C28:C92)</f>
        <v>15</v>
      </c>
      <c r="E8" s="60">
        <f>COUNTA(C28:C92)</f>
        <v>15</v>
      </c>
      <c r="F8" s="396">
        <f>MIN(C28:C91)</f>
        <v>61.082000000000001</v>
      </c>
      <c r="G8" s="338">
        <f>AVERAGE(C28:C94)</f>
        <v>61.697666666666663</v>
      </c>
      <c r="H8" s="63">
        <f>G8-F8</f>
        <v>0.61566666666666237</v>
      </c>
      <c r="I8" s="67">
        <v>1.1469907407407408E-2</v>
      </c>
      <c r="J8" s="73">
        <f>I8</f>
        <v>1.1469907407407408E-2</v>
      </c>
      <c r="K8" s="74">
        <f>J8</f>
        <v>1.1469907407407408E-2</v>
      </c>
      <c r="L8" s="376">
        <v>160.53299999999999</v>
      </c>
      <c r="M8" s="52"/>
      <c r="N8" s="51"/>
      <c r="O8" s="18"/>
    </row>
    <row r="9" spans="1:15" s="3" customFormat="1" ht="30" customHeight="1" thickBot="1" x14ac:dyDescent="0.35">
      <c r="A9" s="311">
        <v>2</v>
      </c>
      <c r="B9" s="319" t="s">
        <v>94</v>
      </c>
      <c r="C9" s="327">
        <v>6</v>
      </c>
      <c r="D9" s="19">
        <f>COUNTA(D28:D92)+D8+1</f>
        <v>30</v>
      </c>
      <c r="E9" s="61">
        <f>COUNTA(D28:D92)+1</f>
        <v>15</v>
      </c>
      <c r="F9" s="400">
        <f>MIN(D28:D91)</f>
        <v>61.953000000000003</v>
      </c>
      <c r="G9" s="337">
        <f>AVERAGE(D28:D93)</f>
        <v>62.53828571428572</v>
      </c>
      <c r="H9" s="64">
        <f t="shared" ref="H9:H14" si="0">G9-F9</f>
        <v>0.58528571428571752</v>
      </c>
      <c r="I9" s="312">
        <v>2.344907407407407E-2</v>
      </c>
      <c r="J9" s="313">
        <f>I9-I8</f>
        <v>1.1979166666666662E-2</v>
      </c>
      <c r="K9" s="314">
        <f>J9+K8</f>
        <v>2.344907407407407E-2</v>
      </c>
      <c r="L9" s="377">
        <v>160.00399999999999</v>
      </c>
      <c r="M9" s="315"/>
      <c r="N9" s="51"/>
      <c r="O9" s="18"/>
    </row>
    <row r="10" spans="1:15" s="3" customFormat="1" ht="30" customHeight="1" thickBot="1" x14ac:dyDescent="0.35">
      <c r="A10" s="311">
        <v>3</v>
      </c>
      <c r="B10" s="319" t="s">
        <v>95</v>
      </c>
      <c r="C10" s="327">
        <v>44</v>
      </c>
      <c r="D10" s="19">
        <f>COUNTA(E28:E92)+D9+1</f>
        <v>69</v>
      </c>
      <c r="E10" s="61">
        <f>COUNTA(E28:E92)+1</f>
        <v>39</v>
      </c>
      <c r="F10" s="401">
        <f>MIN(E28:E93)</f>
        <v>58.664999999999999</v>
      </c>
      <c r="G10" s="41">
        <f>AVERAGE(E28:E94)</f>
        <v>60.184815789473667</v>
      </c>
      <c r="H10" s="64">
        <f t="shared" si="0"/>
        <v>1.5198157894736681</v>
      </c>
      <c r="I10" s="312">
        <v>5.1736111111111115E-2</v>
      </c>
      <c r="J10" s="313">
        <f>I10-I9</f>
        <v>2.8287037037037045E-2</v>
      </c>
      <c r="K10" s="314">
        <f>J10</f>
        <v>2.8287037037037045E-2</v>
      </c>
      <c r="L10" s="377">
        <v>157.04400000000001</v>
      </c>
      <c r="M10" s="315"/>
      <c r="N10" s="51"/>
      <c r="O10" s="18"/>
    </row>
    <row r="11" spans="1:15" s="3" customFormat="1" ht="30" customHeight="1" x14ac:dyDescent="0.3">
      <c r="A11" s="311">
        <v>4</v>
      </c>
      <c r="B11" s="319" t="s">
        <v>95</v>
      </c>
      <c r="C11" s="327">
        <v>1</v>
      </c>
      <c r="D11" s="19">
        <f>COUNTA(F28:F92)+D10+1</f>
        <v>102</v>
      </c>
      <c r="E11" s="61">
        <f>COUNTA(F28:F92)+1</f>
        <v>33</v>
      </c>
      <c r="F11" s="402">
        <f>MIN(F28:F93)</f>
        <v>59.142000000000003</v>
      </c>
      <c r="G11" s="34">
        <f>AVERAGE(F28:F93)</f>
        <v>59.833093749999989</v>
      </c>
      <c r="H11" s="64">
        <f t="shared" si="0"/>
        <v>0.69109374999998607</v>
      </c>
      <c r="I11" s="312">
        <v>7.5717592592592586E-2</v>
      </c>
      <c r="J11" s="313">
        <f>I11-I10</f>
        <v>2.3981481481481472E-2</v>
      </c>
      <c r="K11" s="314">
        <f>J11+K10</f>
        <v>5.226851851851852E-2</v>
      </c>
      <c r="L11" s="377">
        <v>156.82900000000001</v>
      </c>
      <c r="M11" s="315"/>
      <c r="N11" s="51"/>
      <c r="O11" s="18"/>
    </row>
    <row r="12" spans="1:15" s="3" customFormat="1" ht="30" customHeight="1" x14ac:dyDescent="0.3">
      <c r="A12" s="311">
        <v>5</v>
      </c>
      <c r="B12" s="319" t="s">
        <v>95</v>
      </c>
      <c r="C12" s="327">
        <v>8</v>
      </c>
      <c r="D12" s="19">
        <f>COUNTA(G28:G92)+D11+1</f>
        <v>119</v>
      </c>
      <c r="E12" s="61">
        <f>COUNTA(G28:G92)+1</f>
        <v>17</v>
      </c>
      <c r="F12" s="398">
        <f>MIN(G28:G93)</f>
        <v>59.517000000000003</v>
      </c>
      <c r="G12" s="34">
        <f>AVERAGE(G28:G893)</f>
        <v>60.409875</v>
      </c>
      <c r="H12" s="64">
        <f t="shared" si="0"/>
        <v>0.89287499999999653</v>
      </c>
      <c r="I12" s="312">
        <v>8.8726851851851848E-2</v>
      </c>
      <c r="J12" s="313">
        <f>I12-I11</f>
        <v>1.3009259259259262E-2</v>
      </c>
      <c r="K12" s="314">
        <f>J12+K11</f>
        <v>6.5277777777777782E-2</v>
      </c>
      <c r="L12" s="377">
        <v>157.21199999999999</v>
      </c>
      <c r="M12" s="315"/>
      <c r="N12" s="51"/>
      <c r="O12" s="18"/>
    </row>
    <row r="13" spans="1:15" s="3" customFormat="1" ht="30" customHeight="1" x14ac:dyDescent="0.3">
      <c r="A13" s="311">
        <v>6</v>
      </c>
      <c r="B13" s="319" t="s">
        <v>94</v>
      </c>
      <c r="C13" s="327">
        <v>4</v>
      </c>
      <c r="D13" s="19">
        <f>COUNTA(H28:H92)+D12+1</f>
        <v>144</v>
      </c>
      <c r="E13" s="61">
        <f>COUNTA(H28:H92)+1</f>
        <v>25</v>
      </c>
      <c r="F13" s="398">
        <f>MIN(H28:H93)</f>
        <v>60.795999999999999</v>
      </c>
      <c r="G13" s="34">
        <f>AVERAGE(H28:H93)</f>
        <v>61.457541666666678</v>
      </c>
      <c r="H13" s="64">
        <f t="shared" si="0"/>
        <v>0.66154166666667891</v>
      </c>
      <c r="I13" s="312">
        <v>0.10765046296296295</v>
      </c>
      <c r="J13" s="313">
        <f>I13-I12</f>
        <v>1.8923611111111099E-2</v>
      </c>
      <c r="K13" s="314">
        <f>J13+K9</f>
        <v>4.2372685185185166E-2</v>
      </c>
      <c r="L13" s="377">
        <v>159.82499999999999</v>
      </c>
      <c r="M13" s="315"/>
      <c r="N13" s="51"/>
      <c r="O13" s="18"/>
    </row>
    <row r="14" spans="1:15" s="3" customFormat="1" ht="30" customHeight="1" x14ac:dyDescent="0.3">
      <c r="A14" s="311">
        <v>7</v>
      </c>
      <c r="B14" s="319" t="s">
        <v>95</v>
      </c>
      <c r="C14" s="327">
        <v>2</v>
      </c>
      <c r="D14" s="19">
        <f>COUNTA(I28:I92)+D13+1</f>
        <v>179</v>
      </c>
      <c r="E14" s="61">
        <f>COUNTA(I28:I92)+1</f>
        <v>35</v>
      </c>
      <c r="F14" s="398">
        <f>MIN(I28:I93)</f>
        <v>59.271000000000001</v>
      </c>
      <c r="G14" s="34">
        <f>AVERAGE(I28:I93)</f>
        <v>59.838117647058823</v>
      </c>
      <c r="H14" s="64">
        <f t="shared" si="0"/>
        <v>0.56711764705882217</v>
      </c>
      <c r="I14" s="312">
        <v>0.13302083333333334</v>
      </c>
      <c r="J14" s="313">
        <f>I14-I13</f>
        <v>2.537037037037039E-2</v>
      </c>
      <c r="K14" s="314">
        <f>J14+K12</f>
        <v>9.0648148148148172E-2</v>
      </c>
      <c r="L14" s="377">
        <v>156.875</v>
      </c>
      <c r="M14" s="315"/>
      <c r="N14" s="51"/>
      <c r="O14" s="18"/>
    </row>
    <row r="15" spans="1:15" s="3" customFormat="1" ht="30" customHeight="1" x14ac:dyDescent="0.3">
      <c r="A15" s="58">
        <v>8</v>
      </c>
      <c r="B15" s="320" t="s">
        <v>95</v>
      </c>
      <c r="C15" s="327">
        <v>1</v>
      </c>
      <c r="D15" s="19">
        <f>COUNTA(J28:J92)+D14+1</f>
        <v>192</v>
      </c>
      <c r="E15" s="61">
        <f>COUNTA(J28:J92)+1</f>
        <v>13</v>
      </c>
      <c r="F15" s="398">
        <f>MIN(J28:J93)</f>
        <v>59.701000000000001</v>
      </c>
      <c r="G15" s="34">
        <f>AVERAGE(J28:J93)</f>
        <v>60.021999999999991</v>
      </c>
      <c r="H15" s="64">
        <f>G9-F9</f>
        <v>0.58528571428571752</v>
      </c>
      <c r="I15" s="68">
        <v>0.1431597222222222</v>
      </c>
      <c r="J15" s="341">
        <f>I15-I14</f>
        <v>1.0138888888888864E-2</v>
      </c>
      <c r="K15" s="345">
        <f>J15+K14</f>
        <v>0.10078703703703704</v>
      </c>
      <c r="L15" s="378">
        <v>161.54</v>
      </c>
      <c r="M15" s="54" t="s">
        <v>154</v>
      </c>
      <c r="N15" s="386" t="s">
        <v>156</v>
      </c>
      <c r="O15" s="18"/>
    </row>
    <row r="16" spans="1:15" s="3" customFormat="1" ht="30" customHeight="1" x14ac:dyDescent="0.3">
      <c r="A16" s="58">
        <v>9</v>
      </c>
      <c r="B16" s="320" t="s">
        <v>93</v>
      </c>
      <c r="C16" s="327">
        <v>11</v>
      </c>
      <c r="D16" s="19">
        <f>COUNTA(K28:K92)+D15+1</f>
        <v>235</v>
      </c>
      <c r="E16" s="61">
        <f>COUNTA(K28:K92)+1</f>
        <v>43</v>
      </c>
      <c r="F16" s="398">
        <f>MIN(K28:K93)</f>
        <v>59.738</v>
      </c>
      <c r="G16" s="34">
        <f>AVERAGE(K28:K93)</f>
        <v>60.662285714285709</v>
      </c>
      <c r="H16" s="64">
        <f>G10-F10</f>
        <v>1.5198157894736681</v>
      </c>
      <c r="I16" s="68">
        <v>0.17452546296296298</v>
      </c>
      <c r="J16" s="341">
        <f>I16-I15</f>
        <v>3.1365740740740777E-2</v>
      </c>
      <c r="K16" s="76">
        <f>J16</f>
        <v>3.1365740740740777E-2</v>
      </c>
      <c r="L16" s="378">
        <v>157.489</v>
      </c>
      <c r="M16" s="54"/>
      <c r="N16" s="45"/>
      <c r="O16" s="18"/>
    </row>
    <row r="17" spans="1:16" s="3" customFormat="1" ht="30" customHeight="1" thickBot="1" x14ac:dyDescent="0.35">
      <c r="A17" s="58">
        <v>10</v>
      </c>
      <c r="B17" s="320" t="s">
        <v>93</v>
      </c>
      <c r="C17" s="327">
        <v>5</v>
      </c>
      <c r="D17" s="19">
        <f>COUNTA(L28:L92)+D16+1</f>
        <v>265</v>
      </c>
      <c r="E17" s="61">
        <f>COUNTA(L28:L92)+1</f>
        <v>30</v>
      </c>
      <c r="F17" s="403">
        <f>MIN(L28:L93)</f>
        <v>60.295999999999999</v>
      </c>
      <c r="G17" s="34">
        <f>AVERAGE(L28:L93)</f>
        <v>60.90641379310344</v>
      </c>
      <c r="H17" s="64">
        <f>G11-F11</f>
        <v>0.69109374999998607</v>
      </c>
      <c r="I17" s="68">
        <v>0.1967939814814815</v>
      </c>
      <c r="J17" s="75">
        <f>I17-I16</f>
        <v>2.2268518518518521E-2</v>
      </c>
      <c r="K17" s="76">
        <f>J17+K16</f>
        <v>5.3634259259259298E-2</v>
      </c>
      <c r="L17" s="378">
        <v>163.16200000000001</v>
      </c>
      <c r="M17" s="54" t="s">
        <v>154</v>
      </c>
      <c r="N17" s="386" t="s">
        <v>156</v>
      </c>
      <c r="O17" s="18"/>
    </row>
    <row r="18" spans="1:16" s="3" customFormat="1" ht="30" customHeight="1" thickBot="1" x14ac:dyDescent="0.35">
      <c r="A18" s="58">
        <v>11</v>
      </c>
      <c r="B18" s="321" t="s">
        <v>93</v>
      </c>
      <c r="C18" s="328">
        <v>9</v>
      </c>
      <c r="D18" s="19">
        <f>COUNTA(M28:M92)+D17+1</f>
        <v>308</v>
      </c>
      <c r="E18" s="61">
        <f>COUNTA(M28:M92)+1</f>
        <v>43</v>
      </c>
      <c r="F18" s="404">
        <f>MIN(M28:M93)</f>
        <v>58.411999999999999</v>
      </c>
      <c r="G18" s="41">
        <f>AVERAGE(M28:M93)</f>
        <v>59.761428571428553</v>
      </c>
      <c r="H18" s="64">
        <f>G12-F12</f>
        <v>0.89287499999999653</v>
      </c>
      <c r="I18" s="68">
        <v>0.22758101851851853</v>
      </c>
      <c r="J18" s="75">
        <f>I18-I17</f>
        <v>3.0787037037037029E-2</v>
      </c>
      <c r="K18" s="76">
        <f>J18+K17</f>
        <v>8.4421296296296328E-2</v>
      </c>
      <c r="L18" s="378">
        <v>156.423</v>
      </c>
      <c r="M18" s="53"/>
      <c r="N18" s="40"/>
    </row>
    <row r="19" spans="1:16" s="3" customFormat="1" ht="30" customHeight="1" x14ac:dyDescent="0.3">
      <c r="A19" s="58">
        <v>12</v>
      </c>
      <c r="B19" s="321" t="s">
        <v>94</v>
      </c>
      <c r="C19" s="328">
        <v>6</v>
      </c>
      <c r="D19" s="19">
        <f>COUNTA(N28:N92)+D18+1</f>
        <v>338</v>
      </c>
      <c r="E19" s="61">
        <f>COUNTA(N28:N92)+1</f>
        <v>30</v>
      </c>
      <c r="F19" s="402">
        <f>MIN(N28:N93)</f>
        <v>59.783000000000001</v>
      </c>
      <c r="G19" s="34">
        <f>AVERAGE(N28:N93)</f>
        <v>60.663275862068964</v>
      </c>
      <c r="H19" s="64">
        <f>G13-F13</f>
        <v>0.66154166666667891</v>
      </c>
      <c r="I19" s="68">
        <v>0.24980324074074076</v>
      </c>
      <c r="J19" s="75">
        <f t="shared" ref="J19:J21" si="1">I19-I18</f>
        <v>2.2222222222222227E-2</v>
      </c>
      <c r="K19" s="76">
        <f>J19+K13</f>
        <v>6.4594907407407393E-2</v>
      </c>
      <c r="L19" s="378">
        <v>159.12899999999999</v>
      </c>
      <c r="M19" s="53"/>
      <c r="N19" s="40"/>
    </row>
    <row r="20" spans="1:16" s="3" customFormat="1" ht="30" customHeight="1" thickBot="1" x14ac:dyDescent="0.35">
      <c r="A20" s="58">
        <v>13</v>
      </c>
      <c r="B20" s="321" t="s">
        <v>93</v>
      </c>
      <c r="C20" s="328">
        <v>7</v>
      </c>
      <c r="D20" s="19">
        <f>COUNTA(O28:O92)+D19+1</f>
        <v>357</v>
      </c>
      <c r="E20" s="61">
        <f>COUNTA(O28:O92)+1</f>
        <v>19</v>
      </c>
      <c r="F20" s="403">
        <f>MIN(O28:O93)</f>
        <v>59.588000000000001</v>
      </c>
      <c r="G20" s="34">
        <f>AVERAGE(O28:O93)</f>
        <v>60.368666666666662</v>
      </c>
      <c r="H20" s="64">
        <f>G14-F14</f>
        <v>0.56711764705882217</v>
      </c>
      <c r="I20" s="68">
        <v>0.26418981481481479</v>
      </c>
      <c r="J20" s="75">
        <f t="shared" si="1"/>
        <v>1.4386574074074038E-2</v>
      </c>
      <c r="K20" s="345">
        <f t="shared" ref="K18:K21" si="2">J20+K18</f>
        <v>9.8807870370370365E-2</v>
      </c>
      <c r="L20" s="378">
        <v>159.53299999999999</v>
      </c>
      <c r="M20" s="53"/>
      <c r="N20" s="40"/>
    </row>
    <row r="21" spans="1:16" s="3" customFormat="1" ht="30" customHeight="1" thickBot="1" x14ac:dyDescent="0.35">
      <c r="A21" s="59" t="s">
        <v>36</v>
      </c>
      <c r="B21" s="322" t="s">
        <v>94</v>
      </c>
      <c r="C21" s="329">
        <v>8</v>
      </c>
      <c r="D21" s="86">
        <f>COUNTA(P28:P92)+D20+1</f>
        <v>397</v>
      </c>
      <c r="E21" s="62">
        <f>COUNTA(P28:P92)+1</f>
        <v>40</v>
      </c>
      <c r="F21" s="401">
        <f>MIN(P28:P93)</f>
        <v>59.095999999999997</v>
      </c>
      <c r="G21" s="387">
        <f>AVERAGE(P28:P93)</f>
        <v>59.960153846153844</v>
      </c>
      <c r="H21" s="66">
        <f>G15-F15</f>
        <v>0.32099999999999085</v>
      </c>
      <c r="I21" s="349" t="str">
        <f>'Общие результаты'!G6</f>
        <v>7:00:46</v>
      </c>
      <c r="J21" s="78">
        <f t="shared" si="1"/>
        <v>2.8009259259259289E-2</v>
      </c>
      <c r="K21" s="346">
        <f t="shared" si="2"/>
        <v>9.2604166666666682E-2</v>
      </c>
      <c r="L21" s="70"/>
      <c r="M21" s="56"/>
      <c r="N21" s="40"/>
    </row>
    <row r="22" spans="1:16" s="3" customFormat="1" ht="30" customHeight="1" x14ac:dyDescent="0.3">
      <c r="A22" s="42"/>
      <c r="B22" s="43"/>
      <c r="C22" s="44"/>
      <c r="D22" s="44"/>
      <c r="E22" s="44"/>
      <c r="F22" s="33">
        <f>AVERAGE(F8:F9,F13,F19,F21)</f>
        <v>60.541999999999994</v>
      </c>
      <c r="G22" s="35">
        <f>AVERAGE(C28:D92,H28:H92,N28:N92,P28:P92)</f>
        <v>60.939363636363652</v>
      </c>
      <c r="H22" s="347">
        <f>AVERAGE(H8:H9,H13,H19,H21)</f>
        <v>0.56900714285714571</v>
      </c>
      <c r="I22" s="342" t="s">
        <v>134</v>
      </c>
      <c r="J22" s="44"/>
      <c r="K22" s="44"/>
      <c r="L22" s="20"/>
      <c r="M22" s="20"/>
    </row>
    <row r="23" spans="1:16" s="3" customFormat="1" ht="30" customHeight="1" x14ac:dyDescent="0.3">
      <c r="A23" s="42"/>
      <c r="B23" s="43"/>
      <c r="C23" s="44"/>
      <c r="D23" s="44"/>
      <c r="E23" s="44"/>
      <c r="F23" s="33">
        <f>AVERAGE(F10:F12,F14:F15)</f>
        <v>59.259200000000007</v>
      </c>
      <c r="G23" s="35">
        <f>AVERAGE(E28:G92,I28:J92)</f>
        <v>60.022727272727316</v>
      </c>
      <c r="H23" s="347">
        <f>AVERAGE(H10:H12,H14:H15)</f>
        <v>0.85123758016363804</v>
      </c>
      <c r="I23" s="350" t="s">
        <v>137</v>
      </c>
      <c r="J23" s="44"/>
      <c r="K23" s="44"/>
      <c r="L23" s="20"/>
      <c r="M23" s="20"/>
    </row>
    <row r="24" spans="1:16" ht="27.75" customHeight="1" thickBot="1" x14ac:dyDescent="0.35">
      <c r="A24" s="21"/>
      <c r="B24" s="21"/>
      <c r="C24" s="21"/>
      <c r="D24" s="22"/>
      <c r="E24" s="23"/>
      <c r="F24" s="24">
        <f>AVERAGE(F20,F16:F18)</f>
        <v>59.508499999999998</v>
      </c>
      <c r="G24" s="25">
        <f>AVERAGE(K28:M92,O28:O92)</f>
        <v>60.387160305343514</v>
      </c>
      <c r="H24" s="348">
        <f>AVERAGE(H20,H16:H18)</f>
        <v>0.91772554663311823</v>
      </c>
      <c r="I24" s="343" t="s">
        <v>138</v>
      </c>
      <c r="J24" s="23" t="s">
        <v>22</v>
      </c>
      <c r="K24" s="23"/>
      <c r="L24" s="20"/>
      <c r="M24" s="20"/>
    </row>
    <row r="25" spans="1:16" ht="30" customHeight="1" thickBot="1" x14ac:dyDescent="0.35">
      <c r="A25" s="27"/>
      <c r="B25" s="27"/>
      <c r="C25" s="27"/>
      <c r="D25" s="23"/>
      <c r="E25" s="23"/>
      <c r="F25" s="28">
        <f>AVERAGE(F8:F21)</f>
        <v>59.788571428571437</v>
      </c>
      <c r="G25" s="29">
        <f>AVERAGE(C28:P100)</f>
        <v>60.435888020833325</v>
      </c>
      <c r="H25" s="30">
        <f>AVERAGE(H8:H21)</f>
        <v>0.76943755725974228</v>
      </c>
      <c r="I25" s="23"/>
      <c r="J25" s="23"/>
      <c r="K25" s="23"/>
      <c r="L25" s="27"/>
      <c r="M25" s="27"/>
    </row>
    <row r="27" spans="1:16" ht="15" thickBot="1" x14ac:dyDescent="0.35">
      <c r="C27" s="31" t="str">
        <f>B8</f>
        <v>Петушков Андрей</v>
      </c>
      <c r="D27" s="31" t="str">
        <f>B9</f>
        <v>Петушков Андрей</v>
      </c>
      <c r="E27" s="31" t="str">
        <f>B10</f>
        <v>Тыщенко Миша</v>
      </c>
      <c r="F27" s="31" t="str">
        <f>B11</f>
        <v>Тыщенко Миша</v>
      </c>
      <c r="G27" s="31" t="str">
        <f>B12</f>
        <v>Тыщенко Миша</v>
      </c>
      <c r="H27" s="31" t="str">
        <f>B13</f>
        <v>Петушков Андрей</v>
      </c>
      <c r="I27" s="31" t="str">
        <f>B14</f>
        <v>Тыщенко Миша</v>
      </c>
      <c r="J27" s="31" t="str">
        <f>B15</f>
        <v>Тыщенко Миша</v>
      </c>
      <c r="K27" s="31" t="str">
        <f>B16</f>
        <v>Бахмацкий Олег</v>
      </c>
      <c r="L27" s="31" t="str">
        <f>B17</f>
        <v>Бахмацкий Олег</v>
      </c>
      <c r="M27" s="31" t="str">
        <f>B18</f>
        <v>Бахмацкий Олег</v>
      </c>
      <c r="N27" s="31" t="str">
        <f>B19</f>
        <v>Петушков Андрей</v>
      </c>
      <c r="O27" s="31" t="str">
        <f>B20</f>
        <v>Бахмацкий Олег</v>
      </c>
      <c r="P27" s="31" t="str">
        <f>B21</f>
        <v>Петушков Андрей</v>
      </c>
    </row>
    <row r="28" spans="1:16" x14ac:dyDescent="0.3">
      <c r="B28" s="1">
        <v>1</v>
      </c>
      <c r="C28" s="362">
        <v>63.118000000000002</v>
      </c>
      <c r="D28" s="363">
        <v>61.953000000000003</v>
      </c>
      <c r="E28" s="363">
        <v>59.761000000000003</v>
      </c>
      <c r="F28" s="363">
        <v>59.502000000000002</v>
      </c>
      <c r="G28" s="363">
        <v>59.517000000000003</v>
      </c>
      <c r="H28" s="363">
        <v>61.752000000000002</v>
      </c>
      <c r="I28" s="363">
        <v>59.887999999999998</v>
      </c>
      <c r="J28" s="363">
        <v>60.031999999999996</v>
      </c>
      <c r="K28" s="363">
        <v>61.991</v>
      </c>
      <c r="L28" s="363">
        <v>61.149000000000001</v>
      </c>
      <c r="M28" s="363">
        <v>59.645000000000003</v>
      </c>
      <c r="N28" s="363">
        <v>60.656999999999996</v>
      </c>
      <c r="O28" s="363">
        <v>61.62</v>
      </c>
      <c r="P28" s="382">
        <v>59.741</v>
      </c>
    </row>
    <row r="29" spans="1:16" x14ac:dyDescent="0.3">
      <c r="B29" s="1">
        <v>2</v>
      </c>
      <c r="C29" s="364">
        <v>61.417000000000002</v>
      </c>
      <c r="D29" s="365">
        <v>62.844000000000001</v>
      </c>
      <c r="E29" s="365">
        <v>59.912999999999997</v>
      </c>
      <c r="F29" s="365">
        <v>59.322000000000003</v>
      </c>
      <c r="G29" s="365">
        <v>59.978000000000002</v>
      </c>
      <c r="H29" s="365">
        <v>61.341000000000001</v>
      </c>
      <c r="I29" s="365">
        <v>60.527000000000001</v>
      </c>
      <c r="J29" s="365">
        <v>60.148000000000003</v>
      </c>
      <c r="K29" s="365">
        <v>61.054000000000002</v>
      </c>
      <c r="L29" s="365">
        <v>60.947000000000003</v>
      </c>
      <c r="M29" s="380">
        <v>60.122</v>
      </c>
      <c r="N29" s="380">
        <v>60.566000000000003</v>
      </c>
      <c r="O29" s="365">
        <v>60.704000000000001</v>
      </c>
      <c r="P29" s="381">
        <v>59.716999999999999</v>
      </c>
    </row>
    <row r="30" spans="1:16" x14ac:dyDescent="0.3">
      <c r="B30" s="1">
        <v>3</v>
      </c>
      <c r="C30" s="364">
        <v>61.384</v>
      </c>
      <c r="D30" s="365">
        <v>62.720999999999997</v>
      </c>
      <c r="E30" s="365">
        <v>59.898000000000003</v>
      </c>
      <c r="F30" s="365">
        <v>59.142000000000003</v>
      </c>
      <c r="G30" s="365">
        <v>59.69</v>
      </c>
      <c r="H30" s="365">
        <v>60.893000000000001</v>
      </c>
      <c r="I30" s="365">
        <v>61.045999999999999</v>
      </c>
      <c r="J30" s="365">
        <v>59.723999999999997</v>
      </c>
      <c r="K30" s="365">
        <v>60.639000000000003</v>
      </c>
      <c r="L30" s="365">
        <v>60.86</v>
      </c>
      <c r="M30" s="380">
        <v>59.247</v>
      </c>
      <c r="N30" s="380">
        <v>60.619</v>
      </c>
      <c r="O30" s="365">
        <v>59.79</v>
      </c>
      <c r="P30" s="381">
        <v>59.459000000000003</v>
      </c>
    </row>
    <row r="31" spans="1:16" x14ac:dyDescent="0.3">
      <c r="B31" s="1">
        <v>4</v>
      </c>
      <c r="C31" s="364">
        <v>61.759</v>
      </c>
      <c r="D31" s="365">
        <v>62.573</v>
      </c>
      <c r="E31" s="365">
        <v>60.051000000000002</v>
      </c>
      <c r="F31" s="365">
        <v>59.493000000000002</v>
      </c>
      <c r="G31" s="365">
        <v>59.709000000000003</v>
      </c>
      <c r="H31" s="365">
        <v>60.975000000000001</v>
      </c>
      <c r="I31" s="365">
        <v>59.898000000000003</v>
      </c>
      <c r="J31" s="365">
        <v>59.701000000000001</v>
      </c>
      <c r="K31" s="365">
        <v>61.134999999999998</v>
      </c>
      <c r="L31" s="365">
        <v>61.192</v>
      </c>
      <c r="M31" s="380">
        <v>59.423999999999999</v>
      </c>
      <c r="N31" s="380">
        <v>60.276000000000003</v>
      </c>
      <c r="O31" s="365">
        <v>60.781999999999996</v>
      </c>
      <c r="P31" s="381">
        <v>59.774999999999999</v>
      </c>
    </row>
    <row r="32" spans="1:16" x14ac:dyDescent="0.3">
      <c r="B32" s="1">
        <v>5</v>
      </c>
      <c r="C32" s="364">
        <v>61.671999999999997</v>
      </c>
      <c r="D32" s="365">
        <v>62.779000000000003</v>
      </c>
      <c r="E32" s="365">
        <v>59.892000000000003</v>
      </c>
      <c r="F32" s="365">
        <v>59.335000000000001</v>
      </c>
      <c r="G32" s="365">
        <v>59.957000000000001</v>
      </c>
      <c r="H32" s="365">
        <v>61.316000000000003</v>
      </c>
      <c r="I32" s="365">
        <v>59.98</v>
      </c>
      <c r="J32" s="365">
        <v>59.817999999999998</v>
      </c>
      <c r="K32" s="365">
        <v>60.085999999999999</v>
      </c>
      <c r="L32" s="365">
        <v>61.034999999999997</v>
      </c>
      <c r="M32" s="365">
        <v>58.847999999999999</v>
      </c>
      <c r="N32" s="365">
        <v>60.238999999999997</v>
      </c>
      <c r="O32" s="365">
        <v>60.174999999999997</v>
      </c>
      <c r="P32" s="381">
        <v>59.938000000000002</v>
      </c>
    </row>
    <row r="33" spans="2:16" x14ac:dyDescent="0.3">
      <c r="B33" s="1">
        <v>6</v>
      </c>
      <c r="C33" s="364">
        <v>61.182000000000002</v>
      </c>
      <c r="D33" s="365">
        <v>62.408000000000001</v>
      </c>
      <c r="E33" s="365">
        <v>60.091999999999999</v>
      </c>
      <c r="F33" s="365">
        <v>59.493000000000002</v>
      </c>
      <c r="G33" s="365">
        <v>60.677999999999997</v>
      </c>
      <c r="H33" s="365">
        <v>62.213999999999999</v>
      </c>
      <c r="I33" s="365">
        <v>60.369</v>
      </c>
      <c r="J33" s="365">
        <v>60.283000000000001</v>
      </c>
      <c r="K33" s="365">
        <v>61.14</v>
      </c>
      <c r="L33" s="365">
        <v>60.811</v>
      </c>
      <c r="M33" s="365">
        <v>59.189</v>
      </c>
      <c r="N33" s="365">
        <v>60.61</v>
      </c>
      <c r="O33" s="365">
        <v>59.712000000000003</v>
      </c>
      <c r="P33" s="381">
        <v>59.795000000000002</v>
      </c>
    </row>
    <row r="34" spans="2:16" x14ac:dyDescent="0.3">
      <c r="B34" s="1">
        <v>7</v>
      </c>
      <c r="C34" s="364">
        <v>61.082000000000001</v>
      </c>
      <c r="D34" s="365">
        <v>62.902999999999999</v>
      </c>
      <c r="E34" s="365">
        <v>59.762999999999998</v>
      </c>
      <c r="F34" s="365">
        <v>59.448999999999998</v>
      </c>
      <c r="G34" s="365">
        <v>61.674999999999997</v>
      </c>
      <c r="H34" s="365">
        <v>61.392000000000003</v>
      </c>
      <c r="I34" s="365">
        <v>60.13</v>
      </c>
      <c r="J34" s="365">
        <v>60.000999999999998</v>
      </c>
      <c r="K34" s="365">
        <v>60.615000000000002</v>
      </c>
      <c r="L34" s="365">
        <v>60.63</v>
      </c>
      <c r="M34" s="365">
        <v>59.536000000000001</v>
      </c>
      <c r="N34" s="365">
        <v>60.783999999999999</v>
      </c>
      <c r="O34" s="365">
        <v>60.067999999999998</v>
      </c>
      <c r="P34" s="381">
        <v>59.884</v>
      </c>
    </row>
    <row r="35" spans="2:16" x14ac:dyDescent="0.3">
      <c r="B35" s="1">
        <v>8</v>
      </c>
      <c r="C35" s="364">
        <v>61.677999999999997</v>
      </c>
      <c r="D35" s="365">
        <v>62.363</v>
      </c>
      <c r="E35" s="365">
        <v>60.34</v>
      </c>
      <c r="F35" s="365">
        <v>59.61</v>
      </c>
      <c r="G35" s="365">
        <v>60.008000000000003</v>
      </c>
      <c r="H35" s="365">
        <v>60.93</v>
      </c>
      <c r="I35" s="365">
        <v>59.935000000000002</v>
      </c>
      <c r="J35" s="365">
        <v>59.853999999999999</v>
      </c>
      <c r="K35" s="365">
        <v>60.533999999999999</v>
      </c>
      <c r="L35" s="365">
        <v>61.433</v>
      </c>
      <c r="M35" s="365">
        <v>58.603000000000002</v>
      </c>
      <c r="N35" s="365">
        <v>60.768000000000001</v>
      </c>
      <c r="O35" s="365">
        <v>59.793999999999997</v>
      </c>
      <c r="P35" s="381">
        <v>59.095999999999997</v>
      </c>
    </row>
    <row r="36" spans="2:16" x14ac:dyDescent="0.3">
      <c r="B36" s="1">
        <v>9</v>
      </c>
      <c r="C36" s="368">
        <v>61.286000000000001</v>
      </c>
      <c r="D36" s="365">
        <v>63.170999999999999</v>
      </c>
      <c r="E36" s="365">
        <v>59.634999999999998</v>
      </c>
      <c r="F36" s="365">
        <v>59.341000000000001</v>
      </c>
      <c r="G36" s="365">
        <v>59.865000000000002</v>
      </c>
      <c r="H36" s="365">
        <v>60.795999999999999</v>
      </c>
      <c r="I36" s="365">
        <v>59.991</v>
      </c>
      <c r="J36" s="365">
        <v>60.15</v>
      </c>
      <c r="K36" s="365">
        <v>61.374000000000002</v>
      </c>
      <c r="L36" s="365">
        <v>60.767000000000003</v>
      </c>
      <c r="M36" s="365">
        <v>58.898000000000003</v>
      </c>
      <c r="N36" s="365">
        <v>60.366</v>
      </c>
      <c r="O36" s="365">
        <v>61.238</v>
      </c>
      <c r="P36" s="381">
        <v>59.643999999999998</v>
      </c>
    </row>
    <row r="37" spans="2:16" x14ac:dyDescent="0.3">
      <c r="B37" s="1">
        <v>10</v>
      </c>
      <c r="C37" s="364">
        <v>61.261000000000003</v>
      </c>
      <c r="D37" s="365">
        <v>62.258000000000003</v>
      </c>
      <c r="E37" s="365">
        <v>59.89</v>
      </c>
      <c r="F37" s="365">
        <v>59.844000000000001</v>
      </c>
      <c r="G37" s="365">
        <v>59.792999999999999</v>
      </c>
      <c r="H37" s="365">
        <v>61.451000000000001</v>
      </c>
      <c r="I37" s="365">
        <v>60.209000000000003</v>
      </c>
      <c r="J37" s="365">
        <v>60.237000000000002</v>
      </c>
      <c r="K37" s="365">
        <v>60.636000000000003</v>
      </c>
      <c r="L37" s="365">
        <v>60.295999999999999</v>
      </c>
      <c r="M37" s="365">
        <v>58.661999999999999</v>
      </c>
      <c r="N37" s="365">
        <v>60.512999999999998</v>
      </c>
      <c r="O37" s="365">
        <v>60.866</v>
      </c>
      <c r="P37" s="381">
        <v>59.347000000000001</v>
      </c>
    </row>
    <row r="38" spans="2:16" x14ac:dyDescent="0.3">
      <c r="B38" s="1">
        <v>11</v>
      </c>
      <c r="C38" s="364">
        <v>61.784999999999997</v>
      </c>
      <c r="D38" s="365">
        <v>62.374000000000002</v>
      </c>
      <c r="E38" s="365">
        <v>59.89</v>
      </c>
      <c r="F38" s="365">
        <v>61.335000000000001</v>
      </c>
      <c r="G38" s="365">
        <v>60.262</v>
      </c>
      <c r="H38" s="365">
        <v>61.548000000000002</v>
      </c>
      <c r="I38" s="365">
        <v>60.302999999999997</v>
      </c>
      <c r="J38" s="365">
        <v>60.578000000000003</v>
      </c>
      <c r="K38" s="365">
        <v>60.585000000000001</v>
      </c>
      <c r="L38" s="365">
        <v>60.88</v>
      </c>
      <c r="M38" s="365">
        <v>58.881</v>
      </c>
      <c r="N38" s="365">
        <v>60.174999999999997</v>
      </c>
      <c r="O38" s="365">
        <v>60.465000000000003</v>
      </c>
      <c r="P38" s="381">
        <v>59.847999999999999</v>
      </c>
    </row>
    <row r="39" spans="2:16" x14ac:dyDescent="0.3">
      <c r="B39" s="1">
        <v>12</v>
      </c>
      <c r="C39" s="364">
        <v>62.1</v>
      </c>
      <c r="D39" s="365">
        <v>62.106000000000002</v>
      </c>
      <c r="E39" s="365">
        <v>60.46</v>
      </c>
      <c r="F39" s="365">
        <v>59.283000000000001</v>
      </c>
      <c r="G39" s="365">
        <v>60.281999999999996</v>
      </c>
      <c r="H39" s="365">
        <v>62.853000000000002</v>
      </c>
      <c r="I39" s="365">
        <v>59.374000000000002</v>
      </c>
      <c r="J39" s="365">
        <v>59.738</v>
      </c>
      <c r="K39" s="365">
        <v>60.460999999999999</v>
      </c>
      <c r="L39" s="365">
        <v>61.515999999999998</v>
      </c>
      <c r="M39" s="365">
        <v>58.720999999999997</v>
      </c>
      <c r="N39" s="365">
        <v>59.783000000000001</v>
      </c>
      <c r="O39" s="365">
        <v>60.429000000000002</v>
      </c>
      <c r="P39" s="381">
        <v>60.12</v>
      </c>
    </row>
    <row r="40" spans="2:16" x14ac:dyDescent="0.3">
      <c r="B40" s="1">
        <v>13</v>
      </c>
      <c r="C40" s="364">
        <v>61.273000000000003</v>
      </c>
      <c r="D40" s="365">
        <v>62.265000000000001</v>
      </c>
      <c r="E40" s="365">
        <v>60.694000000000003</v>
      </c>
      <c r="F40" s="365">
        <v>59.415999999999997</v>
      </c>
      <c r="G40" s="365">
        <v>59.863999999999997</v>
      </c>
      <c r="H40" s="365">
        <v>61.595999999999997</v>
      </c>
      <c r="I40" s="365">
        <v>59.966000000000001</v>
      </c>
      <c r="J40" s="365"/>
      <c r="K40" s="365">
        <v>60.491999999999997</v>
      </c>
      <c r="L40" s="365">
        <v>60.996000000000002</v>
      </c>
      <c r="M40" s="365">
        <v>59.008000000000003</v>
      </c>
      <c r="N40" s="365">
        <v>60.131</v>
      </c>
      <c r="O40" s="365">
        <v>60.53</v>
      </c>
      <c r="P40" s="381">
        <v>59.462000000000003</v>
      </c>
    </row>
    <row r="41" spans="2:16" x14ac:dyDescent="0.3">
      <c r="B41" s="1">
        <v>14</v>
      </c>
      <c r="C41" s="369">
        <v>62.134999999999998</v>
      </c>
      <c r="D41" s="365">
        <v>62.817999999999998</v>
      </c>
      <c r="E41" s="365">
        <v>61.463999999999999</v>
      </c>
      <c r="F41" s="365">
        <v>59.823</v>
      </c>
      <c r="G41" s="365">
        <v>62.093000000000004</v>
      </c>
      <c r="H41" s="365">
        <v>62.262</v>
      </c>
      <c r="I41" s="365">
        <v>59.514000000000003</v>
      </c>
      <c r="J41" s="365"/>
      <c r="K41" s="365">
        <v>61.372</v>
      </c>
      <c r="L41" s="365">
        <v>60.868000000000002</v>
      </c>
      <c r="M41" s="365">
        <v>60.146999999999998</v>
      </c>
      <c r="N41" s="365">
        <v>60.253999999999998</v>
      </c>
      <c r="O41" s="365">
        <v>60.298999999999999</v>
      </c>
      <c r="P41" s="381">
        <v>60.094000000000001</v>
      </c>
    </row>
    <row r="42" spans="2:16" x14ac:dyDescent="0.3">
      <c r="B42" s="1">
        <v>15</v>
      </c>
      <c r="C42" s="364">
        <v>62.332999999999998</v>
      </c>
      <c r="D42" s="365"/>
      <c r="E42" s="365">
        <v>63.521000000000001</v>
      </c>
      <c r="F42" s="365">
        <v>59.655000000000001</v>
      </c>
      <c r="G42" s="365">
        <v>63.151000000000003</v>
      </c>
      <c r="H42" s="365">
        <v>61.709000000000003</v>
      </c>
      <c r="I42" s="365">
        <v>59.966999999999999</v>
      </c>
      <c r="J42" s="365"/>
      <c r="K42" s="365">
        <v>60.914999999999999</v>
      </c>
      <c r="L42" s="365">
        <v>60.546999999999997</v>
      </c>
      <c r="M42" s="365">
        <v>59.651000000000003</v>
      </c>
      <c r="N42" s="365">
        <v>60.72</v>
      </c>
      <c r="O42" s="365">
        <v>59.899000000000001</v>
      </c>
      <c r="P42" s="381">
        <v>59.960999999999999</v>
      </c>
    </row>
    <row r="43" spans="2:16" x14ac:dyDescent="0.3">
      <c r="B43" s="1">
        <v>16</v>
      </c>
      <c r="C43" s="364"/>
      <c r="D43" s="370"/>
      <c r="E43" s="365">
        <v>60.036000000000001</v>
      </c>
      <c r="F43" s="365">
        <v>59.561</v>
      </c>
      <c r="G43" s="365">
        <v>60.036000000000001</v>
      </c>
      <c r="H43" s="365">
        <v>61.545999999999999</v>
      </c>
      <c r="I43" s="365">
        <v>59.703000000000003</v>
      </c>
      <c r="J43" s="365"/>
      <c r="K43" s="365">
        <v>61.555</v>
      </c>
      <c r="L43" s="365">
        <v>60.828000000000003</v>
      </c>
      <c r="M43" s="365">
        <v>59.171999999999997</v>
      </c>
      <c r="N43" s="365">
        <v>60.649000000000001</v>
      </c>
      <c r="O43" s="365">
        <v>59.588000000000001</v>
      </c>
      <c r="P43" s="381">
        <v>59.634999999999998</v>
      </c>
    </row>
    <row r="44" spans="2:16" x14ac:dyDescent="0.3">
      <c r="B44" s="1">
        <v>17</v>
      </c>
      <c r="C44" s="364"/>
      <c r="D44" s="365"/>
      <c r="E44" s="365">
        <v>60.593000000000004</v>
      </c>
      <c r="F44" s="365">
        <v>59.563000000000002</v>
      </c>
      <c r="G44" s="365"/>
      <c r="H44" s="365">
        <v>61.66</v>
      </c>
      <c r="I44" s="365">
        <v>59.683999999999997</v>
      </c>
      <c r="J44" s="365"/>
      <c r="K44" s="365">
        <v>60.643999999999998</v>
      </c>
      <c r="L44" s="365">
        <v>60.747</v>
      </c>
      <c r="M44" s="365">
        <v>59.250999999999998</v>
      </c>
      <c r="N44" s="365">
        <v>60.887</v>
      </c>
      <c r="O44" s="365">
        <v>59.871000000000002</v>
      </c>
      <c r="P44" s="381">
        <v>59.674999999999997</v>
      </c>
    </row>
    <row r="45" spans="2:16" x14ac:dyDescent="0.3">
      <c r="B45" s="1">
        <v>18</v>
      </c>
      <c r="C45" s="364"/>
      <c r="D45" s="365"/>
      <c r="E45" s="365">
        <v>60.462000000000003</v>
      </c>
      <c r="F45" s="365">
        <v>60.25</v>
      </c>
      <c r="G45" s="365"/>
      <c r="H45" s="365">
        <v>61.335999999999999</v>
      </c>
      <c r="I45" s="365">
        <v>59.889000000000003</v>
      </c>
      <c r="J45" s="365"/>
      <c r="K45" s="365">
        <v>60.569000000000003</v>
      </c>
      <c r="L45" s="365">
        <v>61.170999999999999</v>
      </c>
      <c r="M45" s="365">
        <v>59.365000000000002</v>
      </c>
      <c r="N45" s="365">
        <v>60.322000000000003</v>
      </c>
      <c r="O45" s="365">
        <v>60.805999999999997</v>
      </c>
      <c r="P45" s="381">
        <v>59.98</v>
      </c>
    </row>
    <row r="46" spans="2:16" x14ac:dyDescent="0.3">
      <c r="B46" s="1">
        <v>19</v>
      </c>
      <c r="C46" s="364"/>
      <c r="D46" s="365"/>
      <c r="E46" s="365">
        <v>60.6</v>
      </c>
      <c r="F46" s="365">
        <v>60.375999999999998</v>
      </c>
      <c r="G46" s="365"/>
      <c r="H46" s="365">
        <v>61.188000000000002</v>
      </c>
      <c r="I46" s="365">
        <v>60.158000000000001</v>
      </c>
      <c r="J46" s="365"/>
      <c r="K46" s="365">
        <v>60.960999999999999</v>
      </c>
      <c r="L46" s="365">
        <v>61.033000000000001</v>
      </c>
      <c r="M46" s="365">
        <v>61.399000000000001</v>
      </c>
      <c r="N46" s="365">
        <v>60.472999999999999</v>
      </c>
      <c r="O46" s="365"/>
      <c r="P46" s="381">
        <v>60.325000000000003</v>
      </c>
    </row>
    <row r="47" spans="2:16" x14ac:dyDescent="0.3">
      <c r="B47" s="1">
        <v>20</v>
      </c>
      <c r="C47" s="364"/>
      <c r="D47" s="365"/>
      <c r="E47" s="365">
        <v>60.185000000000002</v>
      </c>
      <c r="F47" s="365">
        <v>60.832999999999998</v>
      </c>
      <c r="G47" s="365"/>
      <c r="H47" s="365">
        <v>61.002000000000002</v>
      </c>
      <c r="I47" s="365">
        <v>59.756</v>
      </c>
      <c r="J47" s="365"/>
      <c r="K47" s="365">
        <v>60.622999999999998</v>
      </c>
      <c r="L47" s="365">
        <v>61.750999999999998</v>
      </c>
      <c r="M47" s="365">
        <v>60.374000000000002</v>
      </c>
      <c r="N47" s="365">
        <v>62.177999999999997</v>
      </c>
      <c r="O47" s="365"/>
      <c r="P47" s="381">
        <v>60.042999999999999</v>
      </c>
    </row>
    <row r="48" spans="2:16" x14ac:dyDescent="0.3">
      <c r="B48" s="1">
        <v>21</v>
      </c>
      <c r="C48" s="364"/>
      <c r="D48" s="365"/>
      <c r="E48" s="365">
        <v>60.768999999999998</v>
      </c>
      <c r="F48" s="365">
        <v>60.627000000000002</v>
      </c>
      <c r="G48" s="365"/>
      <c r="H48" s="365">
        <v>61.215000000000003</v>
      </c>
      <c r="I48" s="365">
        <v>59.948999999999998</v>
      </c>
      <c r="J48" s="365"/>
      <c r="K48" s="365">
        <v>60.823999999999998</v>
      </c>
      <c r="L48" s="365">
        <v>60.601999999999997</v>
      </c>
      <c r="M48" s="365">
        <v>59.935000000000002</v>
      </c>
      <c r="N48" s="365">
        <v>61.091999999999999</v>
      </c>
      <c r="O48" s="365"/>
      <c r="P48" s="381">
        <v>60.146000000000001</v>
      </c>
    </row>
    <row r="49" spans="2:16" x14ac:dyDescent="0.3">
      <c r="B49" s="1">
        <v>22</v>
      </c>
      <c r="C49" s="364"/>
      <c r="D49" s="365"/>
      <c r="E49" s="365">
        <v>60.436</v>
      </c>
      <c r="F49" s="365">
        <v>59.618000000000002</v>
      </c>
      <c r="G49" s="365"/>
      <c r="H49" s="365">
        <v>61.511000000000003</v>
      </c>
      <c r="I49" s="365">
        <v>59.271000000000001</v>
      </c>
      <c r="J49" s="365"/>
      <c r="K49" s="365">
        <v>61.276000000000003</v>
      </c>
      <c r="L49" s="365">
        <v>60.512999999999998</v>
      </c>
      <c r="M49" s="365">
        <v>59.308</v>
      </c>
      <c r="N49" s="365">
        <v>60.52</v>
      </c>
      <c r="O49" s="365"/>
      <c r="P49" s="381">
        <v>60.18</v>
      </c>
    </row>
    <row r="50" spans="2:16" x14ac:dyDescent="0.3">
      <c r="B50" s="1">
        <v>23</v>
      </c>
      <c r="C50" s="364"/>
      <c r="D50" s="365"/>
      <c r="E50" s="365">
        <v>61.39</v>
      </c>
      <c r="F50" s="365">
        <v>59.417999999999999</v>
      </c>
      <c r="G50" s="365"/>
      <c r="H50" s="365">
        <v>61.344999999999999</v>
      </c>
      <c r="I50" s="365">
        <v>59.337000000000003</v>
      </c>
      <c r="J50" s="365"/>
      <c r="K50" s="365">
        <v>60.622999999999998</v>
      </c>
      <c r="L50" s="365">
        <v>61.500999999999998</v>
      </c>
      <c r="M50" s="365">
        <v>69.129000000000005</v>
      </c>
      <c r="N50" s="365">
        <v>60.578000000000003</v>
      </c>
      <c r="O50" s="365"/>
      <c r="P50" s="381">
        <v>59.677</v>
      </c>
    </row>
    <row r="51" spans="2:16" x14ac:dyDescent="0.3">
      <c r="B51" s="1">
        <v>24</v>
      </c>
      <c r="C51" s="364"/>
      <c r="D51" s="365"/>
      <c r="E51" s="365">
        <v>60.832000000000001</v>
      </c>
      <c r="F51" s="365">
        <v>59.456000000000003</v>
      </c>
      <c r="G51" s="365"/>
      <c r="H51" s="365">
        <v>61.15</v>
      </c>
      <c r="I51" s="365">
        <v>59.65</v>
      </c>
      <c r="J51" s="365"/>
      <c r="K51" s="365">
        <v>60.039000000000001</v>
      </c>
      <c r="L51" s="365">
        <v>61.055</v>
      </c>
      <c r="M51" s="365">
        <v>59.101999999999997</v>
      </c>
      <c r="N51" s="365">
        <v>60.654000000000003</v>
      </c>
      <c r="O51" s="365"/>
      <c r="P51" s="381">
        <v>59.344000000000001</v>
      </c>
    </row>
    <row r="52" spans="2:16" x14ac:dyDescent="0.3">
      <c r="B52" s="1">
        <v>25</v>
      </c>
      <c r="C52" s="364"/>
      <c r="D52" s="365"/>
      <c r="E52" s="365">
        <v>60.186999999999998</v>
      </c>
      <c r="F52" s="365">
        <v>59.936999999999998</v>
      </c>
      <c r="G52" s="365"/>
      <c r="H52" s="365"/>
      <c r="I52" s="365">
        <v>59.372</v>
      </c>
      <c r="J52" s="365"/>
      <c r="K52" s="365">
        <v>61.030999999999999</v>
      </c>
      <c r="L52" s="365">
        <v>60.454000000000001</v>
      </c>
      <c r="M52" s="365">
        <v>59.081000000000003</v>
      </c>
      <c r="N52" s="365">
        <v>61.345999999999997</v>
      </c>
      <c r="O52" s="365"/>
      <c r="P52" s="381">
        <v>59.892000000000003</v>
      </c>
    </row>
    <row r="53" spans="2:16" x14ac:dyDescent="0.3">
      <c r="B53" s="1">
        <v>26</v>
      </c>
      <c r="C53" s="364"/>
      <c r="D53" s="365"/>
      <c r="E53" s="365">
        <v>60.45</v>
      </c>
      <c r="F53" s="365">
        <v>60.015999999999998</v>
      </c>
      <c r="G53" s="365"/>
      <c r="H53" s="365"/>
      <c r="I53" s="365">
        <v>59.509</v>
      </c>
      <c r="J53" s="365"/>
      <c r="K53" s="365">
        <v>60.499000000000002</v>
      </c>
      <c r="L53" s="365">
        <v>60.645000000000003</v>
      </c>
      <c r="M53" s="365">
        <v>58.725999999999999</v>
      </c>
      <c r="N53" s="365">
        <v>61.375999999999998</v>
      </c>
      <c r="O53" s="365"/>
      <c r="P53" s="381">
        <v>60.155999999999999</v>
      </c>
    </row>
    <row r="54" spans="2:16" x14ac:dyDescent="0.3">
      <c r="B54" s="1">
        <v>27</v>
      </c>
      <c r="C54" s="364"/>
      <c r="D54" s="365"/>
      <c r="E54" s="365">
        <v>61.02</v>
      </c>
      <c r="F54" s="365">
        <v>60.084000000000003</v>
      </c>
      <c r="G54" s="365"/>
      <c r="H54" s="365"/>
      <c r="I54" s="365">
        <v>59.529000000000003</v>
      </c>
      <c r="J54" s="365"/>
      <c r="K54" s="365">
        <v>60.058</v>
      </c>
      <c r="L54" s="365">
        <v>60.6</v>
      </c>
      <c r="M54" s="365">
        <v>58.942</v>
      </c>
      <c r="N54" s="365">
        <v>60.67</v>
      </c>
      <c r="O54" s="365"/>
      <c r="P54" s="381">
        <v>60.884</v>
      </c>
    </row>
    <row r="55" spans="2:16" x14ac:dyDescent="0.3">
      <c r="B55" s="1">
        <v>28</v>
      </c>
      <c r="C55" s="364"/>
      <c r="D55" s="365"/>
      <c r="E55" s="365">
        <v>60.009</v>
      </c>
      <c r="F55" s="365">
        <v>60.143000000000001</v>
      </c>
      <c r="G55" s="365"/>
      <c r="H55" s="365"/>
      <c r="I55" s="365">
        <v>59.728000000000002</v>
      </c>
      <c r="J55" s="365"/>
      <c r="K55" s="365">
        <v>60.485999999999997</v>
      </c>
      <c r="L55" s="365">
        <v>61.008000000000003</v>
      </c>
      <c r="M55" s="365">
        <v>59.122</v>
      </c>
      <c r="N55" s="365">
        <v>61.161000000000001</v>
      </c>
      <c r="O55" s="365"/>
      <c r="P55" s="381">
        <v>59.679000000000002</v>
      </c>
    </row>
    <row r="56" spans="2:16" x14ac:dyDescent="0.3">
      <c r="B56" s="1">
        <v>29</v>
      </c>
      <c r="C56" s="364"/>
      <c r="D56" s="365"/>
      <c r="E56" s="365">
        <v>60.747</v>
      </c>
      <c r="F56" s="365">
        <v>59.323</v>
      </c>
      <c r="G56" s="365"/>
      <c r="H56" s="365"/>
      <c r="I56" s="365">
        <v>59.424999999999997</v>
      </c>
      <c r="J56" s="365"/>
      <c r="K56" s="365">
        <v>60.661999999999999</v>
      </c>
      <c r="L56" s="365">
        <v>60.451000000000001</v>
      </c>
      <c r="M56" s="365">
        <v>58.655999999999999</v>
      </c>
      <c r="N56" s="365">
        <v>60.868000000000002</v>
      </c>
      <c r="O56" s="365"/>
      <c r="P56" s="381">
        <v>60.256</v>
      </c>
    </row>
    <row r="57" spans="2:16" x14ac:dyDescent="0.3">
      <c r="B57" s="1">
        <v>30</v>
      </c>
      <c r="C57" s="364"/>
      <c r="D57" s="365"/>
      <c r="E57" s="365">
        <v>59.673999999999999</v>
      </c>
      <c r="F57" s="365">
        <v>61.12</v>
      </c>
      <c r="G57" s="365"/>
      <c r="H57" s="365"/>
      <c r="I57" s="365">
        <v>59.91</v>
      </c>
      <c r="J57" s="365"/>
      <c r="K57" s="365">
        <v>59.948</v>
      </c>
      <c r="L57" s="365"/>
      <c r="M57" s="365">
        <v>58.674999999999997</v>
      </c>
      <c r="N57" s="365"/>
      <c r="O57" s="365"/>
      <c r="P57" s="381">
        <v>60.502000000000002</v>
      </c>
    </row>
    <row r="58" spans="2:16" x14ac:dyDescent="0.3">
      <c r="B58" s="1">
        <v>31</v>
      </c>
      <c r="C58" s="364"/>
      <c r="D58" s="365"/>
      <c r="E58" s="365">
        <v>60.344999999999999</v>
      </c>
      <c r="F58" s="365">
        <v>60.021999999999998</v>
      </c>
      <c r="G58" s="365"/>
      <c r="H58" s="365"/>
      <c r="I58" s="365">
        <v>59.448</v>
      </c>
      <c r="J58" s="365"/>
      <c r="K58" s="365">
        <v>59.738</v>
      </c>
      <c r="L58" s="365"/>
      <c r="M58" s="365">
        <v>59.148000000000003</v>
      </c>
      <c r="N58" s="365"/>
      <c r="O58" s="365"/>
      <c r="P58" s="381">
        <v>60.707000000000001</v>
      </c>
    </row>
    <row r="59" spans="2:16" x14ac:dyDescent="0.3">
      <c r="B59" s="1">
        <v>32</v>
      </c>
      <c r="C59" s="364"/>
      <c r="D59" s="365"/>
      <c r="E59" s="365">
        <v>59.183999999999997</v>
      </c>
      <c r="F59" s="365">
        <v>60.268999999999998</v>
      </c>
      <c r="G59" s="365"/>
      <c r="H59" s="365"/>
      <c r="I59" s="365">
        <v>59.569000000000003</v>
      </c>
      <c r="J59" s="365"/>
      <c r="K59" s="365">
        <v>60.606000000000002</v>
      </c>
      <c r="L59" s="365"/>
      <c r="M59" s="365">
        <v>58.411999999999999</v>
      </c>
      <c r="N59" s="365"/>
      <c r="O59" s="365"/>
      <c r="P59" s="381">
        <v>59.732999999999997</v>
      </c>
    </row>
    <row r="60" spans="2:16" x14ac:dyDescent="0.3">
      <c r="B60" s="1">
        <v>33</v>
      </c>
      <c r="C60" s="364"/>
      <c r="D60" s="365"/>
      <c r="E60" s="365">
        <v>58.664999999999999</v>
      </c>
      <c r="F60" s="365"/>
      <c r="G60" s="365"/>
      <c r="H60" s="365"/>
      <c r="I60" s="365">
        <v>59.817999999999998</v>
      </c>
      <c r="J60" s="365"/>
      <c r="K60" s="365">
        <v>59.872</v>
      </c>
      <c r="L60" s="365"/>
      <c r="M60" s="365">
        <v>59.558</v>
      </c>
      <c r="N60" s="365"/>
      <c r="O60" s="365"/>
      <c r="P60" s="381">
        <v>59.97</v>
      </c>
    </row>
    <row r="61" spans="2:16" x14ac:dyDescent="0.3">
      <c r="B61" s="1">
        <v>34</v>
      </c>
      <c r="C61" s="364"/>
      <c r="D61" s="365"/>
      <c r="E61" s="365">
        <v>58.758000000000003</v>
      </c>
      <c r="F61" s="365"/>
      <c r="G61" s="365"/>
      <c r="H61" s="365"/>
      <c r="I61" s="365">
        <v>59.694000000000003</v>
      </c>
      <c r="J61" s="365"/>
      <c r="K61" s="365">
        <v>60.948</v>
      </c>
      <c r="L61" s="365"/>
      <c r="M61" s="365">
        <v>58.417000000000002</v>
      </c>
      <c r="N61" s="365"/>
      <c r="O61" s="365"/>
      <c r="P61" s="381">
        <v>60.091000000000001</v>
      </c>
    </row>
    <row r="62" spans="2:16" x14ac:dyDescent="0.3">
      <c r="B62" s="1">
        <v>35</v>
      </c>
      <c r="C62" s="364"/>
      <c r="D62" s="365"/>
      <c r="E62" s="365">
        <v>59.508000000000003</v>
      </c>
      <c r="F62" s="365"/>
      <c r="G62" s="365"/>
      <c r="H62" s="365"/>
      <c r="I62" s="365"/>
      <c r="J62" s="365"/>
      <c r="K62" s="365">
        <v>60.101999999999997</v>
      </c>
      <c r="L62" s="365"/>
      <c r="M62" s="365">
        <v>59.045999999999999</v>
      </c>
      <c r="N62" s="365"/>
      <c r="O62" s="365"/>
      <c r="P62" s="381">
        <v>60.015000000000001</v>
      </c>
    </row>
    <row r="63" spans="2:16" x14ac:dyDescent="0.3">
      <c r="B63" s="1">
        <v>36</v>
      </c>
      <c r="C63" s="364"/>
      <c r="D63" s="365"/>
      <c r="E63" s="365">
        <v>58.686999999999998</v>
      </c>
      <c r="F63" s="365"/>
      <c r="G63" s="365"/>
      <c r="H63" s="365"/>
      <c r="I63" s="365"/>
      <c r="J63" s="365"/>
      <c r="K63" s="365">
        <v>60.691000000000003</v>
      </c>
      <c r="L63" s="365"/>
      <c r="M63" s="365">
        <v>59.893999999999998</v>
      </c>
      <c r="N63" s="365"/>
      <c r="O63" s="365"/>
      <c r="P63" s="381">
        <v>59.529000000000003</v>
      </c>
    </row>
    <row r="64" spans="2:16" x14ac:dyDescent="0.3">
      <c r="B64" s="1">
        <v>37</v>
      </c>
      <c r="C64" s="364"/>
      <c r="D64" s="365"/>
      <c r="E64" s="365">
        <v>59.378999999999998</v>
      </c>
      <c r="F64" s="365"/>
      <c r="G64" s="365"/>
      <c r="H64" s="365"/>
      <c r="I64" s="365"/>
      <c r="J64" s="365"/>
      <c r="K64" s="365">
        <v>60.247</v>
      </c>
      <c r="L64" s="365"/>
      <c r="M64" s="365">
        <v>58.994999999999997</v>
      </c>
      <c r="N64" s="365"/>
      <c r="O64" s="365"/>
      <c r="P64" s="381">
        <v>61.381</v>
      </c>
    </row>
    <row r="65" spans="2:16" x14ac:dyDescent="0.3">
      <c r="B65" s="1">
        <v>38</v>
      </c>
      <c r="C65" s="364"/>
      <c r="D65" s="365"/>
      <c r="E65" s="365">
        <v>59.843000000000004</v>
      </c>
      <c r="F65" s="365"/>
      <c r="G65" s="365"/>
      <c r="H65" s="365"/>
      <c r="I65" s="365"/>
      <c r="J65" s="365"/>
      <c r="K65" s="365">
        <v>60.845999999999997</v>
      </c>
      <c r="L65" s="365"/>
      <c r="M65" s="365">
        <v>58.524999999999999</v>
      </c>
      <c r="N65" s="365"/>
      <c r="O65" s="365"/>
      <c r="P65" s="381">
        <v>60.634999999999998</v>
      </c>
    </row>
    <row r="66" spans="2:16" x14ac:dyDescent="0.3">
      <c r="B66" s="1">
        <v>39</v>
      </c>
      <c r="C66" s="364"/>
      <c r="D66" s="365"/>
      <c r="E66" s="365"/>
      <c r="F66" s="365"/>
      <c r="G66" s="365"/>
      <c r="H66" s="365"/>
      <c r="I66" s="365"/>
      <c r="J66" s="365"/>
      <c r="K66" s="365">
        <v>60.415999999999997</v>
      </c>
      <c r="L66" s="365"/>
      <c r="M66" s="365">
        <v>58.84</v>
      </c>
      <c r="N66" s="365"/>
      <c r="O66" s="365"/>
      <c r="P66" s="381">
        <v>60.13</v>
      </c>
    </row>
    <row r="67" spans="2:16" x14ac:dyDescent="0.3">
      <c r="B67" s="1">
        <v>40</v>
      </c>
      <c r="C67" s="364"/>
      <c r="D67" s="365"/>
      <c r="E67" s="365"/>
      <c r="F67" s="365"/>
      <c r="G67" s="365"/>
      <c r="H67" s="365"/>
      <c r="I67" s="365"/>
      <c r="J67" s="365"/>
      <c r="K67" s="365">
        <v>59.74</v>
      </c>
      <c r="L67" s="365"/>
      <c r="M67" s="365">
        <v>58.445999999999998</v>
      </c>
      <c r="N67" s="365"/>
      <c r="O67" s="365"/>
      <c r="P67" s="381"/>
    </row>
    <row r="68" spans="2:16" x14ac:dyDescent="0.3">
      <c r="B68" s="1">
        <v>41</v>
      </c>
      <c r="C68" s="364"/>
      <c r="D68" s="365"/>
      <c r="E68" s="365"/>
      <c r="F68" s="365"/>
      <c r="G68" s="365"/>
      <c r="H68" s="365"/>
      <c r="I68" s="365"/>
      <c r="J68" s="365"/>
      <c r="K68" s="365">
        <v>61.692</v>
      </c>
      <c r="L68" s="365"/>
      <c r="M68" s="365">
        <v>72.037000000000006</v>
      </c>
      <c r="N68" s="365"/>
      <c r="O68" s="365"/>
      <c r="P68" s="381"/>
    </row>
    <row r="69" spans="2:16" x14ac:dyDescent="0.3">
      <c r="B69" s="1">
        <v>42</v>
      </c>
      <c r="C69" s="364"/>
      <c r="D69" s="365"/>
      <c r="E69" s="365"/>
      <c r="F69" s="365"/>
      <c r="G69" s="365"/>
      <c r="H69" s="365"/>
      <c r="I69" s="365"/>
      <c r="J69" s="365"/>
      <c r="K69" s="365">
        <v>60.091000000000001</v>
      </c>
      <c r="L69" s="365"/>
      <c r="M69" s="365">
        <v>59.843000000000004</v>
      </c>
      <c r="N69" s="365"/>
      <c r="O69" s="365"/>
      <c r="P69" s="381"/>
    </row>
    <row r="70" spans="2:16" x14ac:dyDescent="0.3">
      <c r="B70" s="1">
        <v>43</v>
      </c>
      <c r="C70" s="364"/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81"/>
    </row>
    <row r="71" spans="2:16" x14ac:dyDescent="0.3">
      <c r="B71" s="1">
        <v>44</v>
      </c>
      <c r="C71" s="364"/>
      <c r="D71" s="365"/>
      <c r="E71" s="365"/>
      <c r="F71" s="365"/>
      <c r="G71" s="365"/>
      <c r="H71" s="365"/>
      <c r="I71" s="365"/>
      <c r="J71" s="365"/>
      <c r="K71" s="365"/>
      <c r="L71" s="365"/>
      <c r="M71" s="365"/>
      <c r="N71" s="365"/>
      <c r="O71" s="365"/>
      <c r="P71" s="381"/>
    </row>
    <row r="72" spans="2:16" x14ac:dyDescent="0.3">
      <c r="B72" s="1">
        <v>45</v>
      </c>
      <c r="C72" s="364"/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81"/>
    </row>
    <row r="73" spans="2:16" x14ac:dyDescent="0.3">
      <c r="B73" s="1">
        <v>46</v>
      </c>
      <c r="C73" s="364"/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  <c r="P73" s="381"/>
    </row>
    <row r="74" spans="2:16" x14ac:dyDescent="0.3">
      <c r="B74" s="1">
        <v>47</v>
      </c>
      <c r="C74" s="364"/>
      <c r="D74" s="365"/>
      <c r="E74" s="365"/>
      <c r="F74" s="365"/>
      <c r="G74" s="365"/>
      <c r="H74" s="365"/>
      <c r="I74" s="365"/>
      <c r="J74" s="365"/>
      <c r="K74" s="365"/>
      <c r="L74" s="365"/>
      <c r="M74" s="365"/>
      <c r="N74" s="365"/>
      <c r="O74" s="365"/>
      <c r="P74" s="381"/>
    </row>
    <row r="75" spans="2:16" x14ac:dyDescent="0.3">
      <c r="B75" s="1">
        <v>48</v>
      </c>
      <c r="C75" s="364"/>
      <c r="D75" s="365"/>
      <c r="E75" s="365"/>
      <c r="F75" s="365"/>
      <c r="G75" s="365"/>
      <c r="H75" s="365"/>
      <c r="I75" s="365"/>
      <c r="J75" s="365"/>
      <c r="K75" s="365"/>
      <c r="L75" s="365"/>
      <c r="M75" s="365"/>
      <c r="N75" s="365"/>
      <c r="O75" s="365"/>
      <c r="P75" s="381"/>
    </row>
    <row r="76" spans="2:16" x14ac:dyDescent="0.3">
      <c r="B76" s="1">
        <v>49</v>
      </c>
      <c r="C76" s="364"/>
      <c r="D76" s="365"/>
      <c r="E76" s="365"/>
      <c r="F76" s="365"/>
      <c r="G76" s="365"/>
      <c r="H76" s="365"/>
      <c r="I76" s="365"/>
      <c r="J76" s="365"/>
      <c r="K76" s="365"/>
      <c r="L76" s="365"/>
      <c r="M76" s="365"/>
      <c r="N76" s="365"/>
      <c r="O76" s="365"/>
      <c r="P76" s="381"/>
    </row>
    <row r="77" spans="2:16" x14ac:dyDescent="0.3">
      <c r="B77" s="1">
        <v>50</v>
      </c>
      <c r="C77" s="364"/>
      <c r="D77" s="365"/>
      <c r="E77" s="365"/>
      <c r="F77" s="365"/>
      <c r="G77" s="365"/>
      <c r="H77" s="365"/>
      <c r="I77" s="365"/>
      <c r="J77" s="365"/>
      <c r="K77" s="365"/>
      <c r="L77" s="365"/>
      <c r="M77" s="365"/>
      <c r="N77" s="365"/>
      <c r="O77" s="365"/>
      <c r="P77" s="381"/>
    </row>
    <row r="78" spans="2:16" x14ac:dyDescent="0.3">
      <c r="B78" s="1">
        <v>51</v>
      </c>
      <c r="C78" s="364"/>
      <c r="D78" s="365"/>
      <c r="E78" s="365"/>
      <c r="F78" s="365"/>
      <c r="G78" s="365"/>
      <c r="H78" s="365"/>
      <c r="I78" s="365"/>
      <c r="J78" s="365"/>
      <c r="K78" s="365"/>
      <c r="L78" s="365"/>
      <c r="M78" s="365"/>
      <c r="N78" s="365"/>
      <c r="O78" s="365"/>
      <c r="P78" s="381"/>
    </row>
    <row r="79" spans="2:16" x14ac:dyDescent="0.3">
      <c r="B79" s="1">
        <v>52</v>
      </c>
      <c r="C79" s="364"/>
      <c r="D79" s="365"/>
      <c r="E79" s="365"/>
      <c r="F79" s="365"/>
      <c r="G79" s="365"/>
      <c r="H79" s="365"/>
      <c r="I79" s="365"/>
      <c r="J79" s="365"/>
      <c r="K79" s="365"/>
      <c r="L79" s="365"/>
      <c r="M79" s="365"/>
      <c r="N79" s="365"/>
      <c r="O79" s="365"/>
      <c r="P79" s="381"/>
    </row>
    <row r="80" spans="2:16" x14ac:dyDescent="0.3">
      <c r="B80" s="1">
        <v>53</v>
      </c>
      <c r="C80" s="364"/>
      <c r="D80" s="365"/>
      <c r="E80" s="365"/>
      <c r="F80" s="365"/>
      <c r="G80" s="365"/>
      <c r="H80" s="365"/>
      <c r="I80" s="365"/>
      <c r="J80" s="365"/>
      <c r="K80" s="365"/>
      <c r="L80" s="365"/>
      <c r="M80" s="365"/>
      <c r="N80" s="365"/>
      <c r="O80" s="365"/>
      <c r="P80" s="381"/>
    </row>
    <row r="81" spans="2:16" x14ac:dyDescent="0.3">
      <c r="B81" s="1">
        <v>54</v>
      </c>
      <c r="C81" s="364"/>
      <c r="D81" s="365"/>
      <c r="E81" s="365"/>
      <c r="F81" s="365"/>
      <c r="G81" s="365"/>
      <c r="H81" s="365"/>
      <c r="I81" s="365"/>
      <c r="J81" s="365"/>
      <c r="K81" s="365"/>
      <c r="L81" s="365"/>
      <c r="M81" s="365"/>
      <c r="N81" s="365"/>
      <c r="O81" s="365"/>
      <c r="P81" s="381"/>
    </row>
    <row r="82" spans="2:16" x14ac:dyDescent="0.3">
      <c r="B82" s="1">
        <v>55</v>
      </c>
      <c r="C82" s="364"/>
      <c r="D82" s="365"/>
      <c r="E82" s="365"/>
      <c r="F82" s="365"/>
      <c r="G82" s="365"/>
      <c r="H82" s="365"/>
      <c r="I82" s="365"/>
      <c r="J82" s="365"/>
      <c r="K82" s="365"/>
      <c r="L82" s="365"/>
      <c r="M82" s="365"/>
      <c r="N82" s="365"/>
      <c r="O82" s="365"/>
      <c r="P82" s="381"/>
    </row>
    <row r="83" spans="2:16" x14ac:dyDescent="0.3">
      <c r="B83" s="1">
        <v>56</v>
      </c>
      <c r="C83" s="364"/>
      <c r="D83" s="365"/>
      <c r="E83" s="365"/>
      <c r="F83" s="365"/>
      <c r="G83" s="365"/>
      <c r="H83" s="365"/>
      <c r="I83" s="365"/>
      <c r="J83" s="365"/>
      <c r="K83" s="365"/>
      <c r="L83" s="365"/>
      <c r="M83" s="365"/>
      <c r="N83" s="365"/>
      <c r="O83" s="365"/>
      <c r="P83" s="381"/>
    </row>
    <row r="84" spans="2:16" x14ac:dyDescent="0.3">
      <c r="B84" s="1">
        <v>57</v>
      </c>
      <c r="C84" s="364"/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81"/>
    </row>
    <row r="85" spans="2:16" x14ac:dyDescent="0.3">
      <c r="B85" s="1">
        <v>58</v>
      </c>
      <c r="C85" s="364"/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81"/>
    </row>
    <row r="86" spans="2:16" x14ac:dyDescent="0.3">
      <c r="B86" s="1">
        <v>59</v>
      </c>
      <c r="C86" s="364"/>
      <c r="D86" s="365"/>
      <c r="E86" s="365"/>
      <c r="F86" s="365"/>
      <c r="G86" s="365"/>
      <c r="H86" s="365"/>
      <c r="I86" s="365"/>
      <c r="J86" s="365"/>
      <c r="K86" s="365"/>
      <c r="L86" s="365"/>
      <c r="M86" s="365"/>
      <c r="N86" s="365"/>
      <c r="O86" s="365"/>
      <c r="P86" s="381"/>
    </row>
    <row r="87" spans="2:16" x14ac:dyDescent="0.3">
      <c r="B87" s="1">
        <v>60</v>
      </c>
      <c r="C87" s="364"/>
      <c r="D87" s="365"/>
      <c r="E87" s="365"/>
      <c r="F87" s="365"/>
      <c r="G87" s="365"/>
      <c r="H87" s="365"/>
      <c r="I87" s="365"/>
      <c r="J87" s="365"/>
      <c r="K87" s="365"/>
      <c r="L87" s="365"/>
      <c r="M87" s="365"/>
      <c r="N87" s="365"/>
      <c r="O87" s="365"/>
      <c r="P87" s="381"/>
    </row>
    <row r="88" spans="2:16" x14ac:dyDescent="0.3">
      <c r="B88" s="1">
        <v>61</v>
      </c>
      <c r="C88" s="364"/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5"/>
      <c r="O88" s="365"/>
      <c r="P88" s="381"/>
    </row>
    <row r="89" spans="2:16" x14ac:dyDescent="0.3">
      <c r="B89" s="1">
        <v>62</v>
      </c>
      <c r="C89" s="364"/>
      <c r="D89" s="365"/>
      <c r="E89" s="365"/>
      <c r="F89" s="365"/>
      <c r="G89" s="365"/>
      <c r="H89" s="365"/>
      <c r="I89" s="365"/>
      <c r="J89" s="365"/>
      <c r="K89" s="365"/>
      <c r="L89" s="365"/>
      <c r="M89" s="365"/>
      <c r="N89" s="365"/>
      <c r="O89" s="365"/>
      <c r="P89" s="381"/>
    </row>
    <row r="90" spans="2:16" x14ac:dyDescent="0.3">
      <c r="B90" s="1">
        <v>63</v>
      </c>
      <c r="C90" s="364"/>
      <c r="D90" s="365"/>
      <c r="E90" s="365"/>
      <c r="F90" s="365"/>
      <c r="G90" s="365"/>
      <c r="H90" s="365"/>
      <c r="I90" s="365"/>
      <c r="J90" s="365"/>
      <c r="K90" s="365"/>
      <c r="L90" s="365"/>
      <c r="M90" s="365"/>
      <c r="N90" s="365"/>
      <c r="O90" s="365"/>
      <c r="P90" s="381"/>
    </row>
    <row r="91" spans="2:16" x14ac:dyDescent="0.3">
      <c r="C91" s="364"/>
      <c r="D91" s="365"/>
      <c r="E91" s="365"/>
      <c r="F91" s="365"/>
      <c r="G91" s="365"/>
      <c r="H91" s="365"/>
      <c r="I91" s="365"/>
      <c r="J91" s="365"/>
      <c r="K91" s="365"/>
      <c r="L91" s="365"/>
      <c r="M91" s="365"/>
      <c r="N91" s="365"/>
      <c r="O91" s="365"/>
      <c r="P91" s="381"/>
    </row>
    <row r="92" spans="2:16" ht="15" thickBot="1" x14ac:dyDescent="0.35">
      <c r="C92" s="83"/>
      <c r="D92" s="84"/>
      <c r="E92" s="84"/>
      <c r="F92" s="84"/>
      <c r="G92" s="84"/>
      <c r="H92" s="84"/>
      <c r="I92" s="84"/>
      <c r="J92" s="84"/>
      <c r="K92" s="84"/>
      <c r="L92" s="84"/>
      <c r="M92" s="316"/>
      <c r="N92" s="316"/>
      <c r="O92" s="316"/>
      <c r="P92" s="317"/>
    </row>
  </sheetData>
  <mergeCells count="12">
    <mergeCell ref="L6:L7"/>
    <mergeCell ref="M6:M7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1"/>
  <sheetViews>
    <sheetView topLeftCell="A6" zoomScale="60" zoomScaleNormal="60" workbookViewId="0">
      <selection activeCell="F8" sqref="F8:F2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296" t="s">
        <v>113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5" ht="7.5" customHeight="1" thickBot="1" x14ac:dyDescent="0.35"/>
    <row r="4" spans="1:15" ht="18" thickBot="1" x14ac:dyDescent="0.4">
      <c r="A4" s="297" t="s">
        <v>143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5" ht="7.5" customHeight="1" thickBot="1" x14ac:dyDescent="0.35"/>
    <row r="6" spans="1:15" s="2" customFormat="1" ht="30.6" customHeight="1" x14ac:dyDescent="0.3">
      <c r="A6" s="300" t="s">
        <v>23</v>
      </c>
      <c r="B6" s="302" t="s">
        <v>13</v>
      </c>
      <c r="C6" s="304" t="s">
        <v>18</v>
      </c>
      <c r="D6" s="305" t="s">
        <v>24</v>
      </c>
      <c r="E6" s="306" t="s">
        <v>25</v>
      </c>
      <c r="F6" s="307" t="s">
        <v>26</v>
      </c>
      <c r="G6" s="308"/>
      <c r="H6" s="308"/>
      <c r="I6" s="330" t="s">
        <v>27</v>
      </c>
      <c r="J6" s="309" t="s">
        <v>28</v>
      </c>
      <c r="K6" s="310"/>
      <c r="L6" s="339" t="s">
        <v>34</v>
      </c>
      <c r="M6" s="332" t="s">
        <v>35</v>
      </c>
    </row>
    <row r="7" spans="1:15" s="2" customFormat="1" ht="27.75" customHeight="1" thickBot="1" x14ac:dyDescent="0.35">
      <c r="A7" s="301"/>
      <c r="B7" s="303"/>
      <c r="C7" s="323"/>
      <c r="D7" s="324"/>
      <c r="E7" s="325"/>
      <c r="F7" s="334" t="s">
        <v>29</v>
      </c>
      <c r="G7" s="335" t="s">
        <v>30</v>
      </c>
      <c r="H7" s="336" t="s">
        <v>31</v>
      </c>
      <c r="I7" s="331"/>
      <c r="J7" s="71" t="s">
        <v>32</v>
      </c>
      <c r="K7" s="72" t="s">
        <v>33</v>
      </c>
      <c r="L7" s="340"/>
      <c r="M7" s="333"/>
    </row>
    <row r="8" spans="1:15" s="3" customFormat="1" ht="30" customHeight="1" x14ac:dyDescent="0.3">
      <c r="A8" s="57">
        <v>1</v>
      </c>
      <c r="B8" s="318" t="s">
        <v>106</v>
      </c>
      <c r="C8" s="326">
        <v>1</v>
      </c>
      <c r="D8" s="85">
        <f>COUNTA(C27:C91)</f>
        <v>26</v>
      </c>
      <c r="E8" s="60">
        <f>COUNTA(C27:C91)</f>
        <v>26</v>
      </c>
      <c r="F8" s="396">
        <f>MIN(C27:C90)</f>
        <v>59.738999999999997</v>
      </c>
      <c r="G8" s="338">
        <f>AVERAGE(C27:C93)</f>
        <v>60.631692307692305</v>
      </c>
      <c r="H8" s="63">
        <f>G8-F8</f>
        <v>0.89269230769230745</v>
      </c>
      <c r="I8" s="67">
        <v>1.8993055555555558E-2</v>
      </c>
      <c r="J8" s="73">
        <f>I8</f>
        <v>1.8993055555555558E-2</v>
      </c>
      <c r="K8" s="74">
        <f>J8</f>
        <v>1.8993055555555558E-2</v>
      </c>
      <c r="L8" s="376">
        <v>159.303</v>
      </c>
      <c r="M8" s="52"/>
      <c r="N8" s="51"/>
      <c r="O8" s="18"/>
    </row>
    <row r="9" spans="1:15" s="3" customFormat="1" ht="30" customHeight="1" x14ac:dyDescent="0.3">
      <c r="A9" s="311">
        <v>2</v>
      </c>
      <c r="B9" s="319" t="s">
        <v>106</v>
      </c>
      <c r="C9" s="327">
        <v>69</v>
      </c>
      <c r="D9" s="19">
        <f>COUNTA(D27:D91)+D8+1</f>
        <v>43</v>
      </c>
      <c r="E9" s="61">
        <f>COUNTA(D27:D91)+1</f>
        <v>17</v>
      </c>
      <c r="F9" s="397">
        <f>MIN(D27:D90)</f>
        <v>59.966999999999999</v>
      </c>
      <c r="G9" s="337">
        <f>AVERAGE(D27:D92)</f>
        <v>60.572437500000007</v>
      </c>
      <c r="H9" s="64">
        <f t="shared" ref="H9:H14" si="0">G9-F9</f>
        <v>0.60543750000000784</v>
      </c>
      <c r="I9" s="312">
        <v>3.2037037037037037E-2</v>
      </c>
      <c r="J9" s="313">
        <f>I9-I8</f>
        <v>1.3043981481481479E-2</v>
      </c>
      <c r="K9" s="314">
        <f>J9+K8</f>
        <v>3.2037037037037037E-2</v>
      </c>
      <c r="L9" s="377">
        <v>157.93</v>
      </c>
      <c r="M9" s="315"/>
      <c r="N9" s="51"/>
      <c r="O9" s="18"/>
    </row>
    <row r="10" spans="1:15" s="3" customFormat="1" ht="30" customHeight="1" thickBot="1" x14ac:dyDescent="0.35">
      <c r="A10" s="311">
        <v>3</v>
      </c>
      <c r="B10" s="319" t="s">
        <v>106</v>
      </c>
      <c r="C10" s="327">
        <v>6</v>
      </c>
      <c r="D10" s="19">
        <f>COUNTA(E27:E91)+D9+1</f>
        <v>60</v>
      </c>
      <c r="E10" s="61">
        <f>COUNTA(E27:E91)+1</f>
        <v>17</v>
      </c>
      <c r="F10" s="403">
        <f>MIN(E27:E92)</f>
        <v>59.573999999999998</v>
      </c>
      <c r="G10" s="34">
        <f>AVERAGE(E27:E93)</f>
        <v>60.479937500000005</v>
      </c>
      <c r="H10" s="64">
        <f t="shared" si="0"/>
        <v>0.90593750000000739</v>
      </c>
      <c r="I10" s="312">
        <v>4.5057870370370373E-2</v>
      </c>
      <c r="J10" s="313">
        <f>I10-I9</f>
        <v>1.3020833333333336E-2</v>
      </c>
      <c r="K10" s="314">
        <f>J10+K9</f>
        <v>4.5057870370370373E-2</v>
      </c>
      <c r="L10" s="377">
        <v>157.50700000000001</v>
      </c>
      <c r="M10" s="315"/>
      <c r="N10" s="51"/>
      <c r="O10" s="18"/>
    </row>
    <row r="11" spans="1:15" s="3" customFormat="1" ht="30" customHeight="1" thickBot="1" x14ac:dyDescent="0.35">
      <c r="A11" s="311">
        <v>4</v>
      </c>
      <c r="B11" s="319" t="s">
        <v>105</v>
      </c>
      <c r="C11" s="327">
        <v>11</v>
      </c>
      <c r="D11" s="19">
        <f>COUNTA(F27:F91)+D10+1</f>
        <v>102</v>
      </c>
      <c r="E11" s="61">
        <f>COUNTA(F27:F91)+1</f>
        <v>42</v>
      </c>
      <c r="F11" s="401">
        <f>MIN(F27:F92)</f>
        <v>59.319000000000003</v>
      </c>
      <c r="G11" s="41">
        <f>AVERAGE(F27:F92)</f>
        <v>60.252731707317075</v>
      </c>
      <c r="H11" s="64">
        <f t="shared" si="0"/>
        <v>0.93373170731707233</v>
      </c>
      <c r="I11" s="312">
        <v>7.5486111111111115E-2</v>
      </c>
      <c r="J11" s="313">
        <f>I11-I10</f>
        <v>3.0428240740740742E-2</v>
      </c>
      <c r="K11" s="314">
        <f>J11</f>
        <v>3.0428240740740742E-2</v>
      </c>
      <c r="L11" s="377">
        <v>157.685</v>
      </c>
      <c r="M11" s="315"/>
      <c r="N11" s="51"/>
      <c r="O11" s="18"/>
    </row>
    <row r="12" spans="1:15" s="3" customFormat="1" ht="30" customHeight="1" x14ac:dyDescent="0.3">
      <c r="A12" s="311">
        <v>5</v>
      </c>
      <c r="B12" s="319" t="s">
        <v>106</v>
      </c>
      <c r="C12" s="327">
        <v>5</v>
      </c>
      <c r="D12" s="19">
        <f>COUNTA(G27:G91)+D11+1</f>
        <v>116</v>
      </c>
      <c r="E12" s="61">
        <f>COUNTA(G27:G91)+1</f>
        <v>14</v>
      </c>
      <c r="F12" s="402">
        <f>MIN(G27:G92)</f>
        <v>60.072000000000003</v>
      </c>
      <c r="G12" s="34">
        <f>AVERAGE(G27:G892)</f>
        <v>61.248461538461541</v>
      </c>
      <c r="H12" s="64">
        <f t="shared" si="0"/>
        <v>1.1764615384615382</v>
      </c>
      <c r="I12" s="312">
        <v>8.6527777777777773E-2</v>
      </c>
      <c r="J12" s="313">
        <f>I12-I11</f>
        <v>1.1041666666666658E-2</v>
      </c>
      <c r="K12" s="314">
        <f>J12+K10</f>
        <v>5.6099537037037031E-2</v>
      </c>
      <c r="L12" s="377">
        <v>158.05500000000001</v>
      </c>
      <c r="M12" s="315"/>
      <c r="N12" s="51"/>
      <c r="O12" s="18"/>
    </row>
    <row r="13" spans="1:15" s="3" customFormat="1" ht="30" customHeight="1" x14ac:dyDescent="0.3">
      <c r="A13" s="311">
        <v>6</v>
      </c>
      <c r="B13" s="319" t="s">
        <v>106</v>
      </c>
      <c r="C13" s="327">
        <v>10</v>
      </c>
      <c r="D13" s="19">
        <f>COUNTA(H27:H91)+D12+1</f>
        <v>150</v>
      </c>
      <c r="E13" s="61">
        <f>COUNTA(H27:H91)+1</f>
        <v>34</v>
      </c>
      <c r="F13" s="398">
        <f>MIN(H27:H92)</f>
        <v>59.860999999999997</v>
      </c>
      <c r="G13" s="34">
        <f>AVERAGE(H27:H92)</f>
        <v>60.817031249999999</v>
      </c>
      <c r="H13" s="64">
        <f t="shared" si="0"/>
        <v>0.95603125000000233</v>
      </c>
      <c r="I13" s="312">
        <v>0.11158564814814814</v>
      </c>
      <c r="J13" s="313">
        <f>I13-I12</f>
        <v>2.5057870370370369E-2</v>
      </c>
      <c r="K13" s="314">
        <f>J13+K12</f>
        <v>8.11574074074074E-2</v>
      </c>
      <c r="L13" s="377">
        <v>158.03200000000001</v>
      </c>
      <c r="M13" s="315"/>
      <c r="N13" s="51"/>
      <c r="O13" s="18"/>
    </row>
    <row r="14" spans="1:15" s="3" customFormat="1" ht="30" customHeight="1" x14ac:dyDescent="0.3">
      <c r="A14" s="311">
        <v>7</v>
      </c>
      <c r="B14" s="319" t="s">
        <v>105</v>
      </c>
      <c r="C14" s="327">
        <v>44</v>
      </c>
      <c r="D14" s="19">
        <f>COUNTA(I27:I91)+D13+1</f>
        <v>165</v>
      </c>
      <c r="E14" s="61">
        <f>COUNTA(I27:I91)+1</f>
        <v>15</v>
      </c>
      <c r="F14" s="398">
        <f>MIN(I27:I92)</f>
        <v>59.985999999999997</v>
      </c>
      <c r="G14" s="34">
        <f>AVERAGE(I27:I92)</f>
        <v>60.993285714285719</v>
      </c>
      <c r="H14" s="64">
        <f t="shared" si="0"/>
        <v>1.0072857142857217</v>
      </c>
      <c r="I14" s="312">
        <v>0.12327546296296295</v>
      </c>
      <c r="J14" s="313">
        <f>I14-I13</f>
        <v>1.1689814814814806E-2</v>
      </c>
      <c r="K14" s="314">
        <f>J14+K11</f>
        <v>4.2118055555555547E-2</v>
      </c>
      <c r="L14" s="377">
        <v>156.696</v>
      </c>
      <c r="M14" s="315"/>
      <c r="N14" s="51"/>
      <c r="O14" s="18"/>
    </row>
    <row r="15" spans="1:15" s="3" customFormat="1" ht="30" customHeight="1" x14ac:dyDescent="0.3">
      <c r="A15" s="58">
        <v>8</v>
      </c>
      <c r="B15" s="320" t="s">
        <v>105</v>
      </c>
      <c r="C15" s="327">
        <v>5</v>
      </c>
      <c r="D15" s="19">
        <f>COUNTA(J27:J91)+D14+1</f>
        <v>179</v>
      </c>
      <c r="E15" s="61">
        <f>COUNTA(J27:J91)+1</f>
        <v>14</v>
      </c>
      <c r="F15" s="398">
        <f>MIN(J27:J92)</f>
        <v>60.814</v>
      </c>
      <c r="G15" s="34">
        <f>AVERAGE(J27:J92)</f>
        <v>61.272461538461535</v>
      </c>
      <c r="H15" s="64">
        <f>G9-F9</f>
        <v>0.60543750000000784</v>
      </c>
      <c r="I15" s="68">
        <v>0.13435185185185186</v>
      </c>
      <c r="J15" s="75">
        <f>I15-I14</f>
        <v>1.1076388888888913E-2</v>
      </c>
      <c r="K15" s="76">
        <f>J15+K14</f>
        <v>5.3194444444444461E-2</v>
      </c>
      <c r="L15" s="378">
        <v>159.02600000000001</v>
      </c>
      <c r="M15" s="53"/>
      <c r="N15" s="39"/>
      <c r="O15" s="18"/>
    </row>
    <row r="16" spans="1:15" s="3" customFormat="1" ht="30" customHeight="1" x14ac:dyDescent="0.3">
      <c r="A16" s="58">
        <v>9</v>
      </c>
      <c r="B16" s="320" t="s">
        <v>106</v>
      </c>
      <c r="C16" s="327">
        <v>4</v>
      </c>
      <c r="D16" s="19">
        <f>COUNTA(K27:K91)+D15+1</f>
        <v>219</v>
      </c>
      <c r="E16" s="61">
        <f>COUNTA(K27:K91)+1</f>
        <v>40</v>
      </c>
      <c r="F16" s="398">
        <f>MIN(K27:K92)</f>
        <v>59.877000000000002</v>
      </c>
      <c r="G16" s="34">
        <f>AVERAGE(K27:K92)</f>
        <v>60.839769230769214</v>
      </c>
      <c r="H16" s="64">
        <f>G10-F10</f>
        <v>0.90593750000000739</v>
      </c>
      <c r="I16" s="68">
        <v>0.16363425925925926</v>
      </c>
      <c r="J16" s="75">
        <f>I16-I15</f>
        <v>2.9282407407407396E-2</v>
      </c>
      <c r="K16" s="76">
        <f>J16+K13</f>
        <v>0.1104398148148148</v>
      </c>
      <c r="L16" s="378">
        <v>157.66200000000001</v>
      </c>
      <c r="M16" s="54"/>
      <c r="N16" s="45"/>
      <c r="O16" s="18"/>
    </row>
    <row r="17" spans="1:16" s="3" customFormat="1" ht="30" customHeight="1" x14ac:dyDescent="0.3">
      <c r="A17" s="58">
        <v>10</v>
      </c>
      <c r="B17" s="320" t="s">
        <v>105</v>
      </c>
      <c r="C17" s="327">
        <v>1</v>
      </c>
      <c r="D17" s="19">
        <f>COUNTA(L27:L91)+D16+1</f>
        <v>262</v>
      </c>
      <c r="E17" s="61">
        <f>COUNTA(L27:L91)+1</f>
        <v>43</v>
      </c>
      <c r="F17" s="398">
        <f>MIN(L27:L92)</f>
        <v>59.768000000000001</v>
      </c>
      <c r="G17" s="34">
        <f>AVERAGE(L27:L92)</f>
        <v>60.70011904761904</v>
      </c>
      <c r="H17" s="64">
        <f>G11-F11</f>
        <v>0.93373170731707233</v>
      </c>
      <c r="I17" s="68">
        <v>0.19498842592592591</v>
      </c>
      <c r="J17" s="341">
        <f>I17-I16</f>
        <v>3.1354166666666655E-2</v>
      </c>
      <c r="K17" s="76">
        <f>J17+K15</f>
        <v>8.4548611111111116E-2</v>
      </c>
      <c r="L17" s="378">
        <v>158.30199999999999</v>
      </c>
      <c r="M17" s="53"/>
      <c r="N17" s="39"/>
      <c r="O17" s="18"/>
    </row>
    <row r="18" spans="1:16" s="3" customFormat="1" ht="30" customHeight="1" x14ac:dyDescent="0.3">
      <c r="A18" s="58">
        <v>11</v>
      </c>
      <c r="B18" s="321" t="s">
        <v>105</v>
      </c>
      <c r="C18" s="328">
        <v>6</v>
      </c>
      <c r="D18" s="19">
        <f>COUNTA(M27:M91)+D17+1</f>
        <v>291</v>
      </c>
      <c r="E18" s="61">
        <f>COUNTA(M27:M91)+1</f>
        <v>29</v>
      </c>
      <c r="F18" s="398">
        <f>MIN(M27:M92)</f>
        <v>60.116</v>
      </c>
      <c r="G18" s="34">
        <f>AVERAGE(M27:M92)</f>
        <v>60.61985714285715</v>
      </c>
      <c r="H18" s="64">
        <f>G12-F12</f>
        <v>1.1764615384615382</v>
      </c>
      <c r="I18" s="68">
        <v>0.2164351851851852</v>
      </c>
      <c r="J18" s="75">
        <f>I18-I17</f>
        <v>2.144675925925929E-2</v>
      </c>
      <c r="K18" s="76">
        <f>J18+K17</f>
        <v>0.10599537037037041</v>
      </c>
      <c r="L18" s="378">
        <v>162.828</v>
      </c>
      <c r="M18" s="54" t="s">
        <v>154</v>
      </c>
      <c r="N18" s="391" t="s">
        <v>156</v>
      </c>
    </row>
    <row r="19" spans="1:16" s="3" customFormat="1" ht="30" customHeight="1" x14ac:dyDescent="0.3">
      <c r="A19" s="58">
        <v>12</v>
      </c>
      <c r="B19" s="321" t="s">
        <v>106</v>
      </c>
      <c r="C19" s="328">
        <v>5</v>
      </c>
      <c r="D19" s="19">
        <f>COUNTA(N27:N91)+D18+1</f>
        <v>312</v>
      </c>
      <c r="E19" s="61">
        <f>COUNTA(N27:N91)+1</f>
        <v>21</v>
      </c>
      <c r="F19" s="398">
        <f>MIN(N27:N92)</f>
        <v>59.890999999999998</v>
      </c>
      <c r="G19" s="34">
        <f>AVERAGE(N27:N92)</f>
        <v>60.819249999999997</v>
      </c>
      <c r="H19" s="64">
        <f>G13-F13</f>
        <v>0.95603125000000233</v>
      </c>
      <c r="I19" s="68">
        <v>0.2324074074074074</v>
      </c>
      <c r="J19" s="75">
        <f t="shared" ref="J19:J21" si="1">I19-I18</f>
        <v>1.5972222222222193E-2</v>
      </c>
      <c r="K19" s="76">
        <f>J19+K16</f>
        <v>0.12641203703703699</v>
      </c>
      <c r="L19" s="378">
        <v>160.06</v>
      </c>
      <c r="M19" s="53"/>
      <c r="N19" s="40"/>
    </row>
    <row r="20" spans="1:16" s="3" customFormat="1" ht="30" customHeight="1" thickBot="1" x14ac:dyDescent="0.35">
      <c r="A20" s="58">
        <v>13</v>
      </c>
      <c r="B20" s="321" t="s">
        <v>105</v>
      </c>
      <c r="C20" s="328">
        <v>10</v>
      </c>
      <c r="D20" s="19">
        <f>COUNTA(O27:O91)+D19+1</f>
        <v>355</v>
      </c>
      <c r="E20" s="61">
        <f>COUNTA(O27:O91)+1</f>
        <v>43</v>
      </c>
      <c r="F20" s="403">
        <f>MIN(O27:O92)</f>
        <v>59.411000000000001</v>
      </c>
      <c r="G20" s="34">
        <f>AVERAGE(O27:O92)</f>
        <v>59.949404761904781</v>
      </c>
      <c r="H20" s="64">
        <f>G14-F14</f>
        <v>1.0072857142857217</v>
      </c>
      <c r="I20" s="68">
        <v>0.26337962962962963</v>
      </c>
      <c r="J20" s="75">
        <f t="shared" si="1"/>
        <v>3.0972222222222234E-2</v>
      </c>
      <c r="K20" s="345">
        <f t="shared" ref="K18:K21" si="2">J20+K18</f>
        <v>0.13696759259259264</v>
      </c>
      <c r="L20" s="378">
        <v>167.54400000000001</v>
      </c>
      <c r="M20" s="54" t="s">
        <v>158</v>
      </c>
      <c r="N20" s="391" t="s">
        <v>159</v>
      </c>
    </row>
    <row r="21" spans="1:16" s="3" customFormat="1" ht="30" customHeight="1" thickBot="1" x14ac:dyDescent="0.35">
      <c r="A21" s="59" t="s">
        <v>36</v>
      </c>
      <c r="B21" s="322" t="s">
        <v>106</v>
      </c>
      <c r="C21" s="329">
        <v>11</v>
      </c>
      <c r="D21" s="86">
        <f>COUNTA(P27:P91)+D20+1</f>
        <v>397</v>
      </c>
      <c r="E21" s="62">
        <f>COUNTA(P27:P91)+1</f>
        <v>42</v>
      </c>
      <c r="F21" s="404">
        <f>MIN(P27:P92)</f>
        <v>58.709000000000003</v>
      </c>
      <c r="G21" s="387">
        <f>AVERAGE(P27:P92)</f>
        <v>59.447975609756092</v>
      </c>
      <c r="H21" s="66">
        <f>G15-F15</f>
        <v>0.4584615384615347</v>
      </c>
      <c r="I21" s="69" t="str">
        <f>'Общие результаты'!G6</f>
        <v>7:00:46</v>
      </c>
      <c r="J21" s="78">
        <f t="shared" si="1"/>
        <v>2.8819444444444453E-2</v>
      </c>
      <c r="K21" s="346">
        <f t="shared" si="2"/>
        <v>0.15523148148148144</v>
      </c>
      <c r="L21" s="379"/>
      <c r="M21" s="56"/>
      <c r="N21" s="40"/>
    </row>
    <row r="22" spans="1:16" s="3" customFormat="1" ht="30" customHeight="1" x14ac:dyDescent="0.3">
      <c r="A22" s="42"/>
      <c r="B22" s="43"/>
      <c r="C22" s="44"/>
      <c r="D22" s="44"/>
      <c r="E22" s="44"/>
      <c r="F22" s="33">
        <f>AVERAGE(F8,F9,F10,F13,F12,F19,F21,F16)</f>
        <v>59.71125</v>
      </c>
      <c r="G22" s="35">
        <f>AVERAGE(C27:D91,E27:E91,G27:H91,K27:K91,N27:N91,P27:P91)</f>
        <v>60.503152709359611</v>
      </c>
      <c r="H22" s="36">
        <f>AVERAGE(H8,H9,H10,H13,H12,H19,H21,H16)</f>
        <v>0.85712379807692596</v>
      </c>
      <c r="I22" s="342" t="s">
        <v>106</v>
      </c>
      <c r="J22" s="44"/>
      <c r="K22" s="44"/>
      <c r="L22" s="20"/>
      <c r="M22" s="20"/>
    </row>
    <row r="23" spans="1:16" s="3" customFormat="1" ht="30" customHeight="1" thickBot="1" x14ac:dyDescent="0.35">
      <c r="A23" s="42"/>
      <c r="B23" s="43"/>
      <c r="C23" s="44"/>
      <c r="D23" s="44"/>
      <c r="E23" s="44"/>
      <c r="F23" s="33">
        <f>AVERAGE(F11,F15,F14,F17,F18,F20)</f>
        <v>59.902333333333331</v>
      </c>
      <c r="G23" s="35">
        <f>AVERAGE(F27:F91,I27:J91,L27:L91,M27:M91,O27:O91)</f>
        <v>60.47469999999997</v>
      </c>
      <c r="H23" s="36">
        <f>AVERAGE(H11,H15,H14,H17,H18,H20)</f>
        <v>0.94398898027785572</v>
      </c>
      <c r="I23" s="344" t="s">
        <v>135</v>
      </c>
      <c r="J23" s="44"/>
      <c r="K23" s="44"/>
      <c r="L23" s="20"/>
      <c r="M23" s="20"/>
    </row>
    <row r="24" spans="1:16" ht="30" customHeight="1" thickBot="1" x14ac:dyDescent="0.35">
      <c r="A24" s="27"/>
      <c r="B24" s="27"/>
      <c r="C24" s="27"/>
      <c r="D24" s="23"/>
      <c r="E24" s="23"/>
      <c r="F24" s="28">
        <f>AVERAGE(F8:F21)</f>
        <v>59.793142857142861</v>
      </c>
      <c r="G24" s="29">
        <f>AVERAGE(C27:P99)</f>
        <v>60.489780678851211</v>
      </c>
      <c r="H24" s="30">
        <f>AVERAGE(H8:H21)</f>
        <v>0.89435173330589579</v>
      </c>
      <c r="I24" s="23"/>
      <c r="J24" s="23"/>
      <c r="K24" s="23"/>
      <c r="L24" s="27"/>
      <c r="M24" s="27"/>
    </row>
    <row r="26" spans="1:16" ht="15" thickBot="1" x14ac:dyDescent="0.35">
      <c r="C26" s="31" t="str">
        <f>B8</f>
        <v>Наум</v>
      </c>
      <c r="D26" s="31" t="str">
        <f>B9</f>
        <v>Наум</v>
      </c>
      <c r="E26" s="31" t="str">
        <f>B10</f>
        <v>Наум</v>
      </c>
      <c r="F26" s="31" t="str">
        <f>B11</f>
        <v>Мифтахутдинов Ильяс</v>
      </c>
      <c r="G26" s="31" t="str">
        <f>B12</f>
        <v>Наум</v>
      </c>
      <c r="H26" s="31" t="str">
        <f>B13</f>
        <v>Наум</v>
      </c>
      <c r="I26" s="31" t="str">
        <f>B14</f>
        <v>Мифтахутдинов Ильяс</v>
      </c>
      <c r="J26" s="31" t="str">
        <f>B15</f>
        <v>Мифтахутдинов Ильяс</v>
      </c>
      <c r="K26" s="31" t="str">
        <f>B16</f>
        <v>Наум</v>
      </c>
      <c r="L26" s="31" t="str">
        <f>B17</f>
        <v>Мифтахутдинов Ильяс</v>
      </c>
      <c r="M26" s="31" t="str">
        <f>B18</f>
        <v>Мифтахутдинов Ильяс</v>
      </c>
      <c r="N26" s="31" t="str">
        <f>B19</f>
        <v>Наум</v>
      </c>
      <c r="O26" s="31" t="str">
        <f>B20</f>
        <v>Мифтахутдинов Ильяс</v>
      </c>
      <c r="P26" s="31" t="str">
        <f>B21</f>
        <v>Наум</v>
      </c>
    </row>
    <row r="27" spans="1:16" x14ac:dyDescent="0.3">
      <c r="B27" s="1">
        <v>1</v>
      </c>
      <c r="C27" s="362">
        <v>62.27</v>
      </c>
      <c r="D27" s="363">
        <v>62.101999999999997</v>
      </c>
      <c r="E27" s="363">
        <v>60.107999999999997</v>
      </c>
      <c r="F27" s="363">
        <v>60.423000000000002</v>
      </c>
      <c r="G27" s="363">
        <v>64.477999999999994</v>
      </c>
      <c r="H27" s="363">
        <v>61.075000000000003</v>
      </c>
      <c r="I27" s="363">
        <v>60.811999999999998</v>
      </c>
      <c r="J27" s="363">
        <v>61.268999999999998</v>
      </c>
      <c r="K27" s="363">
        <v>60.987000000000002</v>
      </c>
      <c r="L27" s="363">
        <v>60.075000000000003</v>
      </c>
      <c r="M27" s="363">
        <v>62.116999999999997</v>
      </c>
      <c r="N27" s="363">
        <v>61.68</v>
      </c>
      <c r="O27" s="363">
        <v>60.277000000000001</v>
      </c>
      <c r="P27" s="382">
        <v>60.189</v>
      </c>
    </row>
    <row r="28" spans="1:16" x14ac:dyDescent="0.3">
      <c r="B28" s="1">
        <v>2</v>
      </c>
      <c r="C28" s="364">
        <v>60.863999999999997</v>
      </c>
      <c r="D28" s="365">
        <v>60.411000000000001</v>
      </c>
      <c r="E28" s="365">
        <v>60.917000000000002</v>
      </c>
      <c r="F28" s="365">
        <v>60.712000000000003</v>
      </c>
      <c r="G28" s="365">
        <v>61.414999999999999</v>
      </c>
      <c r="H28" s="365">
        <v>60.347000000000001</v>
      </c>
      <c r="I28" s="365">
        <v>61.612000000000002</v>
      </c>
      <c r="J28" s="365">
        <v>61.496000000000002</v>
      </c>
      <c r="K28" s="365">
        <v>60.454999999999998</v>
      </c>
      <c r="L28" s="365">
        <v>59.768000000000001</v>
      </c>
      <c r="M28" s="380">
        <v>61.118000000000002</v>
      </c>
      <c r="N28" s="380">
        <v>61.808999999999997</v>
      </c>
      <c r="O28" s="365">
        <v>59.677999999999997</v>
      </c>
      <c r="P28" s="381">
        <v>60.195999999999998</v>
      </c>
    </row>
    <row r="29" spans="1:16" x14ac:dyDescent="0.3">
      <c r="B29" s="1">
        <v>3</v>
      </c>
      <c r="C29" s="364">
        <v>60.652000000000001</v>
      </c>
      <c r="D29" s="365">
        <v>60.326999999999998</v>
      </c>
      <c r="E29" s="365">
        <v>61.225000000000001</v>
      </c>
      <c r="F29" s="365">
        <v>59.628999999999998</v>
      </c>
      <c r="G29" s="365">
        <v>61.088000000000001</v>
      </c>
      <c r="H29" s="365">
        <v>60.859000000000002</v>
      </c>
      <c r="I29" s="365">
        <v>61.883000000000003</v>
      </c>
      <c r="J29" s="365">
        <v>61.167999999999999</v>
      </c>
      <c r="K29" s="365">
        <v>61.404000000000003</v>
      </c>
      <c r="L29" s="365">
        <v>60.491</v>
      </c>
      <c r="M29" s="380">
        <v>60.918999999999997</v>
      </c>
      <c r="N29" s="380">
        <v>61.448999999999998</v>
      </c>
      <c r="O29" s="365">
        <v>59.639000000000003</v>
      </c>
      <c r="P29" s="381">
        <v>59.481000000000002</v>
      </c>
    </row>
    <row r="30" spans="1:16" x14ac:dyDescent="0.3">
      <c r="B30" s="1">
        <v>4</v>
      </c>
      <c r="C30" s="364">
        <v>60.68</v>
      </c>
      <c r="D30" s="365">
        <v>60.761000000000003</v>
      </c>
      <c r="E30" s="365">
        <v>59.573999999999998</v>
      </c>
      <c r="F30" s="365">
        <v>60.052</v>
      </c>
      <c r="G30" s="365">
        <v>60.954999999999998</v>
      </c>
      <c r="H30" s="365">
        <v>60.749000000000002</v>
      </c>
      <c r="I30" s="365">
        <v>63.158000000000001</v>
      </c>
      <c r="J30" s="365">
        <v>61.151000000000003</v>
      </c>
      <c r="K30" s="365">
        <v>61.69</v>
      </c>
      <c r="L30" s="365">
        <v>59.802999999999997</v>
      </c>
      <c r="M30" s="380">
        <v>60.956000000000003</v>
      </c>
      <c r="N30" s="380">
        <v>60.332000000000001</v>
      </c>
      <c r="O30" s="365">
        <v>59.837000000000003</v>
      </c>
      <c r="P30" s="381">
        <v>59.92</v>
      </c>
    </row>
    <row r="31" spans="1:16" x14ac:dyDescent="0.3">
      <c r="B31" s="1">
        <v>5</v>
      </c>
      <c r="C31" s="364">
        <v>60.164000000000001</v>
      </c>
      <c r="D31" s="365">
        <v>60.271000000000001</v>
      </c>
      <c r="E31" s="365">
        <v>60.677</v>
      </c>
      <c r="F31" s="365">
        <v>59.319000000000003</v>
      </c>
      <c r="G31" s="365">
        <v>60.892000000000003</v>
      </c>
      <c r="H31" s="365">
        <v>61.109000000000002</v>
      </c>
      <c r="I31" s="365">
        <v>61.2</v>
      </c>
      <c r="J31" s="365">
        <v>60.814</v>
      </c>
      <c r="K31" s="365">
        <v>60.954999999999998</v>
      </c>
      <c r="L31" s="365">
        <v>61.195</v>
      </c>
      <c r="M31" s="365">
        <v>60.722000000000001</v>
      </c>
      <c r="N31" s="365">
        <v>61.271999999999998</v>
      </c>
      <c r="O31" s="365">
        <v>59.505000000000003</v>
      </c>
      <c r="P31" s="381">
        <v>59.63</v>
      </c>
    </row>
    <row r="32" spans="1:16" x14ac:dyDescent="0.3">
      <c r="B32" s="1">
        <v>6</v>
      </c>
      <c r="C32" s="364">
        <v>60.354999999999997</v>
      </c>
      <c r="D32" s="365">
        <v>61.414000000000001</v>
      </c>
      <c r="E32" s="365">
        <v>60.503999999999998</v>
      </c>
      <c r="F32" s="365">
        <v>60.067</v>
      </c>
      <c r="G32" s="365">
        <v>61.125</v>
      </c>
      <c r="H32" s="365">
        <v>61.518999999999998</v>
      </c>
      <c r="I32" s="365">
        <v>60.917000000000002</v>
      </c>
      <c r="J32" s="365">
        <v>60.817</v>
      </c>
      <c r="K32" s="365">
        <v>60.473999999999997</v>
      </c>
      <c r="L32" s="365">
        <v>60.768000000000001</v>
      </c>
      <c r="M32" s="365">
        <v>60.451000000000001</v>
      </c>
      <c r="N32" s="365">
        <v>61.319000000000003</v>
      </c>
      <c r="O32" s="365">
        <v>59.692</v>
      </c>
      <c r="P32" s="381">
        <v>59.238</v>
      </c>
    </row>
    <row r="33" spans="2:16" x14ac:dyDescent="0.3">
      <c r="B33" s="1">
        <v>7</v>
      </c>
      <c r="C33" s="364">
        <v>61.002000000000002</v>
      </c>
      <c r="D33" s="365">
        <v>60.667999999999999</v>
      </c>
      <c r="E33" s="365">
        <v>60.262999999999998</v>
      </c>
      <c r="F33" s="365">
        <v>59.927999999999997</v>
      </c>
      <c r="G33" s="365">
        <v>60.072000000000003</v>
      </c>
      <c r="H33" s="365">
        <v>60.524999999999999</v>
      </c>
      <c r="I33" s="365">
        <v>60.628999999999998</v>
      </c>
      <c r="J33" s="365">
        <v>60.817999999999998</v>
      </c>
      <c r="K33" s="365">
        <v>60.481000000000002</v>
      </c>
      <c r="L33" s="365">
        <v>60.576000000000001</v>
      </c>
      <c r="M33" s="365">
        <v>60.728999999999999</v>
      </c>
      <c r="N33" s="365">
        <v>60.103999999999999</v>
      </c>
      <c r="O33" s="365">
        <v>59.707999999999998</v>
      </c>
      <c r="P33" s="381">
        <v>59.694000000000003</v>
      </c>
    </row>
    <row r="34" spans="2:16" x14ac:dyDescent="0.3">
      <c r="B34" s="1">
        <v>8</v>
      </c>
      <c r="C34" s="364">
        <v>60.417999999999999</v>
      </c>
      <c r="D34" s="365">
        <v>61.136000000000003</v>
      </c>
      <c r="E34" s="365">
        <v>60.44</v>
      </c>
      <c r="F34" s="365">
        <v>59.624000000000002</v>
      </c>
      <c r="G34" s="365">
        <v>60.636000000000003</v>
      </c>
      <c r="H34" s="365">
        <v>60.887</v>
      </c>
      <c r="I34" s="365">
        <v>60.392000000000003</v>
      </c>
      <c r="J34" s="365">
        <v>60.826999999999998</v>
      </c>
      <c r="K34" s="365">
        <v>60.331000000000003</v>
      </c>
      <c r="L34" s="365">
        <v>60.798999999999999</v>
      </c>
      <c r="M34" s="365">
        <v>60.307000000000002</v>
      </c>
      <c r="N34" s="365">
        <v>60.585999999999999</v>
      </c>
      <c r="O34" s="365">
        <v>60.033999999999999</v>
      </c>
      <c r="P34" s="381">
        <v>58.709000000000003</v>
      </c>
    </row>
    <row r="35" spans="2:16" x14ac:dyDescent="0.3">
      <c r="B35" s="1">
        <v>9</v>
      </c>
      <c r="C35" s="368">
        <v>60.765000000000001</v>
      </c>
      <c r="D35" s="365">
        <v>60.26</v>
      </c>
      <c r="E35" s="365">
        <v>60.976999999999997</v>
      </c>
      <c r="F35" s="365">
        <v>59.933999999999997</v>
      </c>
      <c r="G35" s="365">
        <v>60.85</v>
      </c>
      <c r="H35" s="365">
        <v>60.683999999999997</v>
      </c>
      <c r="I35" s="365">
        <v>60.551000000000002</v>
      </c>
      <c r="J35" s="365">
        <v>60.823</v>
      </c>
      <c r="K35" s="365">
        <v>61.463999999999999</v>
      </c>
      <c r="L35" s="365">
        <v>60.722999999999999</v>
      </c>
      <c r="M35" s="365">
        <v>60.350999999999999</v>
      </c>
      <c r="N35" s="365">
        <v>60.683999999999997</v>
      </c>
      <c r="O35" s="365">
        <v>59.845999999999997</v>
      </c>
      <c r="P35" s="381">
        <v>59.631</v>
      </c>
    </row>
    <row r="36" spans="2:16" x14ac:dyDescent="0.3">
      <c r="B36" s="1">
        <v>10</v>
      </c>
      <c r="C36" s="364">
        <v>60.496000000000002</v>
      </c>
      <c r="D36" s="365">
        <v>59.966999999999999</v>
      </c>
      <c r="E36" s="365">
        <v>60.000999999999998</v>
      </c>
      <c r="F36" s="365">
        <v>60.43</v>
      </c>
      <c r="G36" s="365">
        <v>61.792999999999999</v>
      </c>
      <c r="H36" s="365">
        <v>61.557000000000002</v>
      </c>
      <c r="I36" s="365">
        <v>60.898000000000003</v>
      </c>
      <c r="J36" s="365">
        <v>62.866999999999997</v>
      </c>
      <c r="K36" s="365">
        <v>60.179000000000002</v>
      </c>
      <c r="L36" s="365">
        <v>60.521000000000001</v>
      </c>
      <c r="M36" s="365">
        <v>60.32</v>
      </c>
      <c r="N36" s="365">
        <v>60.637999999999998</v>
      </c>
      <c r="O36" s="365">
        <v>60.075000000000003</v>
      </c>
      <c r="P36" s="381">
        <v>58.783000000000001</v>
      </c>
    </row>
    <row r="37" spans="2:16" x14ac:dyDescent="0.3">
      <c r="B37" s="1">
        <v>11</v>
      </c>
      <c r="C37" s="364">
        <v>60.274000000000001</v>
      </c>
      <c r="D37" s="365">
        <v>60.436</v>
      </c>
      <c r="E37" s="365">
        <v>60.616999999999997</v>
      </c>
      <c r="F37" s="365">
        <v>60.088999999999999</v>
      </c>
      <c r="G37" s="365">
        <v>61.652000000000001</v>
      </c>
      <c r="H37" s="365">
        <v>60.223999999999997</v>
      </c>
      <c r="I37" s="365">
        <v>60.725000000000001</v>
      </c>
      <c r="J37" s="365">
        <v>61.628999999999998</v>
      </c>
      <c r="K37" s="365">
        <v>59.877000000000002</v>
      </c>
      <c r="L37" s="365">
        <v>61.029000000000003</v>
      </c>
      <c r="M37" s="365">
        <v>60.28</v>
      </c>
      <c r="N37" s="365">
        <v>61.118000000000002</v>
      </c>
      <c r="O37" s="365">
        <v>60.305999999999997</v>
      </c>
      <c r="P37" s="381">
        <v>59.343000000000004</v>
      </c>
    </row>
    <row r="38" spans="2:16" x14ac:dyDescent="0.3">
      <c r="B38" s="1">
        <v>12</v>
      </c>
      <c r="C38" s="364">
        <v>60.167999999999999</v>
      </c>
      <c r="D38" s="365">
        <v>60.146999999999998</v>
      </c>
      <c r="E38" s="365">
        <v>60.115000000000002</v>
      </c>
      <c r="F38" s="365">
        <v>59.753999999999998</v>
      </c>
      <c r="G38" s="365">
        <v>60.622999999999998</v>
      </c>
      <c r="H38" s="365">
        <v>59.860999999999997</v>
      </c>
      <c r="I38" s="365">
        <v>60.591999999999999</v>
      </c>
      <c r="J38" s="365">
        <v>61.457000000000001</v>
      </c>
      <c r="K38" s="365">
        <v>60.488999999999997</v>
      </c>
      <c r="L38" s="365">
        <v>61.185000000000002</v>
      </c>
      <c r="M38" s="365">
        <v>60.54</v>
      </c>
      <c r="N38" s="365">
        <v>61.677</v>
      </c>
      <c r="O38" s="365">
        <v>59.808999999999997</v>
      </c>
      <c r="P38" s="381">
        <v>58.918999999999997</v>
      </c>
    </row>
    <row r="39" spans="2:16" x14ac:dyDescent="0.3">
      <c r="B39" s="1">
        <v>13</v>
      </c>
      <c r="C39" s="364">
        <v>59.738999999999997</v>
      </c>
      <c r="D39" s="365">
        <v>60.616</v>
      </c>
      <c r="E39" s="365">
        <v>60.356999999999999</v>
      </c>
      <c r="F39" s="365">
        <v>59.747999999999998</v>
      </c>
      <c r="G39" s="365">
        <v>60.651000000000003</v>
      </c>
      <c r="H39" s="365">
        <v>60.841999999999999</v>
      </c>
      <c r="I39" s="365">
        <v>59.985999999999997</v>
      </c>
      <c r="J39" s="365">
        <v>61.405999999999999</v>
      </c>
      <c r="K39" s="365">
        <v>60.844000000000001</v>
      </c>
      <c r="L39" s="365">
        <v>60.777999999999999</v>
      </c>
      <c r="M39" s="365">
        <v>60.506</v>
      </c>
      <c r="N39" s="365">
        <v>59.890999999999998</v>
      </c>
      <c r="O39" s="365">
        <v>60.094999999999999</v>
      </c>
      <c r="P39" s="381">
        <v>58.848999999999997</v>
      </c>
    </row>
    <row r="40" spans="2:16" x14ac:dyDescent="0.3">
      <c r="B40" s="1">
        <v>14</v>
      </c>
      <c r="C40" s="369">
        <v>60.759</v>
      </c>
      <c r="D40" s="365">
        <v>60.268000000000001</v>
      </c>
      <c r="E40" s="365">
        <v>61.045999999999999</v>
      </c>
      <c r="F40" s="365">
        <v>59.996000000000002</v>
      </c>
      <c r="G40" s="365"/>
      <c r="H40" s="365">
        <v>60.156999999999996</v>
      </c>
      <c r="I40" s="365">
        <v>60.551000000000002</v>
      </c>
      <c r="J40" s="365"/>
      <c r="K40" s="365">
        <v>60.2</v>
      </c>
      <c r="L40" s="365">
        <v>60.968000000000004</v>
      </c>
      <c r="M40" s="365">
        <v>60.426000000000002</v>
      </c>
      <c r="N40" s="365">
        <v>60.85</v>
      </c>
      <c r="O40" s="365">
        <v>60.432000000000002</v>
      </c>
      <c r="P40" s="381">
        <v>59.225999999999999</v>
      </c>
    </row>
    <row r="41" spans="2:16" x14ac:dyDescent="0.3">
      <c r="B41" s="1">
        <v>15</v>
      </c>
      <c r="C41" s="364">
        <v>60.043999999999997</v>
      </c>
      <c r="D41" s="365">
        <v>60.277999999999999</v>
      </c>
      <c r="E41" s="365">
        <v>60.503</v>
      </c>
      <c r="F41" s="365">
        <v>59.706000000000003</v>
      </c>
      <c r="G41" s="365"/>
      <c r="H41" s="390" t="s">
        <v>157</v>
      </c>
      <c r="I41" s="365"/>
      <c r="J41" s="365"/>
      <c r="K41" s="365">
        <v>60.792999999999999</v>
      </c>
      <c r="L41" s="365">
        <v>61.005000000000003</v>
      </c>
      <c r="M41" s="365">
        <v>60.661000000000001</v>
      </c>
      <c r="N41" s="365">
        <v>60.491</v>
      </c>
      <c r="O41" s="365">
        <v>59.860999999999997</v>
      </c>
      <c r="P41" s="381">
        <v>59.344999999999999</v>
      </c>
    </row>
    <row r="42" spans="2:16" x14ac:dyDescent="0.3">
      <c r="B42" s="1">
        <v>16</v>
      </c>
      <c r="C42" s="364">
        <v>61.040999999999997</v>
      </c>
      <c r="D42" s="370">
        <v>60.097000000000001</v>
      </c>
      <c r="E42" s="365">
        <v>60.354999999999997</v>
      </c>
      <c r="F42" s="365">
        <v>60.606000000000002</v>
      </c>
      <c r="G42" s="365"/>
      <c r="H42" s="365">
        <v>60.125</v>
      </c>
      <c r="I42" s="365"/>
      <c r="J42" s="365"/>
      <c r="K42" s="365">
        <v>60.218000000000004</v>
      </c>
      <c r="L42" s="365">
        <v>60.643999999999998</v>
      </c>
      <c r="M42" s="365">
        <v>60.460999999999999</v>
      </c>
      <c r="N42" s="365">
        <v>60.695</v>
      </c>
      <c r="O42" s="365">
        <v>60.186</v>
      </c>
      <c r="P42" s="381">
        <v>59.761000000000003</v>
      </c>
    </row>
    <row r="43" spans="2:16" x14ac:dyDescent="0.3">
      <c r="B43" s="1">
        <v>17</v>
      </c>
      <c r="C43" s="364">
        <v>60.374000000000002</v>
      </c>
      <c r="D43" s="365"/>
      <c r="E43" s="365"/>
      <c r="F43" s="365">
        <v>61.072000000000003</v>
      </c>
      <c r="G43" s="365"/>
      <c r="H43" s="365">
        <v>60.878999999999998</v>
      </c>
      <c r="I43" s="365"/>
      <c r="J43" s="365"/>
      <c r="K43" s="365">
        <v>60.465000000000003</v>
      </c>
      <c r="L43" s="365">
        <v>60.401000000000003</v>
      </c>
      <c r="M43" s="365">
        <v>60.667000000000002</v>
      </c>
      <c r="N43" s="365">
        <v>60.756999999999998</v>
      </c>
      <c r="O43" s="365">
        <v>59.54</v>
      </c>
      <c r="P43" s="381">
        <v>59.368000000000002</v>
      </c>
    </row>
    <row r="44" spans="2:16" x14ac:dyDescent="0.3">
      <c r="B44" s="1">
        <v>18</v>
      </c>
      <c r="C44" s="364">
        <v>60.55</v>
      </c>
      <c r="D44" s="365"/>
      <c r="E44" s="365"/>
      <c r="F44" s="365">
        <v>60.372999999999998</v>
      </c>
      <c r="G44" s="365"/>
      <c r="H44" s="365">
        <v>60.731999999999999</v>
      </c>
      <c r="I44" s="365"/>
      <c r="J44" s="365"/>
      <c r="K44" s="365">
        <v>60.801000000000002</v>
      </c>
      <c r="L44" s="365">
        <v>60.726999999999997</v>
      </c>
      <c r="M44" s="365">
        <v>60.860999999999997</v>
      </c>
      <c r="N44" s="365">
        <v>60.667999999999999</v>
      </c>
      <c r="O44" s="365">
        <v>60.154000000000003</v>
      </c>
      <c r="P44" s="381">
        <v>59.698999999999998</v>
      </c>
    </row>
    <row r="45" spans="2:16" x14ac:dyDescent="0.3">
      <c r="B45" s="1">
        <v>19</v>
      </c>
      <c r="C45" s="364">
        <v>60.356000000000002</v>
      </c>
      <c r="D45" s="365"/>
      <c r="E45" s="365"/>
      <c r="F45" s="365">
        <v>59.707999999999998</v>
      </c>
      <c r="G45" s="365"/>
      <c r="H45" s="365">
        <v>60.255000000000003</v>
      </c>
      <c r="I45" s="365"/>
      <c r="J45" s="365"/>
      <c r="K45" s="365">
        <v>61.137</v>
      </c>
      <c r="L45" s="365">
        <v>61.11</v>
      </c>
      <c r="M45" s="365">
        <v>60.116</v>
      </c>
      <c r="N45" s="365">
        <v>59.890999999999998</v>
      </c>
      <c r="O45" s="365">
        <v>60.563000000000002</v>
      </c>
      <c r="P45" s="381">
        <v>59.834000000000003</v>
      </c>
    </row>
    <row r="46" spans="2:16" x14ac:dyDescent="0.3">
      <c r="B46" s="1">
        <v>20</v>
      </c>
      <c r="C46" s="364">
        <v>61.271999999999998</v>
      </c>
      <c r="D46" s="365"/>
      <c r="E46" s="365"/>
      <c r="F46" s="365">
        <v>59.904000000000003</v>
      </c>
      <c r="G46" s="365"/>
      <c r="H46" s="365">
        <v>60.841999999999999</v>
      </c>
      <c r="I46" s="365"/>
      <c r="J46" s="365"/>
      <c r="K46" s="365">
        <v>61.094000000000001</v>
      </c>
      <c r="L46" s="365">
        <v>61.906999999999996</v>
      </c>
      <c r="M46" s="365">
        <v>60.892000000000003</v>
      </c>
      <c r="N46" s="365">
        <v>60.473999999999997</v>
      </c>
      <c r="O46" s="365">
        <v>60.09</v>
      </c>
      <c r="P46" s="381">
        <v>59.536000000000001</v>
      </c>
    </row>
    <row r="47" spans="2:16" x14ac:dyDescent="0.3">
      <c r="B47" s="1">
        <v>21</v>
      </c>
      <c r="C47" s="364">
        <v>60.582000000000001</v>
      </c>
      <c r="D47" s="365"/>
      <c r="E47" s="365"/>
      <c r="F47" s="365">
        <v>59.851999999999997</v>
      </c>
      <c r="G47" s="365"/>
      <c r="H47" s="365">
        <v>60.655000000000001</v>
      </c>
      <c r="I47" s="365"/>
      <c r="J47" s="365"/>
      <c r="K47" s="365">
        <v>60.994</v>
      </c>
      <c r="L47" s="365">
        <v>60.811</v>
      </c>
      <c r="M47" s="365">
        <v>60.2</v>
      </c>
      <c r="N47" s="365"/>
      <c r="O47" s="365">
        <v>60.006</v>
      </c>
      <c r="P47" s="381">
        <v>59.337000000000003</v>
      </c>
    </row>
    <row r="48" spans="2:16" x14ac:dyDescent="0.3">
      <c r="B48" s="1">
        <v>22</v>
      </c>
      <c r="C48" s="364">
        <v>60.747</v>
      </c>
      <c r="D48" s="365"/>
      <c r="E48" s="365"/>
      <c r="F48" s="365">
        <v>60.109000000000002</v>
      </c>
      <c r="G48" s="365"/>
      <c r="H48" s="365">
        <v>60.368000000000002</v>
      </c>
      <c r="I48" s="365"/>
      <c r="J48" s="365"/>
      <c r="K48" s="365">
        <v>60.709000000000003</v>
      </c>
      <c r="L48" s="365">
        <v>61.594000000000001</v>
      </c>
      <c r="M48" s="365">
        <v>60.616</v>
      </c>
      <c r="N48" s="365"/>
      <c r="O48" s="365">
        <v>60.640999999999998</v>
      </c>
      <c r="P48" s="381">
        <v>59.448999999999998</v>
      </c>
    </row>
    <row r="49" spans="2:16" x14ac:dyDescent="0.3">
      <c r="B49" s="1">
        <v>23</v>
      </c>
      <c r="C49" s="364">
        <v>60.93</v>
      </c>
      <c r="D49" s="365"/>
      <c r="E49" s="365"/>
      <c r="F49" s="365">
        <v>59.725000000000001</v>
      </c>
      <c r="G49" s="365"/>
      <c r="H49" s="365">
        <v>60.715000000000003</v>
      </c>
      <c r="I49" s="365"/>
      <c r="J49" s="365"/>
      <c r="K49" s="365">
        <v>60.667000000000002</v>
      </c>
      <c r="L49" s="365">
        <v>61.82</v>
      </c>
      <c r="M49" s="365">
        <v>60.441000000000003</v>
      </c>
      <c r="N49" s="365"/>
      <c r="O49" s="365">
        <v>60.194000000000003</v>
      </c>
      <c r="P49" s="381">
        <v>59.41</v>
      </c>
    </row>
    <row r="50" spans="2:16" x14ac:dyDescent="0.3">
      <c r="B50" s="1">
        <v>24</v>
      </c>
      <c r="C50" s="364">
        <v>61.1</v>
      </c>
      <c r="D50" s="365"/>
      <c r="E50" s="365"/>
      <c r="F50" s="365">
        <v>60.716999999999999</v>
      </c>
      <c r="G50" s="365"/>
      <c r="H50" s="365">
        <v>60.292000000000002</v>
      </c>
      <c r="I50" s="365"/>
      <c r="J50" s="365"/>
      <c r="K50" s="365">
        <v>60.713000000000001</v>
      </c>
      <c r="L50" s="365">
        <v>60.603000000000002</v>
      </c>
      <c r="M50" s="365">
        <v>60.726999999999997</v>
      </c>
      <c r="N50" s="365"/>
      <c r="O50" s="365">
        <v>60.616</v>
      </c>
      <c r="P50" s="381">
        <v>59.350999999999999</v>
      </c>
    </row>
    <row r="51" spans="2:16" x14ac:dyDescent="0.3">
      <c r="B51" s="1">
        <v>25</v>
      </c>
      <c r="C51" s="364">
        <v>60.734999999999999</v>
      </c>
      <c r="D51" s="365"/>
      <c r="E51" s="365"/>
      <c r="F51" s="365">
        <v>62.055999999999997</v>
      </c>
      <c r="G51" s="365"/>
      <c r="H51" s="365">
        <v>60.734000000000002</v>
      </c>
      <c r="I51" s="365"/>
      <c r="J51" s="365"/>
      <c r="K51" s="365">
        <v>60.384999999999998</v>
      </c>
      <c r="L51" s="365">
        <v>60.368000000000002</v>
      </c>
      <c r="M51" s="365">
        <v>60.646000000000001</v>
      </c>
      <c r="N51" s="365"/>
      <c r="O51" s="365">
        <v>59.866</v>
      </c>
      <c r="P51" s="381">
        <v>59.302999999999997</v>
      </c>
    </row>
    <row r="52" spans="2:16" x14ac:dyDescent="0.3">
      <c r="B52" s="1">
        <v>26</v>
      </c>
      <c r="C52" s="364">
        <v>60.087000000000003</v>
      </c>
      <c r="D52" s="365"/>
      <c r="E52" s="365"/>
      <c r="F52" s="365">
        <v>59.847000000000001</v>
      </c>
      <c r="G52" s="365"/>
      <c r="H52" s="365">
        <v>60.302999999999997</v>
      </c>
      <c r="I52" s="365"/>
      <c r="J52" s="365"/>
      <c r="K52" s="365">
        <v>61.753999999999998</v>
      </c>
      <c r="L52" s="365">
        <v>60.155000000000001</v>
      </c>
      <c r="M52" s="365">
        <v>60.646000000000001</v>
      </c>
      <c r="N52" s="365"/>
      <c r="O52" s="365">
        <v>60.487000000000002</v>
      </c>
      <c r="P52" s="381">
        <v>58.826999999999998</v>
      </c>
    </row>
    <row r="53" spans="2:16" x14ac:dyDescent="0.3">
      <c r="B53" s="1">
        <v>27</v>
      </c>
      <c r="C53" s="364"/>
      <c r="D53" s="365"/>
      <c r="E53" s="365"/>
      <c r="F53" s="365">
        <v>60.488999999999997</v>
      </c>
      <c r="G53" s="365"/>
      <c r="H53" s="365">
        <v>61.725999999999999</v>
      </c>
      <c r="I53" s="365"/>
      <c r="J53" s="365"/>
      <c r="K53" s="365">
        <v>61.04</v>
      </c>
      <c r="L53" s="365">
        <v>61.85</v>
      </c>
      <c r="M53" s="365">
        <v>60.372</v>
      </c>
      <c r="N53" s="365"/>
      <c r="O53" s="365">
        <v>60.024999999999999</v>
      </c>
      <c r="P53" s="381">
        <v>59.561</v>
      </c>
    </row>
    <row r="54" spans="2:16" x14ac:dyDescent="0.3">
      <c r="B54" s="1">
        <v>28</v>
      </c>
      <c r="C54" s="364"/>
      <c r="D54" s="365"/>
      <c r="E54" s="365"/>
      <c r="F54" s="365">
        <v>60.3</v>
      </c>
      <c r="G54" s="365"/>
      <c r="H54" s="365">
        <v>61.786000000000001</v>
      </c>
      <c r="I54" s="365"/>
      <c r="J54" s="365"/>
      <c r="K54" s="365">
        <v>61.073999999999998</v>
      </c>
      <c r="L54" s="365">
        <v>60.984000000000002</v>
      </c>
      <c r="M54" s="365">
        <v>60.308</v>
      </c>
      <c r="N54" s="365"/>
      <c r="O54" s="365">
        <v>60.167999999999999</v>
      </c>
      <c r="P54" s="381">
        <v>59.868000000000002</v>
      </c>
    </row>
    <row r="55" spans="2:16" x14ac:dyDescent="0.3">
      <c r="B55" s="1">
        <v>29</v>
      </c>
      <c r="C55" s="364"/>
      <c r="D55" s="365"/>
      <c r="E55" s="365"/>
      <c r="F55" s="365">
        <v>60.534999999999997</v>
      </c>
      <c r="G55" s="365"/>
      <c r="H55" s="365">
        <v>61.061</v>
      </c>
      <c r="I55" s="365"/>
      <c r="J55" s="365"/>
      <c r="K55" s="365">
        <v>61.106000000000002</v>
      </c>
      <c r="L55" s="365">
        <v>60.780999999999999</v>
      </c>
      <c r="M55" s="365"/>
      <c r="N55" s="365"/>
      <c r="O55" s="365">
        <v>59.567999999999998</v>
      </c>
      <c r="P55" s="381">
        <v>58.798000000000002</v>
      </c>
    </row>
    <row r="56" spans="2:16" x14ac:dyDescent="0.3">
      <c r="B56" s="1">
        <v>30</v>
      </c>
      <c r="C56" s="364"/>
      <c r="D56" s="365"/>
      <c r="E56" s="365"/>
      <c r="F56" s="365">
        <v>60.414999999999999</v>
      </c>
      <c r="G56" s="365"/>
      <c r="H56" s="365">
        <v>61.3</v>
      </c>
      <c r="I56" s="365"/>
      <c r="J56" s="365"/>
      <c r="K56" s="365">
        <v>61.454999999999998</v>
      </c>
      <c r="L56" s="365">
        <v>60.573</v>
      </c>
      <c r="M56" s="365"/>
      <c r="N56" s="365"/>
      <c r="O56" s="365">
        <v>60.061</v>
      </c>
      <c r="P56" s="381">
        <v>59.734999999999999</v>
      </c>
    </row>
    <row r="57" spans="2:16" x14ac:dyDescent="0.3">
      <c r="B57" s="1">
        <v>31</v>
      </c>
      <c r="C57" s="364"/>
      <c r="D57" s="365"/>
      <c r="E57" s="365"/>
      <c r="F57" s="365">
        <v>60.436999999999998</v>
      </c>
      <c r="G57" s="365"/>
      <c r="H57" s="365">
        <v>60.682000000000002</v>
      </c>
      <c r="I57" s="365"/>
      <c r="J57" s="365"/>
      <c r="K57" s="365">
        <v>61.097999999999999</v>
      </c>
      <c r="L57" s="365">
        <v>60.567</v>
      </c>
      <c r="M57" s="365"/>
      <c r="N57" s="365"/>
      <c r="O57" s="365">
        <v>59.756999999999998</v>
      </c>
      <c r="P57" s="381">
        <v>59.491999999999997</v>
      </c>
    </row>
    <row r="58" spans="2:16" x14ac:dyDescent="0.3">
      <c r="B58" s="1">
        <v>32</v>
      </c>
      <c r="C58" s="364"/>
      <c r="D58" s="365"/>
      <c r="E58" s="365"/>
      <c r="F58" s="365">
        <v>60.704000000000001</v>
      </c>
      <c r="G58" s="365"/>
      <c r="H58" s="365">
        <v>61.05</v>
      </c>
      <c r="I58" s="365"/>
      <c r="J58" s="365"/>
      <c r="K58" s="365">
        <v>61.463000000000001</v>
      </c>
      <c r="L58" s="365">
        <v>59.898000000000003</v>
      </c>
      <c r="M58" s="365"/>
      <c r="N58" s="365"/>
      <c r="O58" s="365">
        <v>60.32</v>
      </c>
      <c r="P58" s="381">
        <v>59.503999999999998</v>
      </c>
    </row>
    <row r="59" spans="2:16" x14ac:dyDescent="0.3">
      <c r="B59" s="1">
        <v>33</v>
      </c>
      <c r="C59" s="364"/>
      <c r="D59" s="365"/>
      <c r="E59" s="365"/>
      <c r="F59" s="365">
        <v>60.067999999999998</v>
      </c>
      <c r="G59" s="365"/>
      <c r="H59" s="365">
        <v>62.244999999999997</v>
      </c>
      <c r="I59" s="365"/>
      <c r="J59" s="365"/>
      <c r="K59" s="365">
        <v>60.97</v>
      </c>
      <c r="L59" s="365">
        <v>60.636000000000003</v>
      </c>
      <c r="M59" s="365"/>
      <c r="N59" s="365"/>
      <c r="O59" s="365">
        <v>59.722999999999999</v>
      </c>
      <c r="P59" s="381">
        <v>59.009</v>
      </c>
    </row>
    <row r="60" spans="2:16" x14ac:dyDescent="0.3">
      <c r="B60" s="1">
        <v>34</v>
      </c>
      <c r="C60" s="364"/>
      <c r="D60" s="365"/>
      <c r="E60" s="365"/>
      <c r="F60" s="365">
        <v>60.207000000000001</v>
      </c>
      <c r="G60" s="365"/>
      <c r="H60" s="365"/>
      <c r="I60" s="365"/>
      <c r="J60" s="365"/>
      <c r="K60" s="365">
        <v>60.914000000000001</v>
      </c>
      <c r="L60" s="365">
        <v>59.881</v>
      </c>
      <c r="M60" s="365"/>
      <c r="N60" s="365"/>
      <c r="O60" s="365">
        <v>59.9</v>
      </c>
      <c r="P60" s="381">
        <v>59.253</v>
      </c>
    </row>
    <row r="61" spans="2:16" x14ac:dyDescent="0.3">
      <c r="B61" s="1">
        <v>35</v>
      </c>
      <c r="C61" s="364"/>
      <c r="D61" s="365"/>
      <c r="E61" s="365"/>
      <c r="F61" s="365">
        <v>60.545000000000002</v>
      </c>
      <c r="G61" s="365"/>
      <c r="H61" s="365"/>
      <c r="I61" s="365"/>
      <c r="J61" s="365"/>
      <c r="K61" s="365">
        <v>60.12</v>
      </c>
      <c r="L61" s="365">
        <v>60.881</v>
      </c>
      <c r="M61" s="365"/>
      <c r="N61" s="365"/>
      <c r="O61" s="365">
        <v>59.756999999999998</v>
      </c>
      <c r="P61" s="381">
        <v>59.058999999999997</v>
      </c>
    </row>
    <row r="62" spans="2:16" x14ac:dyDescent="0.3">
      <c r="B62" s="1">
        <v>36</v>
      </c>
      <c r="C62" s="364"/>
      <c r="D62" s="365"/>
      <c r="E62" s="365"/>
      <c r="F62" s="365">
        <v>60.177</v>
      </c>
      <c r="G62" s="365"/>
      <c r="H62" s="365"/>
      <c r="I62" s="365"/>
      <c r="J62" s="365"/>
      <c r="K62" s="365">
        <v>61.182000000000002</v>
      </c>
      <c r="L62" s="365">
        <v>60.695999999999998</v>
      </c>
      <c r="M62" s="365"/>
      <c r="N62" s="365"/>
      <c r="O62" s="365">
        <v>59.572000000000003</v>
      </c>
      <c r="P62" s="381">
        <v>59.869</v>
      </c>
    </row>
    <row r="63" spans="2:16" x14ac:dyDescent="0.3">
      <c r="B63" s="1">
        <v>37</v>
      </c>
      <c r="C63" s="364"/>
      <c r="D63" s="365"/>
      <c r="E63" s="365"/>
      <c r="F63" s="365">
        <v>60.622999999999998</v>
      </c>
      <c r="G63" s="365"/>
      <c r="H63" s="365"/>
      <c r="I63" s="365"/>
      <c r="J63" s="365"/>
      <c r="K63" s="365">
        <v>61.466000000000001</v>
      </c>
      <c r="L63" s="365">
        <v>60.853000000000002</v>
      </c>
      <c r="M63" s="365"/>
      <c r="N63" s="365"/>
      <c r="O63" s="365">
        <v>59.701999999999998</v>
      </c>
      <c r="P63" s="381">
        <v>59.997999999999998</v>
      </c>
    </row>
    <row r="64" spans="2:16" x14ac:dyDescent="0.3">
      <c r="B64" s="1">
        <v>38</v>
      </c>
      <c r="C64" s="364"/>
      <c r="D64" s="365"/>
      <c r="E64" s="365"/>
      <c r="F64" s="365">
        <v>61.142000000000003</v>
      </c>
      <c r="G64" s="365"/>
      <c r="H64" s="365"/>
      <c r="I64" s="365"/>
      <c r="J64" s="365"/>
      <c r="K64" s="365">
        <v>60.591999999999999</v>
      </c>
      <c r="L64" s="365">
        <v>60.313000000000002</v>
      </c>
      <c r="M64" s="365"/>
      <c r="N64" s="365"/>
      <c r="O64" s="365">
        <v>59.411000000000001</v>
      </c>
      <c r="P64" s="381">
        <v>59.671999999999997</v>
      </c>
    </row>
    <row r="65" spans="2:16" x14ac:dyDescent="0.3">
      <c r="B65" s="1">
        <v>39</v>
      </c>
      <c r="C65" s="364"/>
      <c r="D65" s="365"/>
      <c r="E65" s="365"/>
      <c r="F65" s="365">
        <v>60.372</v>
      </c>
      <c r="G65" s="365"/>
      <c r="H65" s="365"/>
      <c r="I65" s="365"/>
      <c r="J65" s="365"/>
      <c r="K65" s="365">
        <v>60.710999999999999</v>
      </c>
      <c r="L65" s="365">
        <v>60.756999999999998</v>
      </c>
      <c r="M65" s="365"/>
      <c r="N65" s="365"/>
      <c r="O65" s="365">
        <v>59.929000000000002</v>
      </c>
      <c r="P65" s="381">
        <v>59.188000000000002</v>
      </c>
    </row>
    <row r="66" spans="2:16" x14ac:dyDescent="0.3">
      <c r="B66" s="1">
        <v>40</v>
      </c>
      <c r="C66" s="364"/>
      <c r="D66" s="365"/>
      <c r="E66" s="365"/>
      <c r="F66" s="365">
        <v>60.523000000000003</v>
      </c>
      <c r="G66" s="365"/>
      <c r="H66" s="365"/>
      <c r="I66" s="365"/>
      <c r="J66" s="365"/>
      <c r="K66" s="365"/>
      <c r="L66" s="365">
        <v>60.027000000000001</v>
      </c>
      <c r="M66" s="365"/>
      <c r="N66" s="365"/>
      <c r="O66" s="365">
        <v>59.438000000000002</v>
      </c>
      <c r="P66" s="381">
        <v>60.066000000000003</v>
      </c>
    </row>
    <row r="67" spans="2:16" x14ac:dyDescent="0.3">
      <c r="B67" s="1">
        <v>41</v>
      </c>
      <c r="C67" s="364"/>
      <c r="D67" s="365"/>
      <c r="E67" s="365"/>
      <c r="F67" s="365">
        <v>60.445</v>
      </c>
      <c r="G67" s="365"/>
      <c r="H67" s="365"/>
      <c r="I67" s="365"/>
      <c r="J67" s="365"/>
      <c r="K67" s="365"/>
      <c r="L67" s="365">
        <v>60.351999999999997</v>
      </c>
      <c r="M67" s="365"/>
      <c r="N67" s="365"/>
      <c r="O67" s="365">
        <v>59.558</v>
      </c>
      <c r="P67" s="381">
        <v>59.267000000000003</v>
      </c>
    </row>
    <row r="68" spans="2:16" x14ac:dyDescent="0.3">
      <c r="B68" s="1">
        <v>42</v>
      </c>
      <c r="C68" s="364"/>
      <c r="D68" s="365"/>
      <c r="E68" s="365"/>
      <c r="F68" s="365"/>
      <c r="G68" s="365"/>
      <c r="H68" s="365"/>
      <c r="I68" s="365"/>
      <c r="J68" s="365"/>
      <c r="K68" s="365"/>
      <c r="L68" s="365">
        <v>60.531999999999996</v>
      </c>
      <c r="M68" s="365"/>
      <c r="N68" s="365"/>
      <c r="O68" s="365">
        <v>59.848999999999997</v>
      </c>
      <c r="P68" s="381"/>
    </row>
    <row r="69" spans="2:16" x14ac:dyDescent="0.3">
      <c r="B69" s="1">
        <v>43</v>
      </c>
      <c r="C69" s="364"/>
      <c r="D69" s="365"/>
      <c r="E69" s="365"/>
      <c r="F69" s="365"/>
      <c r="G69" s="365"/>
      <c r="H69" s="365"/>
      <c r="I69" s="365"/>
      <c r="J69" s="365"/>
      <c r="K69" s="365"/>
      <c r="L69" s="365"/>
      <c r="M69" s="365"/>
      <c r="N69" s="365"/>
      <c r="O69" s="365"/>
      <c r="P69" s="381"/>
    </row>
    <row r="70" spans="2:16" x14ac:dyDescent="0.3">
      <c r="B70" s="1">
        <v>44</v>
      </c>
      <c r="C70" s="364"/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81"/>
    </row>
    <row r="71" spans="2:16" x14ac:dyDescent="0.3">
      <c r="B71" s="1">
        <v>45</v>
      </c>
      <c r="C71" s="364"/>
      <c r="D71" s="365"/>
      <c r="E71" s="365"/>
      <c r="F71" s="365"/>
      <c r="G71" s="365"/>
      <c r="H71" s="365"/>
      <c r="I71" s="365"/>
      <c r="J71" s="365"/>
      <c r="K71" s="365"/>
      <c r="L71" s="365"/>
      <c r="M71" s="365"/>
      <c r="N71" s="365"/>
      <c r="O71" s="365"/>
      <c r="P71" s="381"/>
    </row>
    <row r="72" spans="2:16" x14ac:dyDescent="0.3">
      <c r="B72" s="1">
        <v>46</v>
      </c>
      <c r="C72" s="364"/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81"/>
    </row>
    <row r="73" spans="2:16" x14ac:dyDescent="0.3">
      <c r="B73" s="1">
        <v>47</v>
      </c>
      <c r="C73" s="364"/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  <c r="P73" s="381"/>
    </row>
    <row r="74" spans="2:16" x14ac:dyDescent="0.3">
      <c r="B74" s="1">
        <v>48</v>
      </c>
      <c r="C74" s="364"/>
      <c r="D74" s="365"/>
      <c r="E74" s="365"/>
      <c r="F74" s="365"/>
      <c r="G74" s="365"/>
      <c r="H74" s="365"/>
      <c r="I74" s="365"/>
      <c r="J74" s="365"/>
      <c r="K74" s="365"/>
      <c r="L74" s="365"/>
      <c r="M74" s="365"/>
      <c r="N74" s="365"/>
      <c r="O74" s="365"/>
      <c r="P74" s="381"/>
    </row>
    <row r="75" spans="2:16" x14ac:dyDescent="0.3">
      <c r="B75" s="1">
        <v>49</v>
      </c>
      <c r="C75" s="364"/>
      <c r="D75" s="365"/>
      <c r="E75" s="365"/>
      <c r="F75" s="365"/>
      <c r="G75" s="365"/>
      <c r="H75" s="365"/>
      <c r="I75" s="365"/>
      <c r="J75" s="365"/>
      <c r="K75" s="365"/>
      <c r="L75" s="365"/>
      <c r="M75" s="365"/>
      <c r="N75" s="365"/>
      <c r="O75" s="365"/>
      <c r="P75" s="381"/>
    </row>
    <row r="76" spans="2:16" x14ac:dyDescent="0.3">
      <c r="B76" s="1">
        <v>50</v>
      </c>
      <c r="C76" s="364"/>
      <c r="D76" s="365"/>
      <c r="E76" s="365"/>
      <c r="F76" s="365"/>
      <c r="G76" s="365"/>
      <c r="H76" s="365"/>
      <c r="I76" s="365"/>
      <c r="J76" s="365"/>
      <c r="K76" s="365"/>
      <c r="L76" s="365"/>
      <c r="M76" s="365"/>
      <c r="N76" s="365"/>
      <c r="O76" s="365"/>
      <c r="P76" s="381"/>
    </row>
    <row r="77" spans="2:16" x14ac:dyDescent="0.3">
      <c r="B77" s="1">
        <v>51</v>
      </c>
      <c r="C77" s="364"/>
      <c r="D77" s="365"/>
      <c r="E77" s="365"/>
      <c r="F77" s="365"/>
      <c r="G77" s="365"/>
      <c r="H77" s="365"/>
      <c r="I77" s="365"/>
      <c r="J77" s="365"/>
      <c r="K77" s="365"/>
      <c r="L77" s="365"/>
      <c r="M77" s="365"/>
      <c r="N77" s="365"/>
      <c r="O77" s="365"/>
      <c r="P77" s="381"/>
    </row>
    <row r="78" spans="2:16" x14ac:dyDescent="0.3">
      <c r="B78" s="1">
        <v>52</v>
      </c>
      <c r="C78" s="364"/>
      <c r="D78" s="365"/>
      <c r="E78" s="365"/>
      <c r="F78" s="365"/>
      <c r="G78" s="365"/>
      <c r="H78" s="365"/>
      <c r="I78" s="365"/>
      <c r="J78" s="365"/>
      <c r="K78" s="365"/>
      <c r="L78" s="365"/>
      <c r="M78" s="365"/>
      <c r="N78" s="365"/>
      <c r="O78" s="365"/>
      <c r="P78" s="381"/>
    </row>
    <row r="79" spans="2:16" x14ac:dyDescent="0.3">
      <c r="B79" s="1">
        <v>53</v>
      </c>
      <c r="C79" s="364"/>
      <c r="D79" s="365"/>
      <c r="E79" s="365"/>
      <c r="F79" s="365"/>
      <c r="G79" s="365"/>
      <c r="H79" s="365"/>
      <c r="I79" s="365"/>
      <c r="J79" s="365"/>
      <c r="K79" s="365"/>
      <c r="L79" s="365"/>
      <c r="M79" s="365"/>
      <c r="N79" s="365"/>
      <c r="O79" s="365"/>
      <c r="P79" s="381"/>
    </row>
    <row r="80" spans="2:16" x14ac:dyDescent="0.3">
      <c r="B80" s="1">
        <v>54</v>
      </c>
      <c r="C80" s="364"/>
      <c r="D80" s="365"/>
      <c r="E80" s="365"/>
      <c r="F80" s="365"/>
      <c r="G80" s="365"/>
      <c r="H80" s="365"/>
      <c r="I80" s="365"/>
      <c r="J80" s="365"/>
      <c r="K80" s="365"/>
      <c r="L80" s="365"/>
      <c r="M80" s="365"/>
      <c r="N80" s="365"/>
      <c r="O80" s="365"/>
      <c r="P80" s="381"/>
    </row>
    <row r="81" spans="2:16" x14ac:dyDescent="0.3">
      <c r="B81" s="1">
        <v>55</v>
      </c>
      <c r="C81" s="364"/>
      <c r="D81" s="365"/>
      <c r="E81" s="365"/>
      <c r="F81" s="365"/>
      <c r="G81" s="365"/>
      <c r="H81" s="365"/>
      <c r="I81" s="365"/>
      <c r="J81" s="365"/>
      <c r="K81" s="365"/>
      <c r="L81" s="365"/>
      <c r="M81" s="365"/>
      <c r="N81" s="365"/>
      <c r="O81" s="365"/>
      <c r="P81" s="381"/>
    </row>
    <row r="82" spans="2:16" x14ac:dyDescent="0.3">
      <c r="B82" s="1">
        <v>56</v>
      </c>
      <c r="C82" s="364"/>
      <c r="D82" s="365"/>
      <c r="E82" s="365"/>
      <c r="F82" s="365"/>
      <c r="G82" s="365"/>
      <c r="H82" s="365"/>
      <c r="I82" s="365"/>
      <c r="J82" s="365"/>
      <c r="K82" s="365"/>
      <c r="L82" s="365"/>
      <c r="M82" s="365"/>
      <c r="N82" s="365"/>
      <c r="O82" s="365"/>
      <c r="P82" s="381"/>
    </row>
    <row r="83" spans="2:16" x14ac:dyDescent="0.3">
      <c r="B83" s="1">
        <v>57</v>
      </c>
      <c r="C83" s="364"/>
      <c r="D83" s="365"/>
      <c r="E83" s="365"/>
      <c r="F83" s="365"/>
      <c r="G83" s="365"/>
      <c r="H83" s="365"/>
      <c r="I83" s="365"/>
      <c r="J83" s="365"/>
      <c r="K83" s="365"/>
      <c r="L83" s="365"/>
      <c r="M83" s="365"/>
      <c r="N83" s="365"/>
      <c r="O83" s="365"/>
      <c r="P83" s="381"/>
    </row>
    <row r="84" spans="2:16" x14ac:dyDescent="0.3">
      <c r="B84" s="1">
        <v>58</v>
      </c>
      <c r="C84" s="364"/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81"/>
    </row>
    <row r="85" spans="2:16" x14ac:dyDescent="0.3">
      <c r="B85" s="1">
        <v>59</v>
      </c>
      <c r="C85" s="364"/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81"/>
    </row>
    <row r="86" spans="2:16" x14ac:dyDescent="0.3">
      <c r="B86" s="1">
        <v>60</v>
      </c>
      <c r="C86" s="82"/>
      <c r="D86" s="79"/>
      <c r="E86" s="79"/>
      <c r="F86" s="79"/>
      <c r="G86" s="79"/>
      <c r="H86" s="79"/>
      <c r="I86" s="79"/>
      <c r="J86" s="79"/>
      <c r="K86" s="79"/>
      <c r="L86" s="79"/>
      <c r="M86" s="80"/>
      <c r="N86" s="80"/>
      <c r="O86" s="80"/>
      <c r="P86" s="81"/>
    </row>
    <row r="87" spans="2:16" x14ac:dyDescent="0.3">
      <c r="B87" s="1">
        <v>61</v>
      </c>
      <c r="C87" s="82"/>
      <c r="D87" s="79"/>
      <c r="E87" s="79"/>
      <c r="F87" s="79"/>
      <c r="G87" s="79"/>
      <c r="H87" s="79"/>
      <c r="I87" s="79"/>
      <c r="J87" s="79"/>
      <c r="K87" s="79"/>
      <c r="L87" s="79"/>
      <c r="M87" s="80"/>
      <c r="N87" s="80"/>
      <c r="O87" s="80"/>
      <c r="P87" s="81"/>
    </row>
    <row r="88" spans="2:16" x14ac:dyDescent="0.3">
      <c r="B88" s="1">
        <v>62</v>
      </c>
      <c r="C88" s="82"/>
      <c r="D88" s="79"/>
      <c r="E88" s="79"/>
      <c r="F88" s="79"/>
      <c r="G88" s="79"/>
      <c r="H88" s="79"/>
      <c r="I88" s="79"/>
      <c r="J88" s="79"/>
      <c r="K88" s="79"/>
      <c r="L88" s="79"/>
      <c r="M88" s="80"/>
      <c r="N88" s="80"/>
      <c r="O88" s="80"/>
      <c r="P88" s="81"/>
    </row>
    <row r="89" spans="2:16" x14ac:dyDescent="0.3">
      <c r="B89" s="1">
        <v>63</v>
      </c>
      <c r="C89" s="82"/>
      <c r="D89" s="79"/>
      <c r="E89" s="79"/>
      <c r="F89" s="79"/>
      <c r="G89" s="79"/>
      <c r="H89" s="79"/>
      <c r="I89" s="79"/>
      <c r="J89" s="79"/>
      <c r="K89" s="79"/>
      <c r="L89" s="79"/>
      <c r="M89" s="80"/>
      <c r="N89" s="80"/>
      <c r="O89" s="80"/>
      <c r="P89" s="81"/>
    </row>
    <row r="90" spans="2:16" x14ac:dyDescent="0.3">
      <c r="C90" s="82"/>
      <c r="D90" s="79"/>
      <c r="E90" s="79"/>
      <c r="F90" s="79"/>
      <c r="G90" s="79"/>
      <c r="H90" s="79"/>
      <c r="I90" s="79"/>
      <c r="J90" s="79"/>
      <c r="K90" s="79"/>
      <c r="L90" s="79"/>
      <c r="M90" s="80"/>
      <c r="N90" s="80"/>
      <c r="O90" s="80"/>
      <c r="P90" s="81"/>
    </row>
    <row r="91" spans="2:16" ht="15" thickBot="1" x14ac:dyDescent="0.35">
      <c r="C91" s="83"/>
      <c r="D91" s="84"/>
      <c r="E91" s="84"/>
      <c r="F91" s="84"/>
      <c r="G91" s="84"/>
      <c r="H91" s="84"/>
      <c r="I91" s="84"/>
      <c r="J91" s="84"/>
      <c r="K91" s="84"/>
      <c r="L91" s="84"/>
      <c r="M91" s="316"/>
      <c r="N91" s="316"/>
      <c r="O91" s="316"/>
      <c r="P91" s="317"/>
    </row>
  </sheetData>
  <mergeCells count="12">
    <mergeCell ref="L6:L7"/>
    <mergeCell ref="M6:M7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1"/>
  <sheetViews>
    <sheetView topLeftCell="A4" zoomScale="60" zoomScaleNormal="60" workbookViewId="0">
      <selection activeCell="F8" sqref="F8:F2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296" t="s">
        <v>113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5" ht="7.5" customHeight="1" thickBot="1" x14ac:dyDescent="0.35"/>
    <row r="4" spans="1:15" ht="18" thickBot="1" x14ac:dyDescent="0.4">
      <c r="A4" s="297" t="s">
        <v>133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5" ht="7.5" customHeight="1" thickBot="1" x14ac:dyDescent="0.35"/>
    <row r="6" spans="1:15" s="2" customFormat="1" ht="30.6" customHeight="1" x14ac:dyDescent="0.3">
      <c r="A6" s="300" t="s">
        <v>23</v>
      </c>
      <c r="B6" s="302" t="s">
        <v>13</v>
      </c>
      <c r="C6" s="304" t="s">
        <v>18</v>
      </c>
      <c r="D6" s="305" t="s">
        <v>24</v>
      </c>
      <c r="E6" s="306" t="s">
        <v>25</v>
      </c>
      <c r="F6" s="307" t="s">
        <v>26</v>
      </c>
      <c r="G6" s="308"/>
      <c r="H6" s="308"/>
      <c r="I6" s="330" t="s">
        <v>27</v>
      </c>
      <c r="J6" s="309" t="s">
        <v>28</v>
      </c>
      <c r="K6" s="310"/>
      <c r="L6" s="339" t="s">
        <v>34</v>
      </c>
      <c r="M6" s="332" t="s">
        <v>35</v>
      </c>
    </row>
    <row r="7" spans="1:15" s="2" customFormat="1" ht="27.75" customHeight="1" thickBot="1" x14ac:dyDescent="0.35">
      <c r="A7" s="301"/>
      <c r="B7" s="303"/>
      <c r="C7" s="323"/>
      <c r="D7" s="324"/>
      <c r="E7" s="325"/>
      <c r="F7" s="334" t="s">
        <v>29</v>
      </c>
      <c r="G7" s="335" t="s">
        <v>30</v>
      </c>
      <c r="H7" s="336" t="s">
        <v>31</v>
      </c>
      <c r="I7" s="331"/>
      <c r="J7" s="71" t="s">
        <v>32</v>
      </c>
      <c r="K7" s="72" t="s">
        <v>33</v>
      </c>
      <c r="L7" s="340"/>
      <c r="M7" s="333"/>
    </row>
    <row r="8" spans="1:15" s="3" customFormat="1" ht="30" customHeight="1" x14ac:dyDescent="0.3">
      <c r="A8" s="57">
        <v>1</v>
      </c>
      <c r="B8" s="318" t="s">
        <v>103</v>
      </c>
      <c r="C8" s="326">
        <v>7</v>
      </c>
      <c r="D8" s="85">
        <f>COUNTA(C27:C91)</f>
        <v>15</v>
      </c>
      <c r="E8" s="60">
        <f>COUNTA(C27:C91)</f>
        <v>15</v>
      </c>
      <c r="F8" s="396">
        <f>MIN(C27:C90)</f>
        <v>60.491</v>
      </c>
      <c r="G8" s="338">
        <f>AVERAGE(C27:C93)</f>
        <v>61.290800000000004</v>
      </c>
      <c r="H8" s="63">
        <f>G8-F8</f>
        <v>0.79980000000000473</v>
      </c>
      <c r="I8" s="67">
        <v>1.1388888888888888E-2</v>
      </c>
      <c r="J8" s="73">
        <f>I8</f>
        <v>1.1388888888888888E-2</v>
      </c>
      <c r="K8" s="74">
        <f>J8</f>
        <v>1.1388888888888888E-2</v>
      </c>
      <c r="L8" s="376">
        <v>159.66300000000001</v>
      </c>
      <c r="M8" s="52"/>
      <c r="N8" s="51"/>
      <c r="O8" s="18"/>
    </row>
    <row r="9" spans="1:15" s="3" customFormat="1" ht="30" customHeight="1" x14ac:dyDescent="0.3">
      <c r="A9" s="311">
        <v>2</v>
      </c>
      <c r="B9" s="319" t="s">
        <v>103</v>
      </c>
      <c r="C9" s="327">
        <v>4</v>
      </c>
      <c r="D9" s="19">
        <f>COUNTA(D27:D91)+D8+1</f>
        <v>37</v>
      </c>
      <c r="E9" s="383">
        <f>COUNTA(D27:D91)+1</f>
        <v>22</v>
      </c>
      <c r="F9" s="397">
        <f>MIN(D27:D90)</f>
        <v>61.033000000000001</v>
      </c>
      <c r="G9" s="337">
        <f>AVERAGE(D27:D92)</f>
        <v>61.780476190476193</v>
      </c>
      <c r="H9" s="64">
        <f t="shared" ref="H9:H14" si="0">G9-F9</f>
        <v>0.74747619047619196</v>
      </c>
      <c r="I9" s="312">
        <v>2.8240740740740736E-2</v>
      </c>
      <c r="J9" s="313">
        <f>I9-I8</f>
        <v>1.6851851851851847E-2</v>
      </c>
      <c r="K9" s="314">
        <f>J9+K8</f>
        <v>2.8240740740740733E-2</v>
      </c>
      <c r="L9" s="377">
        <v>158.90600000000001</v>
      </c>
      <c r="M9" s="315"/>
      <c r="N9" s="51"/>
      <c r="O9" s="18"/>
    </row>
    <row r="10" spans="1:15" s="3" customFormat="1" ht="30" customHeight="1" x14ac:dyDescent="0.3">
      <c r="A10" s="311">
        <v>3</v>
      </c>
      <c r="B10" s="319" t="s">
        <v>104</v>
      </c>
      <c r="C10" s="327">
        <v>1</v>
      </c>
      <c r="D10" s="19">
        <f>COUNTA(E27:E91)+D9+1</f>
        <v>68</v>
      </c>
      <c r="E10" s="383">
        <f>COUNTA(E27:E91)+1</f>
        <v>31</v>
      </c>
      <c r="F10" s="398">
        <f>MIN(E27:E92)</f>
        <v>60.179000000000002</v>
      </c>
      <c r="G10" s="34">
        <f>AVERAGE(E27:E93)</f>
        <v>60.868566666666652</v>
      </c>
      <c r="H10" s="64">
        <f t="shared" si="0"/>
        <v>0.68956666666665001</v>
      </c>
      <c r="I10" s="312">
        <v>5.1203703703703703E-2</v>
      </c>
      <c r="J10" s="313">
        <f>I10-I9</f>
        <v>2.2962962962962966E-2</v>
      </c>
      <c r="K10" s="314">
        <f>J10</f>
        <v>2.2962962962962966E-2</v>
      </c>
      <c r="L10" s="377">
        <v>157.58699999999999</v>
      </c>
      <c r="M10" s="315"/>
      <c r="N10" s="51"/>
      <c r="O10" s="18"/>
    </row>
    <row r="11" spans="1:15" s="3" customFormat="1" ht="30" customHeight="1" x14ac:dyDescent="0.3">
      <c r="A11" s="311">
        <v>4</v>
      </c>
      <c r="B11" s="319" t="s">
        <v>104</v>
      </c>
      <c r="C11" s="327">
        <v>5</v>
      </c>
      <c r="D11" s="19">
        <f>COUNTA(F27:F91)+D10+1</f>
        <v>87</v>
      </c>
      <c r="E11" s="383">
        <f>COUNTA(F27:F91)+1</f>
        <v>19</v>
      </c>
      <c r="F11" s="398">
        <f>MIN(F27:F92)</f>
        <v>60.392000000000003</v>
      </c>
      <c r="G11" s="34">
        <f>AVERAGE(F27:F92)</f>
        <v>61.327500000000001</v>
      </c>
      <c r="H11" s="64">
        <f t="shared" si="0"/>
        <v>0.93549999999999756</v>
      </c>
      <c r="I11" s="312">
        <v>6.581018518518518E-2</v>
      </c>
      <c r="J11" s="313">
        <f>I11-I10</f>
        <v>1.4606481481481477E-2</v>
      </c>
      <c r="K11" s="314">
        <f>J11+K10</f>
        <v>3.7569444444444447E-2</v>
      </c>
      <c r="L11" s="377">
        <v>159.69399999999999</v>
      </c>
      <c r="M11" s="315"/>
      <c r="N11" s="51"/>
      <c r="O11" s="18"/>
    </row>
    <row r="12" spans="1:15" s="3" customFormat="1" ht="30" customHeight="1" x14ac:dyDescent="0.3">
      <c r="A12" s="311">
        <v>5</v>
      </c>
      <c r="B12" s="319" t="s">
        <v>103</v>
      </c>
      <c r="C12" s="327">
        <v>44</v>
      </c>
      <c r="D12" s="19">
        <f>COUNTA(G27:G91)+D11+1</f>
        <v>103</v>
      </c>
      <c r="E12" s="383">
        <f>COUNTA(G27:G91)+1</f>
        <v>16</v>
      </c>
      <c r="F12" s="398">
        <f>MIN(G27:G92)</f>
        <v>59.780999999999999</v>
      </c>
      <c r="G12" s="34">
        <f>AVERAGE(G27:G892)</f>
        <v>60.446333333333328</v>
      </c>
      <c r="H12" s="64">
        <f t="shared" si="0"/>
        <v>0.66533333333332934</v>
      </c>
      <c r="I12" s="312">
        <v>7.8148148148148147E-2</v>
      </c>
      <c r="J12" s="313">
        <f>I12-I11</f>
        <v>1.2337962962962967E-2</v>
      </c>
      <c r="K12" s="314">
        <f>J12+K9</f>
        <v>4.05787037037037E-2</v>
      </c>
      <c r="L12" s="377">
        <v>157.685</v>
      </c>
      <c r="M12" s="315"/>
      <c r="N12" s="51"/>
      <c r="O12" s="18"/>
    </row>
    <row r="13" spans="1:15" s="3" customFormat="1" ht="30" customHeight="1" x14ac:dyDescent="0.3">
      <c r="A13" s="311">
        <v>6</v>
      </c>
      <c r="B13" s="319" t="s">
        <v>103</v>
      </c>
      <c r="C13" s="327">
        <v>11</v>
      </c>
      <c r="D13" s="19">
        <f>COUNTA(H27:H91)+D12+1</f>
        <v>144</v>
      </c>
      <c r="E13" s="383">
        <f>COUNTA(H27:H91)+1</f>
        <v>41</v>
      </c>
      <c r="F13" s="398">
        <f>MIN(H27:H92)</f>
        <v>59.526000000000003</v>
      </c>
      <c r="G13" s="34">
        <f>AVERAGE(H27:H92)</f>
        <v>60.500974999999997</v>
      </c>
      <c r="H13" s="64">
        <f t="shared" si="0"/>
        <v>0.97497499999999349</v>
      </c>
      <c r="I13" s="312">
        <v>0.10798611111111112</v>
      </c>
      <c r="J13" s="313">
        <f>I13-I12</f>
        <v>2.9837962962962969E-2</v>
      </c>
      <c r="K13" s="314">
        <f>J13+K12</f>
        <v>7.0416666666666669E-2</v>
      </c>
      <c r="L13" s="377">
        <v>159.20400000000001</v>
      </c>
      <c r="M13" s="315"/>
      <c r="N13" s="51"/>
      <c r="O13" s="18"/>
    </row>
    <row r="14" spans="1:15" s="3" customFormat="1" ht="30" customHeight="1" x14ac:dyDescent="0.3">
      <c r="A14" s="311">
        <v>7</v>
      </c>
      <c r="B14" s="319" t="s">
        <v>104</v>
      </c>
      <c r="C14" s="327">
        <v>69</v>
      </c>
      <c r="D14" s="19">
        <f>COUNTA(I27:I91)+D13+1</f>
        <v>162</v>
      </c>
      <c r="E14" s="383">
        <f>COUNTA(I27:I91)+1</f>
        <v>18</v>
      </c>
      <c r="F14" s="398">
        <f>MIN(I27:I92)</f>
        <v>60.603999999999999</v>
      </c>
      <c r="G14" s="34">
        <f>AVERAGE(I27:I92)</f>
        <v>61.545705882352941</v>
      </c>
      <c r="H14" s="64">
        <f t="shared" si="0"/>
        <v>0.94170588235294161</v>
      </c>
      <c r="I14" s="312">
        <v>0.12194444444444445</v>
      </c>
      <c r="J14" s="313">
        <f>I14-I13</f>
        <v>1.3958333333333336E-2</v>
      </c>
      <c r="K14" s="314">
        <f>J14+K11</f>
        <v>5.1527777777777783E-2</v>
      </c>
      <c r="L14" s="377">
        <v>158.63399999999999</v>
      </c>
      <c r="M14" s="315"/>
      <c r="N14" s="51"/>
      <c r="O14" s="18"/>
    </row>
    <row r="15" spans="1:15" s="3" customFormat="1" ht="30" customHeight="1" x14ac:dyDescent="0.3">
      <c r="A15" s="58">
        <v>8</v>
      </c>
      <c r="B15" s="320" t="s">
        <v>104</v>
      </c>
      <c r="C15" s="327">
        <v>13</v>
      </c>
      <c r="D15" s="19">
        <f>COUNTA(J27:J91)+D14+1</f>
        <v>182</v>
      </c>
      <c r="E15" s="383">
        <f>COUNTA(J27:J91)+1</f>
        <v>20</v>
      </c>
      <c r="F15" s="398">
        <f>MIN(J27:J92)</f>
        <v>60.777000000000001</v>
      </c>
      <c r="G15" s="34">
        <f>AVERAGE(J27:J92)</f>
        <v>61.544631578947381</v>
      </c>
      <c r="H15" s="64">
        <f>G9-F9</f>
        <v>0.74747619047619196</v>
      </c>
      <c r="I15" s="68">
        <v>0.13731481481481481</v>
      </c>
      <c r="J15" s="75">
        <f>I15-I14</f>
        <v>1.5370370370370354E-2</v>
      </c>
      <c r="K15" s="76">
        <f>J15+K14</f>
        <v>6.6898148148148137E-2</v>
      </c>
      <c r="L15" s="378">
        <v>158.40600000000001</v>
      </c>
      <c r="M15" s="53"/>
      <c r="N15" s="39"/>
      <c r="O15" s="18"/>
    </row>
    <row r="16" spans="1:15" s="3" customFormat="1" ht="30" customHeight="1" x14ac:dyDescent="0.3">
      <c r="A16" s="58">
        <v>9</v>
      </c>
      <c r="B16" s="320" t="s">
        <v>103</v>
      </c>
      <c r="C16" s="327">
        <v>7</v>
      </c>
      <c r="D16" s="19">
        <f>COUNTA(K27:K91)+D15+1</f>
        <v>218</v>
      </c>
      <c r="E16" s="383">
        <f>COUNTA(K27:K91)+1</f>
        <v>36</v>
      </c>
      <c r="F16" s="398">
        <f>MIN(K27:K92)</f>
        <v>60.332999999999998</v>
      </c>
      <c r="G16" s="34">
        <f>AVERAGE(K27:K92)</f>
        <v>61.151371428571437</v>
      </c>
      <c r="H16" s="64">
        <f>G10-F10</f>
        <v>0.68956666666665001</v>
      </c>
      <c r="I16" s="68">
        <v>0.16391203703703702</v>
      </c>
      <c r="J16" s="75">
        <f>I16-I15</f>
        <v>2.6597222222222217E-2</v>
      </c>
      <c r="K16" s="76">
        <f>J16+K13</f>
        <v>9.7013888888888886E-2</v>
      </c>
      <c r="L16" s="378">
        <v>158.06</v>
      </c>
      <c r="M16" s="54"/>
      <c r="N16" s="45"/>
      <c r="O16" s="18"/>
    </row>
    <row r="17" spans="1:16" s="3" customFormat="1" ht="30" customHeight="1" x14ac:dyDescent="0.3">
      <c r="A17" s="58">
        <v>10</v>
      </c>
      <c r="B17" s="320" t="s">
        <v>103</v>
      </c>
      <c r="C17" s="327">
        <v>44</v>
      </c>
      <c r="D17" s="19">
        <f>COUNTA(L27:L91)+D16+1</f>
        <v>261</v>
      </c>
      <c r="E17" s="383">
        <f>COUNTA(L27:L91)+1</f>
        <v>43</v>
      </c>
      <c r="F17" s="398">
        <f>MIN(L27:L92)</f>
        <v>59.35</v>
      </c>
      <c r="G17" s="34">
        <f>AVERAGE(L27:L92)</f>
        <v>60.686333333333323</v>
      </c>
      <c r="H17" s="64">
        <f>G11-F11</f>
        <v>0.93549999999999756</v>
      </c>
      <c r="I17" s="68">
        <v>0.19525462962962961</v>
      </c>
      <c r="J17" s="341">
        <f>I17-I16</f>
        <v>3.1342592592592589E-2</v>
      </c>
      <c r="K17" s="76">
        <f>J17+K16</f>
        <v>0.12835648148148149</v>
      </c>
      <c r="L17" s="378">
        <v>156.22399999999999</v>
      </c>
      <c r="M17" s="53"/>
      <c r="N17" s="39"/>
      <c r="O17" s="18"/>
    </row>
    <row r="18" spans="1:16" s="3" customFormat="1" ht="30" customHeight="1" x14ac:dyDescent="0.3">
      <c r="A18" s="58">
        <v>11</v>
      </c>
      <c r="B18" s="321" t="s">
        <v>104</v>
      </c>
      <c r="C18" s="328">
        <v>11</v>
      </c>
      <c r="D18" s="19">
        <f>COUNTA(M27:M91)+D17+1</f>
        <v>293</v>
      </c>
      <c r="E18" s="383">
        <f>COUNTA(M27:M91)+1</f>
        <v>32</v>
      </c>
      <c r="F18" s="398">
        <f>MIN(M27:M92)</f>
        <v>59.561</v>
      </c>
      <c r="G18" s="34">
        <f>AVERAGE(M27:M92)</f>
        <v>60.197822580645159</v>
      </c>
      <c r="H18" s="64">
        <f>G12-F12</f>
        <v>0.66533333333332934</v>
      </c>
      <c r="I18" s="68">
        <v>0.21865740740740738</v>
      </c>
      <c r="J18" s="75">
        <f>I18-I17</f>
        <v>2.3402777777777772E-2</v>
      </c>
      <c r="K18" s="76">
        <f>J18+K15</f>
        <v>9.0300925925925909E-2</v>
      </c>
      <c r="L18" s="378">
        <v>162.24799999999999</v>
      </c>
      <c r="M18" s="54" t="s">
        <v>154</v>
      </c>
      <c r="N18" s="391" t="s">
        <v>156</v>
      </c>
    </row>
    <row r="19" spans="1:16" s="3" customFormat="1" ht="30" customHeight="1" thickBot="1" x14ac:dyDescent="0.35">
      <c r="A19" s="58">
        <v>12</v>
      </c>
      <c r="B19" s="321" t="s">
        <v>104</v>
      </c>
      <c r="C19" s="328">
        <v>10</v>
      </c>
      <c r="D19" s="19">
        <f>COUNTA(N27:N91)+D18+1</f>
        <v>305</v>
      </c>
      <c r="E19" s="383">
        <f>COUNTA(N27:N91)+1</f>
        <v>12</v>
      </c>
      <c r="F19" s="403">
        <f>MIN(N27:N92)</f>
        <v>59.91</v>
      </c>
      <c r="G19" s="34">
        <f>AVERAGE(N27:N92)</f>
        <v>60.655545454545454</v>
      </c>
      <c r="H19" s="64">
        <f>G13-F13</f>
        <v>0.97497499999999349</v>
      </c>
      <c r="I19" s="68">
        <v>0.22826388888888891</v>
      </c>
      <c r="J19" s="341">
        <f t="shared" ref="J19:J21" si="1">I19-I18</f>
        <v>9.6064814814815214E-3</v>
      </c>
      <c r="K19" s="76">
        <f>J19+K18</f>
        <v>9.9907407407407431E-2</v>
      </c>
      <c r="L19" s="378">
        <v>159.00700000000001</v>
      </c>
      <c r="M19" s="53"/>
      <c r="N19" s="40"/>
    </row>
    <row r="20" spans="1:16" s="3" customFormat="1" ht="30" customHeight="1" thickBot="1" x14ac:dyDescent="0.35">
      <c r="A20" s="58">
        <v>13</v>
      </c>
      <c r="B20" s="321" t="s">
        <v>103</v>
      </c>
      <c r="C20" s="328">
        <v>11</v>
      </c>
      <c r="D20" s="19">
        <f>COUNTA(O27:O91)+D19+1</f>
        <v>349</v>
      </c>
      <c r="E20" s="383">
        <f>COUNTA(O27:O91)+1</f>
        <v>44</v>
      </c>
      <c r="F20" s="404">
        <f>MIN(O27:O92)</f>
        <v>58.883000000000003</v>
      </c>
      <c r="G20" s="41">
        <f>AVERAGE(O27:O92)</f>
        <v>59.604534883720937</v>
      </c>
      <c r="H20" s="64">
        <f>G14-F14</f>
        <v>0.94170588235294161</v>
      </c>
      <c r="I20" s="68">
        <v>0.25976851851851851</v>
      </c>
      <c r="J20" s="341">
        <f t="shared" si="1"/>
        <v>3.1504629629629605E-2</v>
      </c>
      <c r="K20" s="77">
        <f>J20+K17</f>
        <v>0.15986111111111109</v>
      </c>
      <c r="L20" s="378">
        <v>186.84200000000001</v>
      </c>
      <c r="M20" s="54" t="s">
        <v>160</v>
      </c>
      <c r="N20" s="391" t="s">
        <v>156</v>
      </c>
    </row>
    <row r="21" spans="1:16" s="3" customFormat="1" ht="30" customHeight="1" thickBot="1" x14ac:dyDescent="0.35">
      <c r="A21" s="59" t="s">
        <v>36</v>
      </c>
      <c r="B21" s="322" t="s">
        <v>104</v>
      </c>
      <c r="C21" s="329">
        <v>6</v>
      </c>
      <c r="D21" s="86">
        <f>COUNTA(P27:P91)+D20+1</f>
        <v>395</v>
      </c>
      <c r="E21" s="384">
        <f>COUNTA(P27:P91)+1</f>
        <v>46</v>
      </c>
      <c r="F21" s="401">
        <f>MIN(P27:P92)</f>
        <v>59.456000000000003</v>
      </c>
      <c r="G21" s="387">
        <f>AVERAGE(P27:P92)</f>
        <v>60.346977777777788</v>
      </c>
      <c r="H21" s="66">
        <f>G15-F15</f>
        <v>0.76763157894738043</v>
      </c>
      <c r="I21" s="69" t="str">
        <f>'Общие результаты'!G6</f>
        <v>7:00:46</v>
      </c>
      <c r="J21" s="352">
        <f t="shared" si="1"/>
        <v>3.2430555555555574E-2</v>
      </c>
      <c r="K21" s="351">
        <f>J21+K19</f>
        <v>0.13233796296296302</v>
      </c>
      <c r="L21" s="379"/>
      <c r="M21" s="395" t="s">
        <v>161</v>
      </c>
      <c r="N21" s="391" t="s">
        <v>156</v>
      </c>
    </row>
    <row r="22" spans="1:16" s="3" customFormat="1" ht="30" customHeight="1" x14ac:dyDescent="0.3">
      <c r="A22" s="42"/>
      <c r="B22" s="43"/>
      <c r="C22" s="44"/>
      <c r="D22" s="44"/>
      <c r="E22" s="44"/>
      <c r="F22" s="33">
        <f>AVERAGE(F8,F13,F9,F12,F16,F17,F20)</f>
        <v>59.91385714285714</v>
      </c>
      <c r="G22" s="35">
        <f>AVERAGE(C27:C91,D27:D91,H27:H91,G27:G91,L27:L91,K27:K91,O27:O91)</f>
        <v>60.642677725118496</v>
      </c>
      <c r="H22" s="36">
        <f>AVERAGE(H8,H13,H9,H12,H16,H17,H20)</f>
        <v>0.8220510104041584</v>
      </c>
      <c r="I22" s="342" t="s">
        <v>134</v>
      </c>
      <c r="J22" s="44"/>
      <c r="K22" s="44"/>
      <c r="L22" s="20"/>
      <c r="M22" s="20"/>
    </row>
    <row r="23" spans="1:16" s="3" customFormat="1" ht="30" customHeight="1" thickBot="1" x14ac:dyDescent="0.35">
      <c r="A23" s="42"/>
      <c r="B23" s="43"/>
      <c r="C23" s="44"/>
      <c r="D23" s="44"/>
      <c r="E23" s="44"/>
      <c r="F23" s="33">
        <f>AVERAGE(F11,F14,F10,F15,F19,F18,F21)</f>
        <v>60.125571428571426</v>
      </c>
      <c r="G23" s="35">
        <f>AVERAGE(E27:E91,F27:F91,J27:J91,I27:I91,N27:N91,M27:M91,P27:P91)</f>
        <v>60.786751461988338</v>
      </c>
      <c r="H23" s="36">
        <f>AVERAGE(H11,H14,H10,H15,H19,H18,H21)</f>
        <v>0.81745552168235491</v>
      </c>
      <c r="I23" s="344" t="s">
        <v>120</v>
      </c>
      <c r="J23" s="44"/>
      <c r="K23" s="44"/>
      <c r="L23" s="20"/>
      <c r="M23" s="20"/>
    </row>
    <row r="24" spans="1:16" ht="30" customHeight="1" thickBot="1" x14ac:dyDescent="0.35">
      <c r="A24" s="27"/>
      <c r="B24" s="27"/>
      <c r="C24" s="27"/>
      <c r="D24" s="23"/>
      <c r="E24" s="23"/>
      <c r="F24" s="28">
        <f>AVERAGE(F8:F21)</f>
        <v>60.019714285714294</v>
      </c>
      <c r="G24" s="29">
        <f>AVERAGE(C27:P99)</f>
        <v>60.707171465968599</v>
      </c>
      <c r="H24" s="30">
        <f>AVERAGE(H8:H21)</f>
        <v>0.8197532660432566</v>
      </c>
      <c r="I24" s="23"/>
      <c r="J24" s="23"/>
      <c r="K24" s="23"/>
      <c r="L24" s="27"/>
      <c r="M24" s="27"/>
    </row>
    <row r="26" spans="1:16" ht="15" thickBot="1" x14ac:dyDescent="0.35">
      <c r="C26" s="31" t="str">
        <f>B8</f>
        <v>Стоцкий Андрей</v>
      </c>
      <c r="D26" s="31" t="str">
        <f>B9</f>
        <v>Стоцкий Андрей</v>
      </c>
      <c r="E26" s="31" t="str">
        <f>B10</f>
        <v>Манило Денис</v>
      </c>
      <c r="F26" s="31" t="str">
        <f>B11</f>
        <v>Манило Денис</v>
      </c>
      <c r="G26" s="31" t="str">
        <f>B12</f>
        <v>Стоцкий Андрей</v>
      </c>
      <c r="H26" s="31" t="str">
        <f>B13</f>
        <v>Стоцкий Андрей</v>
      </c>
      <c r="I26" s="31" t="str">
        <f>B14</f>
        <v>Манило Денис</v>
      </c>
      <c r="J26" s="31" t="str">
        <f>B15</f>
        <v>Манило Денис</v>
      </c>
      <c r="K26" s="31" t="str">
        <f>B16</f>
        <v>Стоцкий Андрей</v>
      </c>
      <c r="L26" s="31" t="str">
        <f>B17</f>
        <v>Стоцкий Андрей</v>
      </c>
      <c r="M26" s="31" t="str">
        <f>B18</f>
        <v>Манило Денис</v>
      </c>
      <c r="N26" s="31" t="str">
        <f>B19</f>
        <v>Манило Денис</v>
      </c>
      <c r="O26" s="31" t="str">
        <f>B20</f>
        <v>Стоцкий Андрей</v>
      </c>
      <c r="P26" s="31" t="str">
        <f>B21</f>
        <v>Манило Денис</v>
      </c>
    </row>
    <row r="27" spans="1:16" x14ac:dyDescent="0.3">
      <c r="B27" s="1">
        <v>1</v>
      </c>
      <c r="C27" s="362">
        <v>61.89</v>
      </c>
      <c r="D27" s="363">
        <v>62.456000000000003</v>
      </c>
      <c r="E27" s="363">
        <v>60.863999999999997</v>
      </c>
      <c r="F27" s="363">
        <v>61.384</v>
      </c>
      <c r="G27" s="363">
        <v>62.292000000000002</v>
      </c>
      <c r="H27" s="363">
        <v>60.633000000000003</v>
      </c>
      <c r="I27" s="363">
        <v>61.292000000000002</v>
      </c>
      <c r="J27" s="363">
        <v>61.164999999999999</v>
      </c>
      <c r="K27" s="363">
        <v>63.085999999999999</v>
      </c>
      <c r="L27" s="363">
        <v>61.844000000000001</v>
      </c>
      <c r="M27" s="363">
        <v>60.186999999999998</v>
      </c>
      <c r="N27" s="363">
        <v>60.764000000000003</v>
      </c>
      <c r="O27" s="363">
        <v>59.661999999999999</v>
      </c>
      <c r="P27" s="382">
        <v>60.587000000000003</v>
      </c>
    </row>
    <row r="28" spans="1:16" x14ac:dyDescent="0.3">
      <c r="B28" s="1">
        <v>2</v>
      </c>
      <c r="C28" s="364">
        <v>60.76</v>
      </c>
      <c r="D28" s="365">
        <v>62.037999999999997</v>
      </c>
      <c r="E28" s="365">
        <v>61.735999999999997</v>
      </c>
      <c r="F28" s="365">
        <v>61.726999999999997</v>
      </c>
      <c r="G28" s="365">
        <v>60.024999999999999</v>
      </c>
      <c r="H28" s="365">
        <v>60.777000000000001</v>
      </c>
      <c r="I28" s="365">
        <v>60.996000000000002</v>
      </c>
      <c r="J28" s="365">
        <v>61.734999999999999</v>
      </c>
      <c r="K28" s="365">
        <v>61.847000000000001</v>
      </c>
      <c r="L28" s="365">
        <v>61.234999999999999</v>
      </c>
      <c r="M28" s="380">
        <v>61.23</v>
      </c>
      <c r="N28" s="380">
        <v>61.642000000000003</v>
      </c>
      <c r="O28" s="365">
        <v>59.911000000000001</v>
      </c>
      <c r="P28" s="381">
        <v>60.576999999999998</v>
      </c>
    </row>
    <row r="29" spans="1:16" x14ac:dyDescent="0.3">
      <c r="B29" s="1">
        <v>3</v>
      </c>
      <c r="C29" s="364">
        <v>60.844999999999999</v>
      </c>
      <c r="D29" s="365">
        <v>61.968000000000004</v>
      </c>
      <c r="E29" s="365">
        <v>61.405000000000001</v>
      </c>
      <c r="F29" s="365">
        <v>61.323999999999998</v>
      </c>
      <c r="G29" s="365">
        <v>59.780999999999999</v>
      </c>
      <c r="H29" s="365">
        <v>60.326999999999998</v>
      </c>
      <c r="I29" s="365">
        <v>61.063000000000002</v>
      </c>
      <c r="J29" s="365">
        <v>61.606999999999999</v>
      </c>
      <c r="K29" s="365">
        <v>61.637</v>
      </c>
      <c r="L29" s="365">
        <v>60.832000000000001</v>
      </c>
      <c r="M29" s="380">
        <v>59.889000000000003</v>
      </c>
      <c r="N29" s="380">
        <v>60.46</v>
      </c>
      <c r="O29" s="365">
        <v>59.652999999999999</v>
      </c>
      <c r="P29" s="381">
        <v>61.08</v>
      </c>
    </row>
    <row r="30" spans="1:16" x14ac:dyDescent="0.3">
      <c r="B30" s="1">
        <v>4</v>
      </c>
      <c r="C30" s="364">
        <v>60.771999999999998</v>
      </c>
      <c r="D30" s="365">
        <v>61.954000000000001</v>
      </c>
      <c r="E30" s="365">
        <v>60.923999999999999</v>
      </c>
      <c r="F30" s="365">
        <v>61.125</v>
      </c>
      <c r="G30" s="365">
        <v>60.381</v>
      </c>
      <c r="H30" s="365">
        <v>60.378999999999998</v>
      </c>
      <c r="I30" s="365">
        <v>61.442999999999998</v>
      </c>
      <c r="J30" s="365">
        <v>61.14</v>
      </c>
      <c r="K30" s="365">
        <v>61.280999999999999</v>
      </c>
      <c r="L30" s="365">
        <v>60.133000000000003</v>
      </c>
      <c r="M30" s="380">
        <v>60.273000000000003</v>
      </c>
      <c r="N30" s="380">
        <v>60.572000000000003</v>
      </c>
      <c r="O30" s="365">
        <v>58.954000000000001</v>
      </c>
      <c r="P30" s="381">
        <v>60.58</v>
      </c>
    </row>
    <row r="31" spans="1:16" x14ac:dyDescent="0.3">
      <c r="B31" s="1">
        <v>5</v>
      </c>
      <c r="C31" s="364">
        <v>62.042999999999999</v>
      </c>
      <c r="D31" s="365">
        <v>62.112000000000002</v>
      </c>
      <c r="E31" s="365">
        <v>60.677</v>
      </c>
      <c r="F31" s="365">
        <v>60.392000000000003</v>
      </c>
      <c r="G31" s="365">
        <v>60.402000000000001</v>
      </c>
      <c r="H31" s="365">
        <v>59.965000000000003</v>
      </c>
      <c r="I31" s="365">
        <v>61.72</v>
      </c>
      <c r="J31" s="365">
        <v>61.222999999999999</v>
      </c>
      <c r="K31" s="365">
        <v>61.695</v>
      </c>
      <c r="L31" s="365">
        <v>60.143999999999998</v>
      </c>
      <c r="M31" s="365">
        <v>59.993000000000002</v>
      </c>
      <c r="N31" s="365">
        <v>60.905999999999999</v>
      </c>
      <c r="O31" s="365">
        <v>60.176000000000002</v>
      </c>
      <c r="P31" s="381">
        <v>60.402999999999999</v>
      </c>
    </row>
    <row r="32" spans="1:16" x14ac:dyDescent="0.3">
      <c r="B32" s="1">
        <v>6</v>
      </c>
      <c r="C32" s="364">
        <v>61.710999999999999</v>
      </c>
      <c r="D32" s="365">
        <v>62.302</v>
      </c>
      <c r="E32" s="365">
        <v>60.92</v>
      </c>
      <c r="F32" s="365">
        <v>61.347999999999999</v>
      </c>
      <c r="G32" s="365">
        <v>60.469000000000001</v>
      </c>
      <c r="H32" s="365">
        <v>60.442999999999998</v>
      </c>
      <c r="I32" s="365">
        <v>61.707999999999998</v>
      </c>
      <c r="J32" s="365">
        <v>60.936999999999998</v>
      </c>
      <c r="K32" s="365">
        <v>61.948999999999998</v>
      </c>
      <c r="L32" s="365">
        <v>60.226999999999997</v>
      </c>
      <c r="M32" s="365">
        <v>60.082999999999998</v>
      </c>
      <c r="N32" s="365">
        <v>60.470999999999997</v>
      </c>
      <c r="O32" s="365">
        <v>59.338999999999999</v>
      </c>
      <c r="P32" s="381">
        <v>60.524999999999999</v>
      </c>
    </row>
    <row r="33" spans="2:16" x14ac:dyDescent="0.3">
      <c r="B33" s="1">
        <v>7</v>
      </c>
      <c r="C33" s="364">
        <v>60.697000000000003</v>
      </c>
      <c r="D33" s="365">
        <v>62.088000000000001</v>
      </c>
      <c r="E33" s="365">
        <v>61.860999999999997</v>
      </c>
      <c r="F33" s="365">
        <v>61.942999999999998</v>
      </c>
      <c r="G33" s="365">
        <v>60.478000000000002</v>
      </c>
      <c r="H33" s="365">
        <v>60.188000000000002</v>
      </c>
      <c r="I33" s="365">
        <v>62.012</v>
      </c>
      <c r="J33" s="365">
        <v>61.142000000000003</v>
      </c>
      <c r="K33" s="365">
        <v>61.021000000000001</v>
      </c>
      <c r="L33" s="365">
        <v>62.006</v>
      </c>
      <c r="M33" s="365">
        <v>60.52</v>
      </c>
      <c r="N33" s="365">
        <v>60.502000000000002</v>
      </c>
      <c r="O33" s="365">
        <v>59.268000000000001</v>
      </c>
      <c r="P33" s="381">
        <v>60.451999999999998</v>
      </c>
    </row>
    <row r="34" spans="2:16" x14ac:dyDescent="0.3">
      <c r="B34" s="1">
        <v>8</v>
      </c>
      <c r="C34" s="364">
        <v>60.808</v>
      </c>
      <c r="D34" s="365">
        <v>61.884999999999998</v>
      </c>
      <c r="E34" s="365">
        <v>61.688000000000002</v>
      </c>
      <c r="F34" s="365">
        <v>61.835999999999999</v>
      </c>
      <c r="G34" s="365">
        <v>60.273000000000003</v>
      </c>
      <c r="H34" s="365">
        <v>60.424999999999997</v>
      </c>
      <c r="I34" s="365">
        <v>63.607999999999997</v>
      </c>
      <c r="J34" s="365">
        <v>61.646000000000001</v>
      </c>
      <c r="K34" s="365">
        <v>61.143000000000001</v>
      </c>
      <c r="L34" s="365">
        <v>61.686</v>
      </c>
      <c r="M34" s="365">
        <v>60.381999999999998</v>
      </c>
      <c r="N34" s="365">
        <v>59.91</v>
      </c>
      <c r="O34" s="365">
        <v>58.948</v>
      </c>
      <c r="P34" s="381">
        <v>60.088000000000001</v>
      </c>
    </row>
    <row r="35" spans="2:16" x14ac:dyDescent="0.3">
      <c r="B35" s="1">
        <v>9</v>
      </c>
      <c r="C35" s="368">
        <v>60.491</v>
      </c>
      <c r="D35" s="365">
        <v>61.898000000000003</v>
      </c>
      <c r="E35" s="365">
        <v>60.957000000000001</v>
      </c>
      <c r="F35" s="365">
        <v>60.665999999999997</v>
      </c>
      <c r="G35" s="365">
        <v>60.384</v>
      </c>
      <c r="H35" s="365">
        <v>60.203000000000003</v>
      </c>
      <c r="I35" s="365">
        <v>62.103999999999999</v>
      </c>
      <c r="J35" s="365">
        <v>61.438000000000002</v>
      </c>
      <c r="K35" s="365">
        <v>60.838999999999999</v>
      </c>
      <c r="L35" s="365">
        <v>61.536999999999999</v>
      </c>
      <c r="M35" s="365">
        <v>60.487000000000002</v>
      </c>
      <c r="N35" s="365">
        <v>60.359000000000002</v>
      </c>
      <c r="O35" s="365">
        <v>59.421999999999997</v>
      </c>
      <c r="P35" s="381">
        <v>60.73</v>
      </c>
    </row>
    <row r="36" spans="2:16" x14ac:dyDescent="0.3">
      <c r="B36" s="1">
        <v>10</v>
      </c>
      <c r="C36" s="364">
        <v>61.281999999999996</v>
      </c>
      <c r="D36" s="365">
        <v>62.353000000000002</v>
      </c>
      <c r="E36" s="365">
        <v>60.945</v>
      </c>
      <c r="F36" s="365">
        <v>60.494999999999997</v>
      </c>
      <c r="G36" s="365">
        <v>60.73</v>
      </c>
      <c r="H36" s="365">
        <v>60.369</v>
      </c>
      <c r="I36" s="365">
        <v>63.177999999999997</v>
      </c>
      <c r="J36" s="365">
        <v>61.537999999999997</v>
      </c>
      <c r="K36" s="365">
        <v>60.856000000000002</v>
      </c>
      <c r="L36" s="365">
        <v>61.158000000000001</v>
      </c>
      <c r="M36" s="365">
        <v>60.225999999999999</v>
      </c>
      <c r="N36" s="365">
        <v>60.722999999999999</v>
      </c>
      <c r="O36" s="365">
        <v>60.052</v>
      </c>
      <c r="P36" s="381">
        <v>60.734000000000002</v>
      </c>
    </row>
    <row r="37" spans="2:16" x14ac:dyDescent="0.3">
      <c r="B37" s="1">
        <v>11</v>
      </c>
      <c r="C37" s="364">
        <v>61.722000000000001</v>
      </c>
      <c r="D37" s="365">
        <v>61.759</v>
      </c>
      <c r="E37" s="365">
        <v>60.664000000000001</v>
      </c>
      <c r="F37" s="365">
        <v>61.139000000000003</v>
      </c>
      <c r="G37" s="365">
        <v>60.353000000000002</v>
      </c>
      <c r="H37" s="365">
        <v>60.963999999999999</v>
      </c>
      <c r="I37" s="365">
        <v>61.179000000000002</v>
      </c>
      <c r="J37" s="365">
        <v>61.261000000000003</v>
      </c>
      <c r="K37" s="365">
        <v>60.514000000000003</v>
      </c>
      <c r="L37" s="365">
        <v>61.7</v>
      </c>
      <c r="M37" s="365">
        <v>60.125999999999998</v>
      </c>
      <c r="N37" s="365">
        <v>60.902000000000001</v>
      </c>
      <c r="O37" s="365">
        <v>59.511000000000003</v>
      </c>
      <c r="P37" s="381">
        <v>60.061999999999998</v>
      </c>
    </row>
    <row r="38" spans="2:16" x14ac:dyDescent="0.3">
      <c r="B38" s="1">
        <v>12</v>
      </c>
      <c r="C38" s="364">
        <v>61.606000000000002</v>
      </c>
      <c r="D38" s="365">
        <v>61.033000000000001</v>
      </c>
      <c r="E38" s="365">
        <v>60.179000000000002</v>
      </c>
      <c r="F38" s="365">
        <v>60.835000000000001</v>
      </c>
      <c r="G38" s="365">
        <v>60.155000000000001</v>
      </c>
      <c r="H38" s="365">
        <v>60.122999999999998</v>
      </c>
      <c r="I38" s="365">
        <v>61.054000000000002</v>
      </c>
      <c r="J38" s="365">
        <v>60.777000000000001</v>
      </c>
      <c r="K38" s="365">
        <v>61.234000000000002</v>
      </c>
      <c r="L38" s="365">
        <v>61.731000000000002</v>
      </c>
      <c r="M38" s="365">
        <v>59.918999999999997</v>
      </c>
      <c r="N38" s="365"/>
      <c r="O38" s="365">
        <v>59.512999999999998</v>
      </c>
      <c r="P38" s="381">
        <v>59.863999999999997</v>
      </c>
    </row>
    <row r="39" spans="2:16" x14ac:dyDescent="0.3">
      <c r="B39" s="1">
        <v>13</v>
      </c>
      <c r="C39" s="364">
        <v>61.192</v>
      </c>
      <c r="D39" s="365">
        <v>61.753999999999998</v>
      </c>
      <c r="E39" s="365">
        <v>60.466999999999999</v>
      </c>
      <c r="F39" s="365">
        <v>61.38</v>
      </c>
      <c r="G39" s="365">
        <v>60.112000000000002</v>
      </c>
      <c r="H39" s="365">
        <v>62.667000000000002</v>
      </c>
      <c r="I39" s="365">
        <v>60.951999999999998</v>
      </c>
      <c r="J39" s="365">
        <v>61.308999999999997</v>
      </c>
      <c r="K39" s="365">
        <v>61.186999999999998</v>
      </c>
      <c r="L39" s="365">
        <v>62.606999999999999</v>
      </c>
      <c r="M39" s="365">
        <v>60.819000000000003</v>
      </c>
      <c r="N39" s="365"/>
      <c r="O39" s="365">
        <v>58.972000000000001</v>
      </c>
      <c r="P39" s="381">
        <v>59.984999999999999</v>
      </c>
    </row>
    <row r="40" spans="2:16" x14ac:dyDescent="0.3">
      <c r="B40" s="1">
        <v>14</v>
      </c>
      <c r="C40" s="369">
        <v>61.756999999999998</v>
      </c>
      <c r="D40" s="365">
        <v>61.747999999999998</v>
      </c>
      <c r="E40" s="365">
        <v>60.704999999999998</v>
      </c>
      <c r="F40" s="365">
        <v>62.103000000000002</v>
      </c>
      <c r="G40" s="365">
        <v>60.417999999999999</v>
      </c>
      <c r="H40" s="365">
        <v>61.072000000000003</v>
      </c>
      <c r="I40" s="365">
        <v>60.893999999999998</v>
      </c>
      <c r="J40" s="365">
        <v>61.707000000000001</v>
      </c>
      <c r="K40" s="365">
        <v>60.533000000000001</v>
      </c>
      <c r="L40" s="365">
        <v>61.295999999999999</v>
      </c>
      <c r="M40" s="365">
        <v>60.37</v>
      </c>
      <c r="N40" s="365"/>
      <c r="O40" s="365">
        <v>58.893000000000001</v>
      </c>
      <c r="P40" s="381">
        <v>60.082000000000001</v>
      </c>
    </row>
    <row r="41" spans="2:16" x14ac:dyDescent="0.3">
      <c r="B41" s="1">
        <v>15</v>
      </c>
      <c r="C41" s="364">
        <v>61.786000000000001</v>
      </c>
      <c r="D41" s="365">
        <v>61.393000000000001</v>
      </c>
      <c r="E41" s="365">
        <v>60.414999999999999</v>
      </c>
      <c r="F41" s="365">
        <v>61.234000000000002</v>
      </c>
      <c r="G41" s="365">
        <v>60.442</v>
      </c>
      <c r="H41" s="365">
        <v>60.357999999999997</v>
      </c>
      <c r="I41" s="365">
        <v>60.603999999999999</v>
      </c>
      <c r="J41" s="365">
        <v>61.247</v>
      </c>
      <c r="K41" s="365">
        <v>61.061</v>
      </c>
      <c r="L41" s="365">
        <v>60.901000000000003</v>
      </c>
      <c r="M41" s="365">
        <v>59.6</v>
      </c>
      <c r="N41" s="365"/>
      <c r="O41" s="365">
        <v>58.883000000000003</v>
      </c>
      <c r="P41" s="381">
        <v>60.189</v>
      </c>
    </row>
    <row r="42" spans="2:16" x14ac:dyDescent="0.3">
      <c r="B42" s="1">
        <v>16</v>
      </c>
      <c r="C42" s="364"/>
      <c r="D42" s="370">
        <v>61.24</v>
      </c>
      <c r="E42" s="365">
        <v>61.018999999999998</v>
      </c>
      <c r="F42" s="365">
        <v>61.252000000000002</v>
      </c>
      <c r="G42" s="365"/>
      <c r="H42" s="365">
        <v>59.972000000000001</v>
      </c>
      <c r="I42" s="365">
        <v>61.076000000000001</v>
      </c>
      <c r="J42" s="365">
        <v>65.546000000000006</v>
      </c>
      <c r="K42" s="365">
        <v>61.154000000000003</v>
      </c>
      <c r="L42" s="365">
        <v>60.578000000000003</v>
      </c>
      <c r="M42" s="365">
        <v>59.731999999999999</v>
      </c>
      <c r="N42" s="365"/>
      <c r="O42" s="365">
        <v>59.170999999999999</v>
      </c>
      <c r="P42" s="381">
        <v>60.081000000000003</v>
      </c>
    </row>
    <row r="43" spans="2:16" x14ac:dyDescent="0.3">
      <c r="B43" s="1">
        <v>17</v>
      </c>
      <c r="C43" s="364"/>
      <c r="D43" s="365">
        <v>61.392000000000003</v>
      </c>
      <c r="E43" s="365">
        <v>60.476999999999997</v>
      </c>
      <c r="F43" s="365">
        <v>61.92</v>
      </c>
      <c r="G43" s="365"/>
      <c r="H43" s="365">
        <v>60.162999999999997</v>
      </c>
      <c r="I43" s="365">
        <v>61.393999999999998</v>
      </c>
      <c r="J43" s="365">
        <v>61.164000000000001</v>
      </c>
      <c r="K43" s="365">
        <v>61.343000000000004</v>
      </c>
      <c r="L43" s="365">
        <v>60.622999999999998</v>
      </c>
      <c r="M43" s="365">
        <v>60.113</v>
      </c>
      <c r="N43" s="365"/>
      <c r="O43" s="365">
        <v>59.941000000000003</v>
      </c>
      <c r="P43" s="381">
        <v>59.456000000000003</v>
      </c>
    </row>
    <row r="44" spans="2:16" x14ac:dyDescent="0.3">
      <c r="B44" s="1">
        <v>18</v>
      </c>
      <c r="C44" s="364"/>
      <c r="D44" s="365">
        <v>61.173000000000002</v>
      </c>
      <c r="E44" s="365">
        <v>60.417000000000002</v>
      </c>
      <c r="F44" s="365">
        <v>61.792000000000002</v>
      </c>
      <c r="G44" s="365"/>
      <c r="H44" s="365">
        <v>59.526000000000003</v>
      </c>
      <c r="I44" s="365"/>
      <c r="J44" s="365">
        <v>61.268999999999998</v>
      </c>
      <c r="K44" s="365">
        <v>60.750999999999998</v>
      </c>
      <c r="L44" s="365">
        <v>61.393999999999998</v>
      </c>
      <c r="M44" s="365">
        <v>60.283000000000001</v>
      </c>
      <c r="N44" s="365"/>
      <c r="O44" s="365">
        <v>59.429000000000002</v>
      </c>
      <c r="P44" s="381">
        <v>60.61</v>
      </c>
    </row>
    <row r="45" spans="2:16" x14ac:dyDescent="0.3">
      <c r="B45" s="1">
        <v>19</v>
      </c>
      <c r="C45" s="364"/>
      <c r="D45" s="365">
        <v>62.512999999999998</v>
      </c>
      <c r="E45" s="365">
        <v>60.503999999999998</v>
      </c>
      <c r="F45" s="365"/>
      <c r="G45" s="365"/>
      <c r="H45" s="365">
        <v>60.234000000000002</v>
      </c>
      <c r="I45" s="365"/>
      <c r="J45" s="365">
        <v>61.497</v>
      </c>
      <c r="K45" s="365">
        <v>61.457000000000001</v>
      </c>
      <c r="L45" s="365">
        <v>60.845999999999997</v>
      </c>
      <c r="M45" s="365">
        <v>60.444499999999998</v>
      </c>
      <c r="N45" s="365"/>
      <c r="O45" s="365">
        <v>59.566000000000003</v>
      </c>
      <c r="P45" s="381">
        <v>60.338000000000001</v>
      </c>
    </row>
    <row r="46" spans="2:16" x14ac:dyDescent="0.3">
      <c r="B46" s="1">
        <v>20</v>
      </c>
      <c r="C46" s="364"/>
      <c r="D46" s="365">
        <v>61.143000000000001</v>
      </c>
      <c r="E46" s="365">
        <v>61.253999999999998</v>
      </c>
      <c r="F46" s="365"/>
      <c r="G46" s="365"/>
      <c r="H46" s="365">
        <v>60.119</v>
      </c>
      <c r="I46" s="365"/>
      <c r="J46" s="365"/>
      <c r="K46" s="365">
        <v>62.087000000000003</v>
      </c>
      <c r="L46" s="365">
        <v>61.070999999999998</v>
      </c>
      <c r="M46" s="365">
        <v>60.139000000000003</v>
      </c>
      <c r="N46" s="365"/>
      <c r="O46" s="365">
        <v>59.677999999999997</v>
      </c>
      <c r="P46" s="381">
        <v>60.215000000000003</v>
      </c>
    </row>
    <row r="47" spans="2:16" x14ac:dyDescent="0.3">
      <c r="B47" s="1">
        <v>21</v>
      </c>
      <c r="C47" s="364"/>
      <c r="D47" s="365">
        <v>61.188000000000002</v>
      </c>
      <c r="E47" s="365">
        <v>60.353000000000002</v>
      </c>
      <c r="F47" s="365"/>
      <c r="G47" s="365"/>
      <c r="H47" s="365">
        <v>60.582999999999998</v>
      </c>
      <c r="I47" s="365"/>
      <c r="J47" s="365"/>
      <c r="K47" s="365">
        <v>60.936</v>
      </c>
      <c r="L47" s="365">
        <v>61.186</v>
      </c>
      <c r="M47" s="365">
        <v>61.316000000000003</v>
      </c>
      <c r="N47" s="365"/>
      <c r="O47" s="365">
        <v>59.180999999999997</v>
      </c>
      <c r="P47" s="381">
        <v>60.298999999999999</v>
      </c>
    </row>
    <row r="48" spans="2:16" x14ac:dyDescent="0.3">
      <c r="B48" s="1">
        <v>22</v>
      </c>
      <c r="C48" s="364"/>
      <c r="D48" s="365"/>
      <c r="E48" s="365">
        <v>61.494999999999997</v>
      </c>
      <c r="F48" s="365"/>
      <c r="G48" s="365"/>
      <c r="H48" s="365">
        <v>61.302999999999997</v>
      </c>
      <c r="I48" s="365"/>
      <c r="J48" s="365"/>
      <c r="K48" s="365">
        <v>61.17</v>
      </c>
      <c r="L48" s="365">
        <v>60.853000000000002</v>
      </c>
      <c r="M48" s="365">
        <v>60.293999999999997</v>
      </c>
      <c r="N48" s="365"/>
      <c r="O48" s="365">
        <v>59.390999999999998</v>
      </c>
      <c r="P48" s="381">
        <v>60.408999999999999</v>
      </c>
    </row>
    <row r="49" spans="2:16" x14ac:dyDescent="0.3">
      <c r="B49" s="1">
        <v>23</v>
      </c>
      <c r="C49" s="364"/>
      <c r="D49" s="365"/>
      <c r="E49" s="365">
        <v>60.524000000000001</v>
      </c>
      <c r="F49" s="365"/>
      <c r="G49" s="365"/>
      <c r="H49" s="365">
        <v>60.607999999999997</v>
      </c>
      <c r="I49" s="365"/>
      <c r="J49" s="365"/>
      <c r="K49" s="365">
        <v>61.677999999999997</v>
      </c>
      <c r="L49" s="365">
        <v>62.1</v>
      </c>
      <c r="M49" s="365">
        <v>60.103999999999999</v>
      </c>
      <c r="N49" s="365"/>
      <c r="O49" s="365">
        <v>60.174999999999997</v>
      </c>
      <c r="P49" s="381">
        <v>60.93</v>
      </c>
    </row>
    <row r="50" spans="2:16" x14ac:dyDescent="0.3">
      <c r="B50" s="1">
        <v>24</v>
      </c>
      <c r="C50" s="364"/>
      <c r="D50" s="365"/>
      <c r="E50" s="365">
        <v>60.523000000000003</v>
      </c>
      <c r="F50" s="365"/>
      <c r="G50" s="365"/>
      <c r="H50" s="365">
        <v>60.311999999999998</v>
      </c>
      <c r="I50" s="365"/>
      <c r="J50" s="365"/>
      <c r="K50" s="365">
        <v>61.588999999999999</v>
      </c>
      <c r="L50" s="365">
        <v>59.933999999999997</v>
      </c>
      <c r="M50" s="365">
        <v>60.954999999999998</v>
      </c>
      <c r="N50" s="365"/>
      <c r="O50" s="365">
        <v>59.082999999999998</v>
      </c>
      <c r="P50" s="381">
        <v>60.238</v>
      </c>
    </row>
    <row r="51" spans="2:16" x14ac:dyDescent="0.3">
      <c r="B51" s="1">
        <v>25</v>
      </c>
      <c r="C51" s="364"/>
      <c r="D51" s="365"/>
      <c r="E51" s="365">
        <v>60.984000000000002</v>
      </c>
      <c r="F51" s="365"/>
      <c r="G51" s="365"/>
      <c r="H51" s="365">
        <v>60.356000000000002</v>
      </c>
      <c r="I51" s="365"/>
      <c r="J51" s="365"/>
      <c r="K51" s="365">
        <v>61.738</v>
      </c>
      <c r="L51" s="365">
        <v>59.61</v>
      </c>
      <c r="M51" s="365">
        <v>59.859000000000002</v>
      </c>
      <c r="N51" s="365"/>
      <c r="O51" s="365">
        <v>59.598999999999997</v>
      </c>
      <c r="P51" s="381">
        <v>59.933</v>
      </c>
    </row>
    <row r="52" spans="2:16" x14ac:dyDescent="0.3">
      <c r="B52" s="1">
        <v>26</v>
      </c>
      <c r="C52" s="364"/>
      <c r="D52" s="365"/>
      <c r="E52" s="365">
        <v>60.357999999999997</v>
      </c>
      <c r="F52" s="365"/>
      <c r="G52" s="365"/>
      <c r="H52" s="365">
        <v>60.21</v>
      </c>
      <c r="I52" s="365"/>
      <c r="J52" s="365"/>
      <c r="K52" s="365">
        <v>60.982999999999997</v>
      </c>
      <c r="L52" s="365">
        <v>59.787999999999997</v>
      </c>
      <c r="M52" s="365">
        <v>59.853000000000002</v>
      </c>
      <c r="N52" s="365"/>
      <c r="O52" s="365">
        <v>59.898000000000003</v>
      </c>
      <c r="P52" s="381">
        <v>60.463000000000001</v>
      </c>
    </row>
    <row r="53" spans="2:16" x14ac:dyDescent="0.3">
      <c r="B53" s="1">
        <v>27</v>
      </c>
      <c r="C53" s="364"/>
      <c r="D53" s="365"/>
      <c r="E53" s="365">
        <v>60.307000000000002</v>
      </c>
      <c r="F53" s="365"/>
      <c r="G53" s="365"/>
      <c r="H53" s="365">
        <v>60.386000000000003</v>
      </c>
      <c r="I53" s="365"/>
      <c r="J53" s="365"/>
      <c r="K53" s="365">
        <v>60.497</v>
      </c>
      <c r="L53" s="365">
        <v>59.406999999999996</v>
      </c>
      <c r="M53" s="365">
        <v>59.807000000000002</v>
      </c>
      <c r="N53" s="365"/>
      <c r="O53" s="365">
        <v>59.463000000000001</v>
      </c>
      <c r="P53" s="381">
        <v>60.332999999999998</v>
      </c>
    </row>
    <row r="54" spans="2:16" x14ac:dyDescent="0.3">
      <c r="B54" s="1">
        <v>28</v>
      </c>
      <c r="C54" s="364"/>
      <c r="D54" s="365"/>
      <c r="E54" s="365">
        <v>60.631999999999998</v>
      </c>
      <c r="F54" s="365"/>
      <c r="G54" s="365"/>
      <c r="H54" s="365">
        <v>60.512999999999998</v>
      </c>
      <c r="I54" s="365"/>
      <c r="J54" s="365"/>
      <c r="K54" s="365">
        <v>60.332999999999998</v>
      </c>
      <c r="L54" s="365">
        <v>60.280999999999999</v>
      </c>
      <c r="M54" s="365">
        <v>59.902000000000001</v>
      </c>
      <c r="N54" s="365"/>
      <c r="O54" s="365">
        <v>60.276000000000003</v>
      </c>
      <c r="P54" s="381">
        <v>59.673999999999999</v>
      </c>
    </row>
    <row r="55" spans="2:16" x14ac:dyDescent="0.3">
      <c r="B55" s="1">
        <v>29</v>
      </c>
      <c r="C55" s="364"/>
      <c r="D55" s="365"/>
      <c r="E55" s="365">
        <v>61.042999999999999</v>
      </c>
      <c r="F55" s="365"/>
      <c r="G55" s="365"/>
      <c r="H55" s="365">
        <v>60.58</v>
      </c>
      <c r="I55" s="365"/>
      <c r="J55" s="365"/>
      <c r="K55" s="365">
        <v>61.066000000000003</v>
      </c>
      <c r="L55" s="365">
        <v>60.408999999999999</v>
      </c>
      <c r="M55" s="365">
        <v>59.957000000000001</v>
      </c>
      <c r="N55" s="365"/>
      <c r="O55" s="365">
        <v>60.100999999999999</v>
      </c>
      <c r="P55" s="381">
        <v>59.828000000000003</v>
      </c>
    </row>
    <row r="56" spans="2:16" x14ac:dyDescent="0.3">
      <c r="B56" s="1">
        <v>30</v>
      </c>
      <c r="C56" s="364"/>
      <c r="D56" s="365"/>
      <c r="E56" s="365">
        <v>61.76</v>
      </c>
      <c r="F56" s="365"/>
      <c r="G56" s="365"/>
      <c r="H56" s="365">
        <v>60.268000000000001</v>
      </c>
      <c r="I56" s="365"/>
      <c r="J56" s="365"/>
      <c r="K56" s="365">
        <v>60.887</v>
      </c>
      <c r="L56" s="365">
        <v>59.999000000000002</v>
      </c>
      <c r="M56" s="365">
        <v>59.709000000000003</v>
      </c>
      <c r="N56" s="365"/>
      <c r="O56" s="365">
        <v>60.085999999999999</v>
      </c>
      <c r="P56" s="381">
        <v>60.52</v>
      </c>
    </row>
    <row r="57" spans="2:16" x14ac:dyDescent="0.3">
      <c r="B57" s="1">
        <v>31</v>
      </c>
      <c r="C57" s="364"/>
      <c r="D57" s="365"/>
      <c r="E57" s="365"/>
      <c r="F57" s="365"/>
      <c r="G57" s="365"/>
      <c r="H57" s="365">
        <v>60.545999999999999</v>
      </c>
      <c r="I57" s="365"/>
      <c r="J57" s="365"/>
      <c r="K57" s="365">
        <v>60.493000000000002</v>
      </c>
      <c r="L57" s="365">
        <v>60.758000000000003</v>
      </c>
      <c r="M57" s="365">
        <v>59.561</v>
      </c>
      <c r="N57" s="365"/>
      <c r="O57" s="365">
        <v>59.756</v>
      </c>
      <c r="P57" s="381">
        <v>60.695</v>
      </c>
    </row>
    <row r="58" spans="2:16" x14ac:dyDescent="0.3">
      <c r="B58" s="1">
        <v>32</v>
      </c>
      <c r="C58" s="364"/>
      <c r="D58" s="365"/>
      <c r="E58" s="365"/>
      <c r="F58" s="365"/>
      <c r="G58" s="365"/>
      <c r="H58" s="365">
        <v>60.597999999999999</v>
      </c>
      <c r="I58" s="365"/>
      <c r="J58" s="365"/>
      <c r="K58" s="365">
        <v>60.561</v>
      </c>
      <c r="L58" s="365">
        <v>60.478000000000002</v>
      </c>
      <c r="M58" s="365"/>
      <c r="N58" s="365"/>
      <c r="O58" s="365">
        <v>59.689</v>
      </c>
      <c r="P58" s="381">
        <v>60.084000000000003</v>
      </c>
    </row>
    <row r="59" spans="2:16" x14ac:dyDescent="0.3">
      <c r="B59" s="1">
        <v>33</v>
      </c>
      <c r="C59" s="364"/>
      <c r="D59" s="365"/>
      <c r="E59" s="365"/>
      <c r="F59" s="365"/>
      <c r="G59" s="365"/>
      <c r="H59" s="365">
        <v>60.642000000000003</v>
      </c>
      <c r="I59" s="365"/>
      <c r="J59" s="365"/>
      <c r="K59" s="365">
        <v>60.576000000000001</v>
      </c>
      <c r="L59" s="365">
        <v>60.073999999999998</v>
      </c>
      <c r="M59" s="365"/>
      <c r="N59" s="365"/>
      <c r="O59" s="365">
        <v>59.953000000000003</v>
      </c>
      <c r="P59" s="381">
        <v>60.094000000000001</v>
      </c>
    </row>
    <row r="60" spans="2:16" x14ac:dyDescent="0.3">
      <c r="B60" s="1">
        <v>34</v>
      </c>
      <c r="C60" s="364"/>
      <c r="D60" s="365"/>
      <c r="E60" s="365"/>
      <c r="F60" s="365"/>
      <c r="G60" s="365"/>
      <c r="H60" s="365">
        <v>60.972000000000001</v>
      </c>
      <c r="I60" s="365"/>
      <c r="J60" s="365"/>
      <c r="K60" s="365">
        <v>60.686</v>
      </c>
      <c r="L60" s="365">
        <v>60.113999999999997</v>
      </c>
      <c r="M60" s="365"/>
      <c r="N60" s="365"/>
      <c r="O60" s="365">
        <v>59.866</v>
      </c>
      <c r="P60" s="381">
        <v>60.723999999999997</v>
      </c>
    </row>
    <row r="61" spans="2:16" x14ac:dyDescent="0.3">
      <c r="B61" s="1">
        <v>35</v>
      </c>
      <c r="C61" s="364"/>
      <c r="D61" s="365"/>
      <c r="E61" s="365"/>
      <c r="F61" s="365"/>
      <c r="G61" s="365"/>
      <c r="H61" s="365">
        <v>60.481999999999999</v>
      </c>
      <c r="I61" s="365"/>
      <c r="J61" s="365"/>
      <c r="K61" s="365">
        <v>60.43</v>
      </c>
      <c r="L61" s="365">
        <v>59.832000000000001</v>
      </c>
      <c r="M61" s="365"/>
      <c r="N61" s="365"/>
      <c r="O61" s="365">
        <v>60.423000000000002</v>
      </c>
      <c r="P61" s="381">
        <v>59.781999999999996</v>
      </c>
    </row>
    <row r="62" spans="2:16" x14ac:dyDescent="0.3">
      <c r="B62" s="1">
        <v>36</v>
      </c>
      <c r="C62" s="364"/>
      <c r="D62" s="365"/>
      <c r="E62" s="365"/>
      <c r="F62" s="365"/>
      <c r="G62" s="365"/>
      <c r="H62" s="365">
        <v>61.277999999999999</v>
      </c>
      <c r="I62" s="365"/>
      <c r="J62" s="365"/>
      <c r="K62" s="365"/>
      <c r="L62" s="365">
        <v>59.35</v>
      </c>
      <c r="M62" s="365"/>
      <c r="N62" s="365"/>
      <c r="O62" s="365">
        <v>59.496000000000002</v>
      </c>
      <c r="P62" s="381">
        <v>60.314999999999998</v>
      </c>
    </row>
    <row r="63" spans="2:16" x14ac:dyDescent="0.3">
      <c r="B63" s="1">
        <v>37</v>
      </c>
      <c r="C63" s="364"/>
      <c r="D63" s="365"/>
      <c r="E63" s="365"/>
      <c r="F63" s="365"/>
      <c r="G63" s="365"/>
      <c r="H63" s="365">
        <v>60.488</v>
      </c>
      <c r="I63" s="365"/>
      <c r="J63" s="365"/>
      <c r="K63" s="365"/>
      <c r="L63" s="365">
        <v>60.15</v>
      </c>
      <c r="M63" s="365"/>
      <c r="N63" s="365"/>
      <c r="O63" s="365">
        <v>59.911999999999999</v>
      </c>
      <c r="P63" s="381">
        <v>60.345999999999997</v>
      </c>
    </row>
    <row r="64" spans="2:16" x14ac:dyDescent="0.3">
      <c r="B64" s="1">
        <v>38</v>
      </c>
      <c r="C64" s="364"/>
      <c r="D64" s="365"/>
      <c r="E64" s="365"/>
      <c r="F64" s="365"/>
      <c r="G64" s="365"/>
      <c r="H64" s="365">
        <v>60.186999999999998</v>
      </c>
      <c r="I64" s="365"/>
      <c r="J64" s="365"/>
      <c r="K64" s="365"/>
      <c r="L64" s="365">
        <v>60.561</v>
      </c>
      <c r="M64" s="365"/>
      <c r="N64" s="365"/>
      <c r="O64" s="365">
        <v>59.548000000000002</v>
      </c>
      <c r="P64" s="381">
        <v>60.57</v>
      </c>
    </row>
    <row r="65" spans="2:16" x14ac:dyDescent="0.3">
      <c r="B65" s="1">
        <v>39</v>
      </c>
      <c r="C65" s="364"/>
      <c r="D65" s="365"/>
      <c r="E65" s="365"/>
      <c r="F65" s="365"/>
      <c r="G65" s="365"/>
      <c r="H65" s="365">
        <v>60.63</v>
      </c>
      <c r="I65" s="365"/>
      <c r="J65" s="365"/>
      <c r="K65" s="365"/>
      <c r="L65" s="365">
        <v>59.795000000000002</v>
      </c>
      <c r="M65" s="365"/>
      <c r="N65" s="365"/>
      <c r="O65" s="365">
        <v>59.771000000000001</v>
      </c>
      <c r="P65" s="381">
        <v>60.048999999999999</v>
      </c>
    </row>
    <row r="66" spans="2:16" x14ac:dyDescent="0.3">
      <c r="B66" s="1">
        <v>40</v>
      </c>
      <c r="C66" s="364"/>
      <c r="D66" s="365"/>
      <c r="E66" s="365"/>
      <c r="F66" s="365"/>
      <c r="G66" s="365"/>
      <c r="H66" s="365">
        <v>60.19</v>
      </c>
      <c r="I66" s="365"/>
      <c r="J66" s="365"/>
      <c r="K66" s="365"/>
      <c r="L66" s="365">
        <v>60.048999999999999</v>
      </c>
      <c r="M66" s="365"/>
      <c r="N66" s="365"/>
      <c r="O66" s="365">
        <v>59.905000000000001</v>
      </c>
      <c r="P66" s="381">
        <v>60.122999999999998</v>
      </c>
    </row>
    <row r="67" spans="2:16" x14ac:dyDescent="0.3">
      <c r="B67" s="1">
        <v>41</v>
      </c>
      <c r="C67" s="364"/>
      <c r="D67" s="365"/>
      <c r="E67" s="365"/>
      <c r="F67" s="365"/>
      <c r="G67" s="365"/>
      <c r="H67" s="365"/>
      <c r="I67" s="365"/>
      <c r="J67" s="365"/>
      <c r="K67" s="365"/>
      <c r="L67" s="365">
        <v>60.097999999999999</v>
      </c>
      <c r="M67" s="365"/>
      <c r="N67" s="365"/>
      <c r="O67" s="365">
        <v>59.12</v>
      </c>
      <c r="P67" s="381">
        <v>60.234000000000002</v>
      </c>
    </row>
    <row r="68" spans="2:16" x14ac:dyDescent="0.3">
      <c r="B68" s="1">
        <v>42</v>
      </c>
      <c r="C68" s="364"/>
      <c r="D68" s="365"/>
      <c r="E68" s="365"/>
      <c r="F68" s="365"/>
      <c r="G68" s="365"/>
      <c r="H68" s="365"/>
      <c r="I68" s="365"/>
      <c r="J68" s="365"/>
      <c r="K68" s="365"/>
      <c r="L68" s="365">
        <v>60.451000000000001</v>
      </c>
      <c r="M68" s="365"/>
      <c r="N68" s="365"/>
      <c r="O68" s="365">
        <v>59.82</v>
      </c>
      <c r="P68" s="381">
        <v>60.536999999999999</v>
      </c>
    </row>
    <row r="69" spans="2:16" x14ac:dyDescent="0.3">
      <c r="B69" s="1">
        <v>43</v>
      </c>
      <c r="C69" s="364"/>
      <c r="D69" s="365"/>
      <c r="E69" s="365"/>
      <c r="F69" s="365"/>
      <c r="G69" s="365"/>
      <c r="H69" s="365"/>
      <c r="I69" s="365"/>
      <c r="J69" s="365"/>
      <c r="K69" s="365"/>
      <c r="L69" s="365"/>
      <c r="M69" s="365"/>
      <c r="N69" s="365"/>
      <c r="O69" s="365">
        <v>59.540999999999997</v>
      </c>
      <c r="P69" s="381">
        <v>60.481000000000002</v>
      </c>
    </row>
    <row r="70" spans="2:16" x14ac:dyDescent="0.3">
      <c r="B70" s="1">
        <v>44</v>
      </c>
      <c r="C70" s="364"/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81">
        <v>61.381</v>
      </c>
    </row>
    <row r="71" spans="2:16" x14ac:dyDescent="0.3">
      <c r="B71" s="1">
        <v>45</v>
      </c>
      <c r="C71" s="364"/>
      <c r="D71" s="365"/>
      <c r="E71" s="365"/>
      <c r="F71" s="365"/>
      <c r="G71" s="365"/>
      <c r="H71" s="365"/>
      <c r="I71" s="365"/>
      <c r="J71" s="365"/>
      <c r="K71" s="365"/>
      <c r="L71" s="365"/>
      <c r="M71" s="365"/>
      <c r="N71" s="365"/>
      <c r="O71" s="365"/>
      <c r="P71" s="381">
        <v>60.933999999999997</v>
      </c>
    </row>
    <row r="72" spans="2:16" x14ac:dyDescent="0.3">
      <c r="B72" s="1">
        <v>46</v>
      </c>
      <c r="C72" s="364"/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81"/>
    </row>
    <row r="73" spans="2:16" x14ac:dyDescent="0.3">
      <c r="B73" s="1">
        <v>47</v>
      </c>
      <c r="C73" s="364"/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  <c r="P73" s="381"/>
    </row>
    <row r="74" spans="2:16" x14ac:dyDescent="0.3">
      <c r="B74" s="1">
        <v>48</v>
      </c>
      <c r="C74" s="364"/>
      <c r="D74" s="365"/>
      <c r="E74" s="365"/>
      <c r="F74" s="365"/>
      <c r="G74" s="365"/>
      <c r="H74" s="365"/>
      <c r="I74" s="365"/>
      <c r="J74" s="365"/>
      <c r="K74" s="365"/>
      <c r="L74" s="365"/>
      <c r="M74" s="365"/>
      <c r="N74" s="365"/>
      <c r="O74" s="365"/>
      <c r="P74" s="381"/>
    </row>
    <row r="75" spans="2:16" x14ac:dyDescent="0.3">
      <c r="B75" s="1">
        <v>49</v>
      </c>
      <c r="C75" s="364"/>
      <c r="D75" s="365"/>
      <c r="E75" s="365"/>
      <c r="F75" s="365"/>
      <c r="G75" s="365"/>
      <c r="H75" s="365"/>
      <c r="I75" s="365"/>
      <c r="J75" s="365"/>
      <c r="K75" s="365"/>
      <c r="L75" s="365"/>
      <c r="M75" s="365"/>
      <c r="N75" s="365"/>
      <c r="O75" s="365"/>
      <c r="P75" s="381"/>
    </row>
    <row r="76" spans="2:16" x14ac:dyDescent="0.3">
      <c r="B76" s="1">
        <v>50</v>
      </c>
      <c r="C76" s="364"/>
      <c r="D76" s="365"/>
      <c r="E76" s="365"/>
      <c r="F76" s="365"/>
      <c r="G76" s="365"/>
      <c r="H76" s="365"/>
      <c r="I76" s="365"/>
      <c r="J76" s="365"/>
      <c r="K76" s="365"/>
      <c r="L76" s="365"/>
      <c r="M76" s="365"/>
      <c r="N76" s="365"/>
      <c r="O76" s="365"/>
      <c r="P76" s="381"/>
    </row>
    <row r="77" spans="2:16" x14ac:dyDescent="0.3">
      <c r="B77" s="1">
        <v>51</v>
      </c>
      <c r="C77" s="364"/>
      <c r="D77" s="365"/>
      <c r="E77" s="365"/>
      <c r="F77" s="365"/>
      <c r="G77" s="365"/>
      <c r="H77" s="365"/>
      <c r="I77" s="365"/>
      <c r="J77" s="365"/>
      <c r="K77" s="365"/>
      <c r="L77" s="365"/>
      <c r="M77" s="365"/>
      <c r="N77" s="365"/>
      <c r="O77" s="365"/>
      <c r="P77" s="381"/>
    </row>
    <row r="78" spans="2:16" x14ac:dyDescent="0.3">
      <c r="B78" s="1">
        <v>52</v>
      </c>
      <c r="C78" s="364"/>
      <c r="D78" s="365"/>
      <c r="E78" s="365"/>
      <c r="F78" s="365"/>
      <c r="G78" s="365"/>
      <c r="H78" s="365"/>
      <c r="I78" s="365"/>
      <c r="J78" s="365"/>
      <c r="K78" s="365"/>
      <c r="L78" s="365"/>
      <c r="M78" s="365"/>
      <c r="N78" s="365"/>
      <c r="O78" s="365"/>
      <c r="P78" s="381"/>
    </row>
    <row r="79" spans="2:16" x14ac:dyDescent="0.3">
      <c r="B79" s="1">
        <v>53</v>
      </c>
      <c r="C79" s="364"/>
      <c r="D79" s="365"/>
      <c r="E79" s="365"/>
      <c r="F79" s="365"/>
      <c r="G79" s="365"/>
      <c r="H79" s="365"/>
      <c r="I79" s="365"/>
      <c r="J79" s="365"/>
      <c r="K79" s="365"/>
      <c r="L79" s="365"/>
      <c r="M79" s="365"/>
      <c r="N79" s="365"/>
      <c r="O79" s="365"/>
      <c r="P79" s="381"/>
    </row>
    <row r="80" spans="2:16" x14ac:dyDescent="0.3">
      <c r="B80" s="1">
        <v>54</v>
      </c>
      <c r="C80" s="364"/>
      <c r="D80" s="365"/>
      <c r="E80" s="365"/>
      <c r="F80" s="365"/>
      <c r="G80" s="365"/>
      <c r="H80" s="365"/>
      <c r="I80" s="365"/>
      <c r="J80" s="365"/>
      <c r="K80" s="365"/>
      <c r="L80" s="365"/>
      <c r="M80" s="365"/>
      <c r="N80" s="365"/>
      <c r="O80" s="365"/>
      <c r="P80" s="381"/>
    </row>
    <row r="81" spans="2:16" x14ac:dyDescent="0.3">
      <c r="B81" s="1">
        <v>55</v>
      </c>
      <c r="C81" s="364"/>
      <c r="D81" s="365"/>
      <c r="E81" s="365"/>
      <c r="F81" s="365"/>
      <c r="G81" s="365"/>
      <c r="H81" s="365"/>
      <c r="I81" s="365"/>
      <c r="J81" s="365"/>
      <c r="K81" s="365"/>
      <c r="L81" s="365"/>
      <c r="M81" s="365"/>
      <c r="N81" s="365"/>
      <c r="O81" s="365"/>
      <c r="P81" s="381"/>
    </row>
    <row r="82" spans="2:16" x14ac:dyDescent="0.3">
      <c r="B82" s="1">
        <v>56</v>
      </c>
      <c r="C82" s="364"/>
      <c r="D82" s="365"/>
      <c r="E82" s="365"/>
      <c r="F82" s="365"/>
      <c r="G82" s="365"/>
      <c r="H82" s="365"/>
      <c r="I82" s="365"/>
      <c r="J82" s="365"/>
      <c r="K82" s="365"/>
      <c r="L82" s="365"/>
      <c r="M82" s="365"/>
      <c r="N82" s="365"/>
      <c r="O82" s="365"/>
      <c r="P82" s="381"/>
    </row>
    <row r="83" spans="2:16" x14ac:dyDescent="0.3">
      <c r="B83" s="1">
        <v>57</v>
      </c>
      <c r="C83" s="371"/>
      <c r="D83" s="365"/>
      <c r="E83" s="365"/>
      <c r="F83" s="365"/>
      <c r="G83" s="365"/>
      <c r="H83" s="365"/>
      <c r="I83" s="365"/>
      <c r="J83" s="365"/>
      <c r="K83" s="365"/>
      <c r="L83" s="365"/>
      <c r="M83" s="365"/>
      <c r="N83" s="365"/>
      <c r="O83" s="365"/>
      <c r="P83" s="381"/>
    </row>
    <row r="84" spans="2:16" x14ac:dyDescent="0.3">
      <c r="B84" s="1">
        <v>58</v>
      </c>
      <c r="C84" s="371"/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81"/>
    </row>
    <row r="85" spans="2:16" x14ac:dyDescent="0.3">
      <c r="B85" s="1">
        <v>59</v>
      </c>
      <c r="C85" s="371"/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81"/>
    </row>
    <row r="86" spans="2:16" x14ac:dyDescent="0.3">
      <c r="B86" s="1">
        <v>60</v>
      </c>
      <c r="C86" s="371"/>
      <c r="D86" s="365"/>
      <c r="E86" s="365"/>
      <c r="F86" s="365"/>
      <c r="G86" s="365"/>
      <c r="H86" s="365"/>
      <c r="I86" s="365"/>
      <c r="J86" s="365"/>
      <c r="K86" s="365"/>
      <c r="L86" s="365"/>
      <c r="M86" s="365"/>
      <c r="N86" s="365"/>
      <c r="O86" s="365"/>
      <c r="P86" s="381"/>
    </row>
    <row r="87" spans="2:16" x14ac:dyDescent="0.3">
      <c r="B87" s="1">
        <v>61</v>
      </c>
      <c r="C87" s="371"/>
      <c r="D87" s="365"/>
      <c r="E87" s="365"/>
      <c r="F87" s="365"/>
      <c r="G87" s="365"/>
      <c r="H87" s="365"/>
      <c r="I87" s="365"/>
      <c r="J87" s="365"/>
      <c r="K87" s="365"/>
      <c r="L87" s="365"/>
      <c r="M87" s="365"/>
      <c r="N87" s="365"/>
      <c r="O87" s="365"/>
      <c r="P87" s="381"/>
    </row>
    <row r="88" spans="2:16" x14ac:dyDescent="0.3">
      <c r="B88" s="1">
        <v>62</v>
      </c>
      <c r="C88" s="371"/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5"/>
      <c r="O88" s="365"/>
      <c r="P88" s="381"/>
    </row>
    <row r="89" spans="2:16" x14ac:dyDescent="0.3">
      <c r="B89" s="1">
        <v>63</v>
      </c>
      <c r="C89" s="371"/>
      <c r="D89" s="365"/>
      <c r="E89" s="365"/>
      <c r="F89" s="365"/>
      <c r="G89" s="365"/>
      <c r="H89" s="365"/>
      <c r="I89" s="365"/>
      <c r="J89" s="365"/>
      <c r="K89" s="365"/>
      <c r="L89" s="365"/>
      <c r="M89" s="365"/>
      <c r="N89" s="365"/>
      <c r="O89" s="365"/>
      <c r="P89" s="381"/>
    </row>
    <row r="90" spans="2:16" x14ac:dyDescent="0.3">
      <c r="C90" s="371"/>
      <c r="D90" s="365"/>
      <c r="E90" s="365"/>
      <c r="F90" s="365"/>
      <c r="G90" s="365"/>
      <c r="H90" s="365"/>
      <c r="I90" s="365"/>
      <c r="J90" s="365"/>
      <c r="K90" s="365"/>
      <c r="L90" s="365"/>
      <c r="M90" s="366"/>
      <c r="N90" s="366"/>
      <c r="O90" s="366"/>
      <c r="P90" s="367"/>
    </row>
    <row r="91" spans="2:16" ht="15" thickBot="1" x14ac:dyDescent="0.35">
      <c r="C91" s="372"/>
      <c r="D91" s="373"/>
      <c r="E91" s="373"/>
      <c r="F91" s="373"/>
      <c r="G91" s="373"/>
      <c r="H91" s="373"/>
      <c r="I91" s="373"/>
      <c r="J91" s="373"/>
      <c r="K91" s="373"/>
      <c r="L91" s="373"/>
      <c r="M91" s="374"/>
      <c r="N91" s="374"/>
      <c r="O91" s="374"/>
      <c r="P91" s="375"/>
    </row>
  </sheetData>
  <mergeCells count="12">
    <mergeCell ref="L6:L7"/>
    <mergeCell ref="M6:M7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1"/>
  <sheetViews>
    <sheetView topLeftCell="A6" zoomScale="55" zoomScaleNormal="55" workbookViewId="0">
      <selection activeCell="E8" sqref="E8:E2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296" t="s">
        <v>113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5" ht="7.5" customHeight="1" thickBot="1" x14ac:dyDescent="0.35"/>
    <row r="4" spans="1:15" ht="18" thickBot="1" x14ac:dyDescent="0.4">
      <c r="A4" s="297" t="s">
        <v>115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5" ht="7.5" customHeight="1" thickBot="1" x14ac:dyDescent="0.35"/>
    <row r="6" spans="1:15" s="2" customFormat="1" ht="30.6" customHeight="1" x14ac:dyDescent="0.3">
      <c r="A6" s="300" t="s">
        <v>23</v>
      </c>
      <c r="B6" s="302" t="s">
        <v>13</v>
      </c>
      <c r="C6" s="304" t="s">
        <v>18</v>
      </c>
      <c r="D6" s="305" t="s">
        <v>24</v>
      </c>
      <c r="E6" s="306" t="s">
        <v>25</v>
      </c>
      <c r="F6" s="307" t="s">
        <v>26</v>
      </c>
      <c r="G6" s="308"/>
      <c r="H6" s="308"/>
      <c r="I6" s="330" t="s">
        <v>27</v>
      </c>
      <c r="J6" s="309" t="s">
        <v>28</v>
      </c>
      <c r="K6" s="310"/>
      <c r="L6" s="339" t="s">
        <v>34</v>
      </c>
      <c r="M6" s="332" t="s">
        <v>35</v>
      </c>
    </row>
    <row r="7" spans="1:15" s="2" customFormat="1" ht="27.75" customHeight="1" thickBot="1" x14ac:dyDescent="0.35">
      <c r="A7" s="301"/>
      <c r="B7" s="303"/>
      <c r="C7" s="323"/>
      <c r="D7" s="324"/>
      <c r="E7" s="325"/>
      <c r="F7" s="334" t="s">
        <v>29</v>
      </c>
      <c r="G7" s="335" t="s">
        <v>30</v>
      </c>
      <c r="H7" s="336" t="s">
        <v>31</v>
      </c>
      <c r="I7" s="331"/>
      <c r="J7" s="71" t="s">
        <v>32</v>
      </c>
      <c r="K7" s="72" t="s">
        <v>33</v>
      </c>
      <c r="L7" s="340"/>
      <c r="M7" s="333"/>
    </row>
    <row r="8" spans="1:15" s="3" customFormat="1" ht="30" customHeight="1" x14ac:dyDescent="0.3">
      <c r="A8" s="57">
        <v>1</v>
      </c>
      <c r="B8" s="318" t="s">
        <v>101</v>
      </c>
      <c r="C8" s="326">
        <v>9</v>
      </c>
      <c r="D8" s="85">
        <f>COUNTA(C27:C91)</f>
        <v>26</v>
      </c>
      <c r="E8" s="60">
        <f>COUNTA(C27:C91)</f>
        <v>26</v>
      </c>
      <c r="F8" s="396">
        <f>MIN(C27:C90)</f>
        <v>60.189</v>
      </c>
      <c r="G8" s="338">
        <f>AVERAGE(C27:C93)</f>
        <v>61.017461538461525</v>
      </c>
      <c r="H8" s="63">
        <f>G8-F8</f>
        <v>0.82846153846152504</v>
      </c>
      <c r="I8" s="67">
        <v>1.9108796296296294E-2</v>
      </c>
      <c r="J8" s="73">
        <f>I8</f>
        <v>1.9108796296296294E-2</v>
      </c>
      <c r="K8" s="74">
        <f>J8</f>
        <v>1.9108796296296294E-2</v>
      </c>
      <c r="L8" s="376">
        <v>159.249</v>
      </c>
      <c r="M8" s="52"/>
      <c r="N8" s="51"/>
      <c r="O8" s="18"/>
    </row>
    <row r="9" spans="1:15" s="3" customFormat="1" ht="30" customHeight="1" thickBot="1" x14ac:dyDescent="0.35">
      <c r="A9" s="311">
        <v>2</v>
      </c>
      <c r="B9" s="319" t="s">
        <v>101</v>
      </c>
      <c r="C9" s="327">
        <v>5</v>
      </c>
      <c r="D9" s="19">
        <f>COUNTA(D27:D91)+D8+1</f>
        <v>50</v>
      </c>
      <c r="E9" s="383">
        <f>COUNTA(D27:D91)+1</f>
        <v>24</v>
      </c>
      <c r="F9" s="400">
        <f>MIN(D27:D90)</f>
        <v>60.572000000000003</v>
      </c>
      <c r="G9" s="337">
        <f>AVERAGE(D27:D92)</f>
        <v>61.79191304347826</v>
      </c>
      <c r="H9" s="64">
        <f t="shared" ref="H9:H14" si="0">G9-F9</f>
        <v>1.2199130434782575</v>
      </c>
      <c r="I9" s="312">
        <v>3.7395833333333336E-2</v>
      </c>
      <c r="J9" s="313">
        <f>I9-I8</f>
        <v>1.8287037037037043E-2</v>
      </c>
      <c r="K9" s="314">
        <f>J9+K8</f>
        <v>3.7395833333333336E-2</v>
      </c>
      <c r="L9" s="377">
        <v>158.852</v>
      </c>
      <c r="M9" s="315"/>
      <c r="N9" s="51"/>
      <c r="O9" s="18"/>
    </row>
    <row r="10" spans="1:15" s="3" customFormat="1" ht="30" customHeight="1" thickBot="1" x14ac:dyDescent="0.35">
      <c r="A10" s="311">
        <v>3</v>
      </c>
      <c r="B10" s="319" t="s">
        <v>101</v>
      </c>
      <c r="C10" s="327">
        <v>8</v>
      </c>
      <c r="D10" s="19">
        <f>COUNTA(E27:E91)+D9+1</f>
        <v>89</v>
      </c>
      <c r="E10" s="383">
        <f>COUNTA(E27:E91)+1</f>
        <v>39</v>
      </c>
      <c r="F10" s="401">
        <f>MIN(E27:E92)</f>
        <v>60.1</v>
      </c>
      <c r="G10" s="41">
        <f>AVERAGE(E27:E93)</f>
        <v>60.817289473684205</v>
      </c>
      <c r="H10" s="64">
        <f t="shared" si="0"/>
        <v>0.71728947368420393</v>
      </c>
      <c r="I10" s="312">
        <v>6.5972222222222224E-2</v>
      </c>
      <c r="J10" s="313">
        <f>I10-I9</f>
        <v>2.8576388888888887E-2</v>
      </c>
      <c r="K10" s="314">
        <f>J10+K9</f>
        <v>6.5972222222222224E-2</v>
      </c>
      <c r="L10" s="377">
        <v>158.232</v>
      </c>
      <c r="M10" s="315"/>
      <c r="N10" s="51"/>
      <c r="O10" s="18"/>
    </row>
    <row r="11" spans="1:15" s="3" customFormat="1" ht="30" customHeight="1" x14ac:dyDescent="0.3">
      <c r="A11" s="311">
        <v>4</v>
      </c>
      <c r="B11" s="319" t="s">
        <v>100</v>
      </c>
      <c r="C11" s="327">
        <v>7</v>
      </c>
      <c r="D11" s="19">
        <f>COUNTA(F27:F91)+D10+1</f>
        <v>117</v>
      </c>
      <c r="E11" s="383">
        <f>COUNTA(F27:F91)+1</f>
        <v>28</v>
      </c>
      <c r="F11" s="402">
        <f>MIN(F27:F92)</f>
        <v>61.145000000000003</v>
      </c>
      <c r="G11" s="34">
        <f>AVERAGE(F27:F92)</f>
        <v>62.37511111111111</v>
      </c>
      <c r="H11" s="64">
        <f t="shared" si="0"/>
        <v>1.2301111111111069</v>
      </c>
      <c r="I11" s="312">
        <v>8.7361111111111112E-2</v>
      </c>
      <c r="J11" s="313">
        <f>I11-I10</f>
        <v>2.1388888888888888E-2</v>
      </c>
      <c r="K11" s="314">
        <f>J11</f>
        <v>2.1388888888888888E-2</v>
      </c>
      <c r="L11" s="377">
        <v>163.297</v>
      </c>
      <c r="M11" s="315"/>
      <c r="N11" s="51"/>
      <c r="O11" s="18"/>
    </row>
    <row r="12" spans="1:15" s="3" customFormat="1" ht="30" customHeight="1" x14ac:dyDescent="0.3">
      <c r="A12" s="311">
        <v>5</v>
      </c>
      <c r="B12" s="319" t="s">
        <v>100</v>
      </c>
      <c r="C12" s="327">
        <v>44</v>
      </c>
      <c r="D12" s="19">
        <f>COUNTA(G27:G91)+D11+1</f>
        <v>143</v>
      </c>
      <c r="E12" s="383">
        <f>COUNTA(G27:G91)+1</f>
        <v>26</v>
      </c>
      <c r="F12" s="398">
        <f>MIN(G27:G92)</f>
        <v>60.485999999999997</v>
      </c>
      <c r="G12" s="34">
        <f>AVERAGE(G27:G892)</f>
        <v>61.292360000000002</v>
      </c>
      <c r="H12" s="64">
        <f t="shared" si="0"/>
        <v>0.80636000000000507</v>
      </c>
      <c r="I12" s="312">
        <v>0.10695601851851851</v>
      </c>
      <c r="J12" s="313">
        <f>I12-I11</f>
        <v>1.9594907407407394E-2</v>
      </c>
      <c r="K12" s="314">
        <f>J12+K11</f>
        <v>4.0983796296296282E-2</v>
      </c>
      <c r="L12" s="377">
        <v>160.08699999999999</v>
      </c>
      <c r="M12" s="315"/>
      <c r="N12" s="51"/>
      <c r="O12" s="18"/>
    </row>
    <row r="13" spans="1:15" s="3" customFormat="1" ht="30" customHeight="1" x14ac:dyDescent="0.3">
      <c r="A13" s="311">
        <v>6</v>
      </c>
      <c r="B13" s="319" t="s">
        <v>101</v>
      </c>
      <c r="C13" s="327">
        <v>6</v>
      </c>
      <c r="D13" s="19">
        <f>COUNTA(H27:H91)+D12+1</f>
        <v>162</v>
      </c>
      <c r="E13" s="383">
        <f>COUNTA(H27:H91)+1</f>
        <v>19</v>
      </c>
      <c r="F13" s="398">
        <f>MIN(H27:H92)</f>
        <v>61.783000000000001</v>
      </c>
      <c r="G13" s="34">
        <f>AVERAGE(H27:H92)</f>
        <v>62.50222222222223</v>
      </c>
      <c r="H13" s="64">
        <f t="shared" si="0"/>
        <v>0.71922222222222842</v>
      </c>
      <c r="I13" s="312">
        <v>0.12184027777777778</v>
      </c>
      <c r="J13" s="313">
        <f>I13-I12</f>
        <v>1.4884259259259278E-2</v>
      </c>
      <c r="K13" s="314">
        <f>J13+K10</f>
        <v>8.0856481481481501E-2</v>
      </c>
      <c r="L13" s="377">
        <v>160.75700000000001</v>
      </c>
      <c r="M13" s="315"/>
      <c r="N13" s="51"/>
      <c r="O13" s="18"/>
    </row>
    <row r="14" spans="1:15" s="3" customFormat="1" ht="30" customHeight="1" x14ac:dyDescent="0.3">
      <c r="A14" s="311">
        <v>7</v>
      </c>
      <c r="B14" s="319" t="s">
        <v>101</v>
      </c>
      <c r="C14" s="327">
        <v>11</v>
      </c>
      <c r="D14" s="19">
        <f>COUNTA(I27:I91)+D13+1</f>
        <v>180</v>
      </c>
      <c r="E14" s="383">
        <f>COUNTA(I27:I91)+1</f>
        <v>18</v>
      </c>
      <c r="F14" s="398">
        <f>MIN(I27:I92)</f>
        <v>60.710999999999999</v>
      </c>
      <c r="G14" s="34">
        <f>AVERAGE(I27:I92)</f>
        <v>61.354294117647051</v>
      </c>
      <c r="H14" s="64">
        <f t="shared" si="0"/>
        <v>0.64329411764705213</v>
      </c>
      <c r="I14" s="312">
        <v>0.13783564814814817</v>
      </c>
      <c r="J14" s="313">
        <f>I14-I13</f>
        <v>1.5995370370370382E-2</v>
      </c>
      <c r="K14" s="314">
        <f>J14+K13</f>
        <v>9.6851851851851883E-2</v>
      </c>
      <c r="L14" s="377">
        <v>159.815</v>
      </c>
      <c r="M14" s="315"/>
      <c r="N14" s="51"/>
      <c r="O14" s="18"/>
    </row>
    <row r="15" spans="1:15" s="3" customFormat="1" ht="30" customHeight="1" x14ac:dyDescent="0.3">
      <c r="A15" s="58">
        <v>8</v>
      </c>
      <c r="B15" s="320" t="s">
        <v>100</v>
      </c>
      <c r="C15" s="327">
        <v>2</v>
      </c>
      <c r="D15" s="19">
        <f>COUNTA(J27:J91)+D14+1</f>
        <v>218</v>
      </c>
      <c r="E15" s="383">
        <f>COUNTA(J27:J91)+1</f>
        <v>38</v>
      </c>
      <c r="F15" s="398">
        <f>MIN(J27:J92)</f>
        <v>60.375999999999998</v>
      </c>
      <c r="G15" s="34">
        <f>AVERAGE(J27:J92)</f>
        <v>61.256324324324311</v>
      </c>
      <c r="H15" s="64">
        <f>G9-F9</f>
        <v>1.2199130434782575</v>
      </c>
      <c r="I15" s="68">
        <v>0.1638425925925926</v>
      </c>
      <c r="J15" s="75">
        <f>I15-I14</f>
        <v>2.600694444444443E-2</v>
      </c>
      <c r="K15" s="76">
        <f>J15+K12</f>
        <v>6.6990740740740712E-2</v>
      </c>
      <c r="L15" s="378">
        <v>159.863</v>
      </c>
      <c r="M15" s="53"/>
      <c r="N15" s="39"/>
      <c r="O15" s="18"/>
    </row>
    <row r="16" spans="1:15" s="3" customFormat="1" ht="30" customHeight="1" x14ac:dyDescent="0.3">
      <c r="A16" s="58">
        <v>9</v>
      </c>
      <c r="B16" s="320" t="s">
        <v>101</v>
      </c>
      <c r="C16" s="327">
        <v>8</v>
      </c>
      <c r="D16" s="19">
        <f>COUNTA(K27:K91)+D15+1</f>
        <v>261</v>
      </c>
      <c r="E16" s="383">
        <f>COUNTA(K27:K91)+1</f>
        <v>43</v>
      </c>
      <c r="F16" s="398">
        <f>MIN(K27:K92)</f>
        <v>60.523000000000003</v>
      </c>
      <c r="G16" s="34">
        <f>AVERAGE(K27:K92)</f>
        <v>61.522452380952387</v>
      </c>
      <c r="H16" s="64">
        <f>G10-F10</f>
        <v>0.71728947368420393</v>
      </c>
      <c r="I16" s="68">
        <v>0.19559027777777779</v>
      </c>
      <c r="J16" s="341">
        <f>I16-I15</f>
        <v>3.1747685185185198E-2</v>
      </c>
      <c r="K16" s="76">
        <f>J16+K14</f>
        <v>0.12859953703703708</v>
      </c>
      <c r="L16" s="378">
        <v>158.172</v>
      </c>
      <c r="M16" s="54"/>
      <c r="N16" s="45"/>
      <c r="O16" s="18"/>
    </row>
    <row r="17" spans="1:16" s="3" customFormat="1" ht="30" customHeight="1" x14ac:dyDescent="0.3">
      <c r="A17" s="58">
        <v>10</v>
      </c>
      <c r="B17" s="320" t="s">
        <v>100</v>
      </c>
      <c r="C17" s="327">
        <v>4</v>
      </c>
      <c r="D17" s="19">
        <f>COUNTA(L27:L91)+D16+1</f>
        <v>285</v>
      </c>
      <c r="E17" s="383">
        <f>COUNTA(L27:L91)+1</f>
        <v>24</v>
      </c>
      <c r="F17" s="398">
        <f>MIN(L27:L92)</f>
        <v>60.783999999999999</v>
      </c>
      <c r="G17" s="34">
        <f>AVERAGE(L27:L92)</f>
        <v>61.502695652173927</v>
      </c>
      <c r="H17" s="64">
        <f>G11-F11</f>
        <v>1.2301111111111069</v>
      </c>
      <c r="I17" s="68">
        <v>0.21379629629629629</v>
      </c>
      <c r="J17" s="75">
        <f>I17-I16</f>
        <v>1.8206018518518496E-2</v>
      </c>
      <c r="K17" s="76">
        <f>J17+K15</f>
        <v>8.5196759259259208E-2</v>
      </c>
      <c r="L17" s="378">
        <v>159.87799999999999</v>
      </c>
      <c r="M17" s="53"/>
      <c r="N17" s="39"/>
      <c r="O17" s="18"/>
    </row>
    <row r="18" spans="1:16" s="3" customFormat="1" ht="30" customHeight="1" thickBot="1" x14ac:dyDescent="0.35">
      <c r="A18" s="58">
        <v>11</v>
      </c>
      <c r="B18" s="321" t="s">
        <v>100</v>
      </c>
      <c r="C18" s="328">
        <v>69</v>
      </c>
      <c r="D18" s="19">
        <f>COUNTA(M27:M91)+D17+1</f>
        <v>304</v>
      </c>
      <c r="E18" s="383">
        <f>COUNTA(M27:M91)+1</f>
        <v>19</v>
      </c>
      <c r="F18" s="403">
        <f>MIN(M27:M92)</f>
        <v>60.149000000000001</v>
      </c>
      <c r="G18" s="34">
        <f>AVERAGE(M27:M92)</f>
        <v>60.938277777777785</v>
      </c>
      <c r="H18" s="64">
        <f>G12-F12</f>
        <v>0.80636000000000507</v>
      </c>
      <c r="I18" s="68">
        <v>0.22832175925925927</v>
      </c>
      <c r="J18" s="75">
        <f>I18-I17</f>
        <v>1.4525462962962976E-2</v>
      </c>
      <c r="K18" s="76">
        <f>J18+K17</f>
        <v>9.9722222222222184E-2</v>
      </c>
      <c r="L18" s="378">
        <v>163.49199999999999</v>
      </c>
      <c r="M18" s="54" t="s">
        <v>154</v>
      </c>
      <c r="N18" s="391" t="s">
        <v>156</v>
      </c>
    </row>
    <row r="19" spans="1:16" s="3" customFormat="1" ht="30" customHeight="1" thickBot="1" x14ac:dyDescent="0.35">
      <c r="A19" s="58">
        <v>12</v>
      </c>
      <c r="B19" s="321" t="s">
        <v>100</v>
      </c>
      <c r="C19" s="328">
        <v>9</v>
      </c>
      <c r="D19" s="19">
        <f>COUNTA(N27:N91)+D18+1</f>
        <v>347</v>
      </c>
      <c r="E19" s="383">
        <f>COUNTA(N27:N91)+1</f>
        <v>43</v>
      </c>
      <c r="F19" s="404">
        <f>MIN(N27:N92)</f>
        <v>59.268999999999998</v>
      </c>
      <c r="G19" s="41">
        <f>AVERAGE(N27:N92)</f>
        <v>60.022261904761926</v>
      </c>
      <c r="H19" s="64">
        <f>G13-F13</f>
        <v>0.71922222222222842</v>
      </c>
      <c r="I19" s="68">
        <v>0.25939814814814816</v>
      </c>
      <c r="J19" s="75">
        <f t="shared" ref="J19:J21" si="1">I19-I18</f>
        <v>3.107638888888889E-2</v>
      </c>
      <c r="K19" s="76">
        <f>J19+K18</f>
        <v>0.13079861111111107</v>
      </c>
      <c r="L19" s="378">
        <v>158.38999999999999</v>
      </c>
      <c r="M19" s="53"/>
      <c r="N19" s="40"/>
    </row>
    <row r="20" spans="1:16" s="3" customFormat="1" ht="30" customHeight="1" x14ac:dyDescent="0.3">
      <c r="A20" s="58">
        <v>13</v>
      </c>
      <c r="B20" s="321" t="s">
        <v>101</v>
      </c>
      <c r="C20" s="328">
        <v>4</v>
      </c>
      <c r="D20" s="19">
        <f>COUNTA(O27:O91)+D19+1</f>
        <v>361</v>
      </c>
      <c r="E20" s="383">
        <f>COUNTA(O27:O91)+1</f>
        <v>14</v>
      </c>
      <c r="F20" s="402">
        <f>MIN(O27:O92)</f>
        <v>61.264000000000003</v>
      </c>
      <c r="G20" s="34">
        <f>AVERAGE(O27:O92)</f>
        <v>61.731769230769224</v>
      </c>
      <c r="H20" s="64">
        <f>G14-F14</f>
        <v>0.64329411764705213</v>
      </c>
      <c r="I20" s="68">
        <v>0.27052083333333332</v>
      </c>
      <c r="J20" s="75">
        <f t="shared" si="1"/>
        <v>1.1122685185185166E-2</v>
      </c>
      <c r="K20" s="345">
        <f>J20+K16</f>
        <v>0.13972222222222225</v>
      </c>
      <c r="L20" s="378">
        <v>158.45400000000001</v>
      </c>
      <c r="M20" s="53"/>
      <c r="N20" s="40"/>
    </row>
    <row r="21" spans="1:16" s="3" customFormat="1" ht="30" customHeight="1" thickBot="1" x14ac:dyDescent="0.35">
      <c r="A21" s="59" t="s">
        <v>36</v>
      </c>
      <c r="B21" s="322" t="s">
        <v>100</v>
      </c>
      <c r="C21" s="329">
        <v>10</v>
      </c>
      <c r="D21" s="86">
        <f>COUNTA(P27:P91)+D20+1</f>
        <v>392</v>
      </c>
      <c r="E21" s="384">
        <f>COUNTA(P27:P91)+1</f>
        <v>31</v>
      </c>
      <c r="F21" s="399">
        <f>MIN(P27:P92)</f>
        <v>59.68</v>
      </c>
      <c r="G21" s="55">
        <f>AVERAGE(P27:P92)</f>
        <v>60.344766666666679</v>
      </c>
      <c r="H21" s="66">
        <f>G15-F15</f>
        <v>0.88032432432431307</v>
      </c>
      <c r="I21" s="69" t="str">
        <f>'Общие результаты'!G6</f>
        <v>7:00:46</v>
      </c>
      <c r="J21" s="78">
        <f t="shared" si="1"/>
        <v>2.1678240740740762E-2</v>
      </c>
      <c r="K21" s="346">
        <f>J21+K19</f>
        <v>0.15247685185185184</v>
      </c>
      <c r="L21" s="379"/>
      <c r="M21" s="56"/>
      <c r="N21" s="40"/>
    </row>
    <row r="22" spans="1:16" s="3" customFormat="1" ht="30" customHeight="1" x14ac:dyDescent="0.3">
      <c r="A22" s="42"/>
      <c r="B22" s="43"/>
      <c r="C22" s="44"/>
      <c r="D22" s="44"/>
      <c r="E22" s="44"/>
      <c r="F22" s="33">
        <f>AVERAGE(F8,F9,F10,F13,F14,F16,F20)</f>
        <v>60.734571428571435</v>
      </c>
      <c r="G22" s="35">
        <f>AVERAGE(C27:E91,H27:I91,K27:K91,O27:O91)</f>
        <v>61.430757062146895</v>
      </c>
      <c r="H22" s="36">
        <f>AVERAGE(H8,H9,H10,H13,H14,H16,H20)</f>
        <v>0.7841091409749319</v>
      </c>
      <c r="I22" s="342" t="s">
        <v>116</v>
      </c>
      <c r="J22" s="44"/>
      <c r="K22" s="44"/>
      <c r="L22" s="20"/>
      <c r="M22" s="20"/>
    </row>
    <row r="23" spans="1:16" ht="27.75" customHeight="1" thickBot="1" x14ac:dyDescent="0.35">
      <c r="A23" s="21"/>
      <c r="B23" s="21"/>
      <c r="C23" s="21"/>
      <c r="D23" s="22"/>
      <c r="E23" s="23"/>
      <c r="F23" s="24">
        <f>AVERAGE(F12,F11,F17,F15,F18,F19,F21)</f>
        <v>60.269857142857141</v>
      </c>
      <c r="G23" s="25">
        <f>AVERAGE(L27:N91,F27:G91,J27:J91,P27:P91)</f>
        <v>61.018069306930691</v>
      </c>
      <c r="H23" s="26">
        <f>AVERAGE(H12,H11,H17,H15,H18,H19,H21)</f>
        <v>0.98462883032100323</v>
      </c>
      <c r="I23" s="343" t="s">
        <v>117</v>
      </c>
      <c r="J23" s="23" t="s">
        <v>22</v>
      </c>
      <c r="K23" s="23"/>
      <c r="L23" s="20"/>
      <c r="M23" s="20"/>
    </row>
    <row r="24" spans="1:16" ht="30" customHeight="1" thickBot="1" x14ac:dyDescent="0.35">
      <c r="A24" s="27"/>
      <c r="B24" s="27"/>
      <c r="C24" s="27"/>
      <c r="D24" s="23"/>
      <c r="E24" s="23"/>
      <c r="F24" s="28">
        <f>AVERAGE(F8:F21)</f>
        <v>60.502214285714281</v>
      </c>
      <c r="G24" s="29">
        <f>AVERAGE(C27:P99)</f>
        <v>61.210802110817923</v>
      </c>
      <c r="H24" s="30">
        <f>AVERAGE(H8:H21)</f>
        <v>0.88436898564796762</v>
      </c>
      <c r="I24" s="23"/>
      <c r="J24" s="23"/>
      <c r="K24" s="23"/>
      <c r="L24" s="27"/>
      <c r="M24" s="27"/>
    </row>
    <row r="26" spans="1:16" ht="15" thickBot="1" x14ac:dyDescent="0.35">
      <c r="C26" s="31" t="str">
        <f>B8</f>
        <v>Шутка Виталий</v>
      </c>
      <c r="D26" s="31" t="str">
        <f>B9</f>
        <v>Шутка Виталий</v>
      </c>
      <c r="E26" s="31" t="str">
        <f>B10</f>
        <v>Шутка Виталий</v>
      </c>
      <c r="F26" s="31" t="str">
        <f>B11</f>
        <v>Фортуна Таня</v>
      </c>
      <c r="G26" s="31" t="str">
        <f>B12</f>
        <v>Фортуна Таня</v>
      </c>
      <c r="H26" s="31" t="str">
        <f>B13</f>
        <v>Шутка Виталий</v>
      </c>
      <c r="I26" s="31" t="str">
        <f>B14</f>
        <v>Шутка Виталий</v>
      </c>
      <c r="J26" s="31" t="str">
        <f>B15</f>
        <v>Фортуна Таня</v>
      </c>
      <c r="K26" s="31" t="str">
        <f>B16</f>
        <v>Шутка Виталий</v>
      </c>
      <c r="L26" s="31" t="str">
        <f>B17</f>
        <v>Фортуна Таня</v>
      </c>
      <c r="M26" s="31" t="str">
        <f>B18</f>
        <v>Фортуна Таня</v>
      </c>
      <c r="N26" s="31" t="str">
        <f>B19</f>
        <v>Фортуна Таня</v>
      </c>
      <c r="O26" s="31" t="str">
        <f>B20</f>
        <v>Шутка Виталий</v>
      </c>
      <c r="P26" s="31" t="str">
        <f>B21</f>
        <v>Фортуна Таня</v>
      </c>
    </row>
    <row r="27" spans="1:16" x14ac:dyDescent="0.3">
      <c r="B27" s="1">
        <v>1</v>
      </c>
      <c r="C27" s="362">
        <v>62.906999999999996</v>
      </c>
      <c r="D27" s="363">
        <v>61.710999999999999</v>
      </c>
      <c r="E27" s="363">
        <v>61.127000000000002</v>
      </c>
      <c r="F27" s="363">
        <v>62.561</v>
      </c>
      <c r="G27" s="363">
        <v>61.865000000000002</v>
      </c>
      <c r="H27" s="363">
        <v>62.697000000000003</v>
      </c>
      <c r="I27" s="363">
        <v>60.854999999999997</v>
      </c>
      <c r="J27" s="363">
        <v>62.287999999999997</v>
      </c>
      <c r="K27" s="363">
        <v>61.606000000000002</v>
      </c>
      <c r="L27" s="363">
        <v>62.027000000000001</v>
      </c>
      <c r="M27" s="363">
        <v>60.545000000000002</v>
      </c>
      <c r="N27" s="363">
        <v>59.585999999999999</v>
      </c>
      <c r="O27" s="363">
        <v>61.76</v>
      </c>
      <c r="P27" s="382">
        <v>60.753</v>
      </c>
    </row>
    <row r="28" spans="1:16" x14ac:dyDescent="0.3">
      <c r="B28" s="1">
        <v>2</v>
      </c>
      <c r="C28" s="364">
        <v>61.338999999999999</v>
      </c>
      <c r="D28" s="365">
        <v>62.027999999999999</v>
      </c>
      <c r="E28" s="365">
        <v>61.148000000000003</v>
      </c>
      <c r="F28" s="365">
        <v>62.375</v>
      </c>
      <c r="G28" s="365">
        <v>61.070999999999998</v>
      </c>
      <c r="H28" s="365">
        <v>61.787999999999997</v>
      </c>
      <c r="I28" s="365">
        <v>60.954999999999998</v>
      </c>
      <c r="J28" s="365">
        <v>62.613</v>
      </c>
      <c r="K28" s="365">
        <v>61.74</v>
      </c>
      <c r="L28" s="365">
        <v>61.436</v>
      </c>
      <c r="M28" s="380">
        <v>61.338999999999999</v>
      </c>
      <c r="N28" s="380">
        <v>60.034999999999997</v>
      </c>
      <c r="O28" s="365">
        <v>61.597999999999999</v>
      </c>
      <c r="P28" s="381">
        <v>60.401000000000003</v>
      </c>
    </row>
    <row r="29" spans="1:16" x14ac:dyDescent="0.3">
      <c r="B29" s="1">
        <v>3</v>
      </c>
      <c r="C29" s="364">
        <v>61.511000000000003</v>
      </c>
      <c r="D29" s="365">
        <v>62.000999999999998</v>
      </c>
      <c r="E29" s="365">
        <v>60.878</v>
      </c>
      <c r="F29" s="365">
        <v>61.634</v>
      </c>
      <c r="G29" s="365">
        <v>61.234000000000002</v>
      </c>
      <c r="H29" s="365">
        <v>61.959000000000003</v>
      </c>
      <c r="I29" s="365">
        <v>61.213000000000001</v>
      </c>
      <c r="J29" s="365">
        <v>62.616999999999997</v>
      </c>
      <c r="K29" s="365">
        <v>61.170999999999999</v>
      </c>
      <c r="L29" s="365">
        <v>61.296999999999997</v>
      </c>
      <c r="M29" s="380">
        <v>60.716000000000001</v>
      </c>
      <c r="N29" s="380">
        <v>59.82</v>
      </c>
      <c r="O29" s="365">
        <v>61.518999999999998</v>
      </c>
      <c r="P29" s="381">
        <v>60.878</v>
      </c>
    </row>
    <row r="30" spans="1:16" x14ac:dyDescent="0.3">
      <c r="B30" s="1">
        <v>4</v>
      </c>
      <c r="C30" s="364">
        <v>60.96</v>
      </c>
      <c r="D30" s="365">
        <v>62.473999999999997</v>
      </c>
      <c r="E30" s="365">
        <v>60.366</v>
      </c>
      <c r="F30" s="365">
        <v>61.768000000000001</v>
      </c>
      <c r="G30" s="365">
        <v>61.927999999999997</v>
      </c>
      <c r="H30" s="365">
        <v>61.996000000000002</v>
      </c>
      <c r="I30" s="365">
        <v>60.957000000000001</v>
      </c>
      <c r="J30" s="365">
        <v>60.843000000000004</v>
      </c>
      <c r="K30" s="365">
        <v>61.792999999999999</v>
      </c>
      <c r="L30" s="365">
        <v>61.581000000000003</v>
      </c>
      <c r="M30" s="380">
        <v>60.149000000000001</v>
      </c>
      <c r="N30" s="380">
        <v>60.55</v>
      </c>
      <c r="O30" s="365">
        <v>63.042999999999999</v>
      </c>
      <c r="P30" s="381">
        <v>60.784999999999997</v>
      </c>
    </row>
    <row r="31" spans="1:16" x14ac:dyDescent="0.3">
      <c r="B31" s="1">
        <v>5</v>
      </c>
      <c r="C31" s="364">
        <v>60.326000000000001</v>
      </c>
      <c r="D31" s="365">
        <v>62.011000000000003</v>
      </c>
      <c r="E31" s="365">
        <v>60.398000000000003</v>
      </c>
      <c r="F31" s="365">
        <v>62.593000000000004</v>
      </c>
      <c r="G31" s="365">
        <v>60.972000000000001</v>
      </c>
      <c r="H31" s="365">
        <v>62.918999999999997</v>
      </c>
      <c r="I31" s="365">
        <v>61.22</v>
      </c>
      <c r="J31" s="365">
        <v>60.378999999999998</v>
      </c>
      <c r="K31" s="365">
        <v>61.481000000000002</v>
      </c>
      <c r="L31" s="365">
        <v>61.636000000000003</v>
      </c>
      <c r="M31" s="365">
        <v>60.756</v>
      </c>
      <c r="N31" s="365">
        <v>60.023000000000003</v>
      </c>
      <c r="O31" s="365">
        <v>61.646000000000001</v>
      </c>
      <c r="P31" s="381">
        <v>60.616999999999997</v>
      </c>
    </row>
    <row r="32" spans="1:16" x14ac:dyDescent="0.3">
      <c r="B32" s="1">
        <v>6</v>
      </c>
      <c r="C32" s="364">
        <v>60.813000000000002</v>
      </c>
      <c r="D32" s="365">
        <v>62.255000000000003</v>
      </c>
      <c r="E32" s="365">
        <v>60.302</v>
      </c>
      <c r="F32" s="365">
        <v>62.609000000000002</v>
      </c>
      <c r="G32" s="365">
        <v>61.494</v>
      </c>
      <c r="H32" s="365">
        <v>62.258000000000003</v>
      </c>
      <c r="I32" s="365">
        <v>61.374000000000002</v>
      </c>
      <c r="J32" s="365">
        <v>61.521000000000001</v>
      </c>
      <c r="K32" s="365">
        <v>62.265999999999998</v>
      </c>
      <c r="L32" s="365">
        <v>61.386000000000003</v>
      </c>
      <c r="M32" s="365">
        <v>61.054000000000002</v>
      </c>
      <c r="N32" s="365">
        <v>60.076000000000001</v>
      </c>
      <c r="O32" s="365">
        <v>61.308</v>
      </c>
      <c r="P32" s="381">
        <v>60.277000000000001</v>
      </c>
    </row>
    <row r="33" spans="2:16" x14ac:dyDescent="0.3">
      <c r="B33" s="1">
        <v>7</v>
      </c>
      <c r="C33" s="364">
        <v>60.526000000000003</v>
      </c>
      <c r="D33" s="365">
        <v>63.22</v>
      </c>
      <c r="E33" s="365">
        <v>60.893000000000001</v>
      </c>
      <c r="F33" s="365">
        <v>61.887</v>
      </c>
      <c r="G33" s="365">
        <v>61.997999999999998</v>
      </c>
      <c r="H33" s="365">
        <v>62.686999999999998</v>
      </c>
      <c r="I33" s="365">
        <v>61.398000000000003</v>
      </c>
      <c r="J33" s="365">
        <v>60.835999999999999</v>
      </c>
      <c r="K33" s="365">
        <v>61.848999999999997</v>
      </c>
      <c r="L33" s="365">
        <v>61.42</v>
      </c>
      <c r="M33" s="365">
        <v>60.781999999999996</v>
      </c>
      <c r="N33" s="365">
        <v>59.872999999999998</v>
      </c>
      <c r="O33" s="365">
        <v>62.018000000000001</v>
      </c>
      <c r="P33" s="381">
        <v>60.865000000000002</v>
      </c>
    </row>
    <row r="34" spans="2:16" x14ac:dyDescent="0.3">
      <c r="B34" s="1">
        <v>8</v>
      </c>
      <c r="C34" s="364">
        <v>60.753999999999998</v>
      </c>
      <c r="D34" s="365">
        <v>61.674999999999997</v>
      </c>
      <c r="E34" s="365">
        <v>61.064</v>
      </c>
      <c r="F34" s="365">
        <v>63.32</v>
      </c>
      <c r="G34" s="365">
        <v>60.87</v>
      </c>
      <c r="H34" s="365">
        <v>62.427</v>
      </c>
      <c r="I34" s="365">
        <v>61.548000000000002</v>
      </c>
      <c r="J34" s="365">
        <v>60.722999999999999</v>
      </c>
      <c r="K34" s="365">
        <v>61.578000000000003</v>
      </c>
      <c r="L34" s="365">
        <v>61.084000000000003</v>
      </c>
      <c r="M34" s="365">
        <v>61.249000000000002</v>
      </c>
      <c r="N34" s="365">
        <v>61.225999999999999</v>
      </c>
      <c r="O34" s="365">
        <v>61.393999999999998</v>
      </c>
      <c r="P34" s="381">
        <v>60.381999999999998</v>
      </c>
    </row>
    <row r="35" spans="2:16" x14ac:dyDescent="0.3">
      <c r="B35" s="1">
        <v>9</v>
      </c>
      <c r="C35" s="368">
        <v>60.46</v>
      </c>
      <c r="D35" s="365">
        <v>61.457999999999998</v>
      </c>
      <c r="E35" s="365">
        <v>60.575000000000003</v>
      </c>
      <c r="F35" s="365">
        <v>62.521999999999998</v>
      </c>
      <c r="G35" s="365">
        <v>61.387</v>
      </c>
      <c r="H35" s="365">
        <v>63.023000000000003</v>
      </c>
      <c r="I35" s="365">
        <v>61.662999999999997</v>
      </c>
      <c r="J35" s="365">
        <v>60.598999999999997</v>
      </c>
      <c r="K35" s="365">
        <v>61.514000000000003</v>
      </c>
      <c r="L35" s="365">
        <v>61.908999999999999</v>
      </c>
      <c r="M35" s="365">
        <v>60.939</v>
      </c>
      <c r="N35" s="365">
        <v>61.329000000000001</v>
      </c>
      <c r="O35" s="365">
        <v>62.088000000000001</v>
      </c>
      <c r="P35" s="381">
        <v>60.305</v>
      </c>
    </row>
    <row r="36" spans="2:16" x14ac:dyDescent="0.3">
      <c r="B36" s="1">
        <v>10</v>
      </c>
      <c r="C36" s="364">
        <v>61.116999999999997</v>
      </c>
      <c r="D36" s="365">
        <v>62.110999999999997</v>
      </c>
      <c r="E36" s="365">
        <v>60.646999999999998</v>
      </c>
      <c r="F36" s="365">
        <v>62.453000000000003</v>
      </c>
      <c r="G36" s="365">
        <v>61.853000000000002</v>
      </c>
      <c r="H36" s="365">
        <v>62.570999999999998</v>
      </c>
      <c r="I36" s="365">
        <v>62.896999999999998</v>
      </c>
      <c r="J36" s="365">
        <v>61.078000000000003</v>
      </c>
      <c r="K36" s="365">
        <v>61.170999999999999</v>
      </c>
      <c r="L36" s="365">
        <v>61.945999999999998</v>
      </c>
      <c r="M36" s="365">
        <v>61.482999999999997</v>
      </c>
      <c r="N36" s="365">
        <v>60.445999999999998</v>
      </c>
      <c r="O36" s="365">
        <v>61.554000000000002</v>
      </c>
      <c r="P36" s="381">
        <v>60.848999999999997</v>
      </c>
    </row>
    <row r="37" spans="2:16" x14ac:dyDescent="0.3">
      <c r="B37" s="1">
        <v>11</v>
      </c>
      <c r="C37" s="364">
        <v>61.128</v>
      </c>
      <c r="D37" s="365">
        <v>61.954000000000001</v>
      </c>
      <c r="E37" s="365">
        <v>61.603000000000002</v>
      </c>
      <c r="F37" s="365">
        <v>63.006999999999998</v>
      </c>
      <c r="G37" s="365">
        <v>61.642000000000003</v>
      </c>
      <c r="H37" s="365">
        <v>63.076999999999998</v>
      </c>
      <c r="I37" s="365">
        <v>60.710999999999999</v>
      </c>
      <c r="J37" s="365">
        <v>60.375999999999998</v>
      </c>
      <c r="K37" s="365">
        <v>61.692999999999998</v>
      </c>
      <c r="L37" s="365">
        <v>61.914000000000001</v>
      </c>
      <c r="M37" s="365">
        <v>61.344000000000001</v>
      </c>
      <c r="N37" s="365">
        <v>59.942</v>
      </c>
      <c r="O37" s="365">
        <v>61.564999999999998</v>
      </c>
      <c r="P37" s="381">
        <v>60.12</v>
      </c>
    </row>
    <row r="38" spans="2:16" x14ac:dyDescent="0.3">
      <c r="B38" s="1">
        <v>12</v>
      </c>
      <c r="C38" s="364">
        <v>60.189</v>
      </c>
      <c r="D38" s="365">
        <v>61.69</v>
      </c>
      <c r="E38" s="365">
        <v>60.1</v>
      </c>
      <c r="F38" s="365">
        <v>62.496000000000002</v>
      </c>
      <c r="G38" s="365">
        <v>61.04</v>
      </c>
      <c r="H38" s="365">
        <v>62.003</v>
      </c>
      <c r="I38" s="365">
        <v>60.91</v>
      </c>
      <c r="J38" s="365">
        <v>61.491</v>
      </c>
      <c r="K38" s="365">
        <v>61.786000000000001</v>
      </c>
      <c r="L38" s="365">
        <v>61.081000000000003</v>
      </c>
      <c r="M38" s="365">
        <v>60.615000000000002</v>
      </c>
      <c r="N38" s="365">
        <v>59.62</v>
      </c>
      <c r="O38" s="365">
        <v>61.264000000000003</v>
      </c>
      <c r="P38" s="381">
        <v>60.393000000000001</v>
      </c>
    </row>
    <row r="39" spans="2:16" x14ac:dyDescent="0.3">
      <c r="B39" s="1">
        <v>13</v>
      </c>
      <c r="C39" s="364">
        <v>60.834000000000003</v>
      </c>
      <c r="D39" s="365">
        <v>61.466999999999999</v>
      </c>
      <c r="E39" s="365">
        <v>60.78</v>
      </c>
      <c r="F39" s="365">
        <v>62.578000000000003</v>
      </c>
      <c r="G39" s="365">
        <v>60.57</v>
      </c>
      <c r="H39" s="365">
        <v>62.52</v>
      </c>
      <c r="I39" s="365">
        <v>61.195999999999998</v>
      </c>
      <c r="J39" s="365">
        <v>61.4</v>
      </c>
      <c r="K39" s="365">
        <v>61.994</v>
      </c>
      <c r="L39" s="365">
        <v>61.365000000000002</v>
      </c>
      <c r="M39" s="365">
        <v>60.667999999999999</v>
      </c>
      <c r="N39" s="365">
        <v>59.268999999999998</v>
      </c>
      <c r="O39" s="365">
        <v>61.756</v>
      </c>
      <c r="P39" s="381">
        <v>60.08</v>
      </c>
    </row>
    <row r="40" spans="2:16" x14ac:dyDescent="0.3">
      <c r="B40" s="1">
        <v>14</v>
      </c>
      <c r="C40" s="369">
        <v>60.360999999999997</v>
      </c>
      <c r="D40" s="365">
        <v>61.460999999999999</v>
      </c>
      <c r="E40" s="365">
        <v>60.77</v>
      </c>
      <c r="F40" s="365">
        <v>62.323</v>
      </c>
      <c r="G40" s="365">
        <v>61.648000000000003</v>
      </c>
      <c r="H40" s="365">
        <v>62.588000000000001</v>
      </c>
      <c r="I40" s="365">
        <v>61.622</v>
      </c>
      <c r="J40" s="365">
        <v>61.1</v>
      </c>
      <c r="K40" s="365">
        <v>60.533999999999999</v>
      </c>
      <c r="L40" s="365">
        <v>60.927</v>
      </c>
      <c r="M40" s="365">
        <v>60.485999999999997</v>
      </c>
      <c r="N40" s="365">
        <v>59.875</v>
      </c>
      <c r="O40" s="365"/>
      <c r="P40" s="381">
        <v>60.904000000000003</v>
      </c>
    </row>
    <row r="41" spans="2:16" x14ac:dyDescent="0.3">
      <c r="B41" s="1">
        <v>15</v>
      </c>
      <c r="C41" s="364">
        <v>60.954000000000001</v>
      </c>
      <c r="D41" s="365">
        <v>61.033000000000001</v>
      </c>
      <c r="E41" s="365">
        <v>60.533000000000001</v>
      </c>
      <c r="F41" s="365">
        <v>62.91</v>
      </c>
      <c r="G41" s="365">
        <v>61.694000000000003</v>
      </c>
      <c r="H41" s="365">
        <v>63.033000000000001</v>
      </c>
      <c r="I41" s="365">
        <v>61.548999999999999</v>
      </c>
      <c r="J41" s="365">
        <v>62.137999999999998</v>
      </c>
      <c r="K41" s="365">
        <v>62.064</v>
      </c>
      <c r="L41" s="365">
        <v>60.783999999999999</v>
      </c>
      <c r="M41" s="365">
        <v>60.277999999999999</v>
      </c>
      <c r="N41" s="365">
        <v>59.595999999999997</v>
      </c>
      <c r="O41" s="365"/>
      <c r="P41" s="381">
        <v>60.448</v>
      </c>
    </row>
    <row r="42" spans="2:16" x14ac:dyDescent="0.3">
      <c r="B42" s="1">
        <v>16</v>
      </c>
      <c r="C42" s="364">
        <v>61.311</v>
      </c>
      <c r="D42" s="370">
        <v>61.9</v>
      </c>
      <c r="E42" s="365">
        <v>60.802</v>
      </c>
      <c r="F42" s="365">
        <v>62.478000000000002</v>
      </c>
      <c r="G42" s="365">
        <v>61.887</v>
      </c>
      <c r="H42" s="365">
        <v>61.783000000000001</v>
      </c>
      <c r="I42" s="365">
        <v>61.831000000000003</v>
      </c>
      <c r="J42" s="365">
        <v>60.808</v>
      </c>
      <c r="K42" s="365">
        <v>60.523000000000003</v>
      </c>
      <c r="L42" s="365">
        <v>60.884</v>
      </c>
      <c r="M42" s="365">
        <v>61.945</v>
      </c>
      <c r="N42" s="365">
        <v>59.3</v>
      </c>
      <c r="O42" s="365"/>
      <c r="P42" s="381">
        <v>60.173000000000002</v>
      </c>
    </row>
    <row r="43" spans="2:16" x14ac:dyDescent="0.3">
      <c r="B43" s="1">
        <v>17</v>
      </c>
      <c r="C43" s="364">
        <v>60.914000000000001</v>
      </c>
      <c r="D43" s="365">
        <v>62.728999999999999</v>
      </c>
      <c r="E43" s="365">
        <v>60.497999999999998</v>
      </c>
      <c r="F43" s="365">
        <v>62.031999999999996</v>
      </c>
      <c r="G43" s="365">
        <v>61.237000000000002</v>
      </c>
      <c r="H43" s="365">
        <v>62.954999999999998</v>
      </c>
      <c r="I43" s="365">
        <v>61.124000000000002</v>
      </c>
      <c r="J43" s="365">
        <v>61.265999999999998</v>
      </c>
      <c r="K43" s="365">
        <v>62.817999999999998</v>
      </c>
      <c r="L43" s="365">
        <v>63.332999999999998</v>
      </c>
      <c r="M43" s="365">
        <v>61.774000000000001</v>
      </c>
      <c r="N43" s="365">
        <v>59.942</v>
      </c>
      <c r="O43" s="365"/>
      <c r="P43" s="381">
        <v>60.170999999999999</v>
      </c>
    </row>
    <row r="44" spans="2:16" x14ac:dyDescent="0.3">
      <c r="B44" s="1">
        <v>18</v>
      </c>
      <c r="C44" s="364">
        <v>61.171999999999997</v>
      </c>
      <c r="D44" s="365">
        <v>60.640999999999998</v>
      </c>
      <c r="E44" s="365">
        <v>61.222999999999999</v>
      </c>
      <c r="F44" s="365">
        <v>61.838000000000001</v>
      </c>
      <c r="G44" s="365">
        <v>60.734999999999999</v>
      </c>
      <c r="H44" s="365">
        <v>62.756</v>
      </c>
      <c r="I44" s="365"/>
      <c r="J44" s="365">
        <v>60.856999999999999</v>
      </c>
      <c r="K44" s="365">
        <v>61.177999999999997</v>
      </c>
      <c r="L44" s="365">
        <v>61.981000000000002</v>
      </c>
      <c r="M44" s="365">
        <v>60.767000000000003</v>
      </c>
      <c r="N44" s="365">
        <v>59.857999999999997</v>
      </c>
      <c r="O44" s="365"/>
      <c r="P44" s="381">
        <v>59.918999999999997</v>
      </c>
    </row>
    <row r="45" spans="2:16" x14ac:dyDescent="0.3">
      <c r="B45" s="1">
        <v>19</v>
      </c>
      <c r="C45" s="364">
        <v>61.512</v>
      </c>
      <c r="D45" s="365">
        <v>61.381</v>
      </c>
      <c r="E45" s="365">
        <v>60.628</v>
      </c>
      <c r="F45" s="365">
        <v>62.286000000000001</v>
      </c>
      <c r="G45" s="365">
        <v>60.598999999999997</v>
      </c>
      <c r="H45" s="365"/>
      <c r="I45" s="365"/>
      <c r="J45" s="365">
        <v>61.96</v>
      </c>
      <c r="K45" s="365">
        <v>60.841000000000001</v>
      </c>
      <c r="L45" s="365">
        <v>61.594999999999999</v>
      </c>
      <c r="M45" s="365"/>
      <c r="N45" s="365">
        <v>60.19</v>
      </c>
      <c r="O45" s="365"/>
      <c r="P45" s="381">
        <v>60.133000000000003</v>
      </c>
    </row>
    <row r="46" spans="2:16" x14ac:dyDescent="0.3">
      <c r="B46" s="1">
        <v>20</v>
      </c>
      <c r="C46" s="364">
        <v>61.143000000000001</v>
      </c>
      <c r="D46" s="365">
        <v>61.533000000000001</v>
      </c>
      <c r="E46" s="365">
        <v>60.548000000000002</v>
      </c>
      <c r="F46" s="365">
        <v>61.987000000000002</v>
      </c>
      <c r="G46" s="365">
        <v>61.01</v>
      </c>
      <c r="H46" s="365"/>
      <c r="I46" s="365"/>
      <c r="J46" s="365">
        <v>60.970999999999997</v>
      </c>
      <c r="K46" s="365">
        <v>61.414000000000001</v>
      </c>
      <c r="L46" s="365">
        <v>60.924999999999997</v>
      </c>
      <c r="M46" s="365"/>
      <c r="N46" s="365">
        <v>59.77</v>
      </c>
      <c r="O46" s="365"/>
      <c r="P46" s="381">
        <v>60.427</v>
      </c>
    </row>
    <row r="47" spans="2:16" x14ac:dyDescent="0.3">
      <c r="B47" s="1">
        <v>21</v>
      </c>
      <c r="C47" s="364">
        <v>61.148000000000003</v>
      </c>
      <c r="D47" s="365">
        <v>62.936</v>
      </c>
      <c r="E47" s="365">
        <v>61.326999999999998</v>
      </c>
      <c r="F47" s="365">
        <v>62.366</v>
      </c>
      <c r="G47" s="365">
        <v>61.247</v>
      </c>
      <c r="H47" s="365"/>
      <c r="I47" s="365"/>
      <c r="J47" s="365">
        <v>61.237000000000002</v>
      </c>
      <c r="K47" s="365">
        <v>61.002000000000002</v>
      </c>
      <c r="L47" s="365">
        <v>61.505000000000003</v>
      </c>
      <c r="M47" s="365"/>
      <c r="N47" s="365">
        <v>60.075000000000003</v>
      </c>
      <c r="O47" s="365"/>
      <c r="P47" s="381">
        <v>59.747999999999998</v>
      </c>
    </row>
    <row r="48" spans="2:16" x14ac:dyDescent="0.3">
      <c r="B48" s="1">
        <v>22</v>
      </c>
      <c r="C48" s="364">
        <v>61.25</v>
      </c>
      <c r="D48" s="365">
        <v>60.572000000000003</v>
      </c>
      <c r="E48" s="365">
        <v>60.561999999999998</v>
      </c>
      <c r="F48" s="365">
        <v>61.145000000000003</v>
      </c>
      <c r="G48" s="365">
        <v>60.921999999999997</v>
      </c>
      <c r="H48" s="365"/>
      <c r="I48" s="365"/>
      <c r="J48" s="365">
        <v>60.445</v>
      </c>
      <c r="K48" s="365">
        <v>61.045999999999999</v>
      </c>
      <c r="L48" s="365">
        <v>61.222000000000001</v>
      </c>
      <c r="M48" s="365"/>
      <c r="N48" s="365">
        <v>59.707999999999998</v>
      </c>
      <c r="O48" s="365"/>
      <c r="P48" s="381">
        <v>59.875</v>
      </c>
    </row>
    <row r="49" spans="2:16" x14ac:dyDescent="0.3">
      <c r="B49" s="1">
        <v>23</v>
      </c>
      <c r="C49" s="364">
        <v>61.719000000000001</v>
      </c>
      <c r="D49" s="365">
        <v>60.972999999999999</v>
      </c>
      <c r="E49" s="365">
        <v>60.805999999999997</v>
      </c>
      <c r="F49" s="365">
        <v>63.642000000000003</v>
      </c>
      <c r="G49" s="365">
        <v>62.09</v>
      </c>
      <c r="H49" s="365"/>
      <c r="I49" s="365"/>
      <c r="J49" s="365">
        <v>60.585000000000001</v>
      </c>
      <c r="K49" s="365">
        <v>63.369</v>
      </c>
      <c r="L49" s="365">
        <v>61.323999999999998</v>
      </c>
      <c r="M49" s="365"/>
      <c r="N49" s="365">
        <v>61.997</v>
      </c>
      <c r="O49" s="365"/>
      <c r="P49" s="381">
        <v>59.68</v>
      </c>
    </row>
    <row r="50" spans="2:16" x14ac:dyDescent="0.3">
      <c r="B50" s="1">
        <v>24</v>
      </c>
      <c r="C50" s="364">
        <v>60.774000000000001</v>
      </c>
      <c r="D50" s="365"/>
      <c r="E50" s="365">
        <v>60.859000000000002</v>
      </c>
      <c r="F50" s="365">
        <v>62.927</v>
      </c>
      <c r="G50" s="365">
        <v>60.83</v>
      </c>
      <c r="H50" s="365"/>
      <c r="I50" s="365"/>
      <c r="J50" s="365">
        <v>60.81</v>
      </c>
      <c r="K50" s="365">
        <v>60.78</v>
      </c>
      <c r="L50" s="365"/>
      <c r="M50" s="365"/>
      <c r="N50" s="365">
        <v>59.804000000000002</v>
      </c>
      <c r="O50" s="365"/>
      <c r="P50" s="381">
        <v>60.628</v>
      </c>
    </row>
    <row r="51" spans="2:16" x14ac:dyDescent="0.3">
      <c r="B51" s="1">
        <v>25</v>
      </c>
      <c r="C51" s="364">
        <v>60.648000000000003</v>
      </c>
      <c r="D51" s="365"/>
      <c r="E51" s="365">
        <v>60.784999999999997</v>
      </c>
      <c r="F51" s="365">
        <v>61.957000000000001</v>
      </c>
      <c r="G51" s="365">
        <v>60.485999999999997</v>
      </c>
      <c r="H51" s="365"/>
      <c r="I51" s="365"/>
      <c r="J51" s="365">
        <v>61.28</v>
      </c>
      <c r="K51" s="365">
        <v>61.377000000000002</v>
      </c>
      <c r="L51" s="365"/>
      <c r="M51" s="365"/>
      <c r="N51" s="365">
        <v>59.435000000000002</v>
      </c>
      <c r="O51" s="365"/>
      <c r="P51" s="381">
        <v>60.412999999999997</v>
      </c>
    </row>
    <row r="52" spans="2:16" x14ac:dyDescent="0.3">
      <c r="B52" s="1">
        <v>26</v>
      </c>
      <c r="C52" s="364">
        <v>60.683999999999997</v>
      </c>
      <c r="D52" s="365"/>
      <c r="E52" s="365">
        <v>61.009</v>
      </c>
      <c r="F52" s="365">
        <v>62.219000000000001</v>
      </c>
      <c r="G52" s="365"/>
      <c r="H52" s="365"/>
      <c r="I52" s="365"/>
      <c r="J52" s="365">
        <v>60.9</v>
      </c>
      <c r="K52" s="365">
        <v>61.247999999999998</v>
      </c>
      <c r="L52" s="365"/>
      <c r="M52" s="365"/>
      <c r="N52" s="365">
        <v>59.960999999999999</v>
      </c>
      <c r="O52" s="365"/>
      <c r="P52" s="381">
        <v>60.445</v>
      </c>
    </row>
    <row r="53" spans="2:16" x14ac:dyDescent="0.3">
      <c r="B53" s="1">
        <v>27</v>
      </c>
      <c r="C53" s="364"/>
      <c r="D53" s="365"/>
      <c r="E53" s="365">
        <v>60.811999999999998</v>
      </c>
      <c r="F53" s="365">
        <v>62.215000000000003</v>
      </c>
      <c r="G53" s="365"/>
      <c r="H53" s="365"/>
      <c r="I53" s="365"/>
      <c r="J53" s="365">
        <v>61.195</v>
      </c>
      <c r="K53" s="365">
        <v>61.323</v>
      </c>
      <c r="L53" s="365"/>
      <c r="M53" s="365"/>
      <c r="N53" s="365">
        <v>59.768000000000001</v>
      </c>
      <c r="O53" s="365"/>
      <c r="P53" s="381">
        <v>60.433</v>
      </c>
    </row>
    <row r="54" spans="2:16" x14ac:dyDescent="0.3">
      <c r="B54" s="1">
        <v>28</v>
      </c>
      <c r="C54" s="364"/>
      <c r="D54" s="365"/>
      <c r="E54" s="365">
        <v>61.070999999999998</v>
      </c>
      <c r="F54" s="365"/>
      <c r="G54" s="365"/>
      <c r="H54" s="365"/>
      <c r="I54" s="365"/>
      <c r="J54" s="365">
        <v>60.841999999999999</v>
      </c>
      <c r="K54" s="365">
        <v>61.476999999999997</v>
      </c>
      <c r="L54" s="365"/>
      <c r="M54" s="365"/>
      <c r="N54" s="365">
        <v>60.018999999999998</v>
      </c>
      <c r="O54" s="365"/>
      <c r="P54" s="381">
        <v>59.997</v>
      </c>
    </row>
    <row r="55" spans="2:16" x14ac:dyDescent="0.3">
      <c r="B55" s="1">
        <v>29</v>
      </c>
      <c r="C55" s="364"/>
      <c r="D55" s="365"/>
      <c r="E55" s="365">
        <v>60.383000000000003</v>
      </c>
      <c r="F55" s="365"/>
      <c r="G55" s="365"/>
      <c r="H55" s="365"/>
      <c r="I55" s="365"/>
      <c r="J55" s="365">
        <v>62.247</v>
      </c>
      <c r="K55" s="365">
        <v>61.148000000000003</v>
      </c>
      <c r="L55" s="365"/>
      <c r="M55" s="365"/>
      <c r="N55" s="365">
        <v>59.710999999999999</v>
      </c>
      <c r="O55" s="365"/>
      <c r="P55" s="381">
        <v>60.066000000000003</v>
      </c>
    </row>
    <row r="56" spans="2:16" x14ac:dyDescent="0.3">
      <c r="B56" s="1">
        <v>30</v>
      </c>
      <c r="C56" s="364"/>
      <c r="D56" s="365"/>
      <c r="E56" s="365">
        <v>60.793999999999997</v>
      </c>
      <c r="F56" s="365"/>
      <c r="G56" s="365"/>
      <c r="H56" s="365"/>
      <c r="I56" s="365"/>
      <c r="J56" s="365">
        <v>61.389000000000003</v>
      </c>
      <c r="K56" s="365">
        <v>61.121000000000002</v>
      </c>
      <c r="L56" s="365"/>
      <c r="M56" s="365"/>
      <c r="N56" s="365">
        <v>59.802999999999997</v>
      </c>
      <c r="O56" s="365"/>
      <c r="P56" s="381">
        <v>60.177999999999997</v>
      </c>
    </row>
    <row r="57" spans="2:16" x14ac:dyDescent="0.3">
      <c r="B57" s="1">
        <v>31</v>
      </c>
      <c r="C57" s="364"/>
      <c r="D57" s="365"/>
      <c r="E57" s="365">
        <v>60.405999999999999</v>
      </c>
      <c r="F57" s="365"/>
      <c r="G57" s="365"/>
      <c r="H57" s="365"/>
      <c r="I57" s="365"/>
      <c r="J57" s="365">
        <v>61.375999999999998</v>
      </c>
      <c r="K57" s="365">
        <v>61.475999999999999</v>
      </c>
      <c r="L57" s="365"/>
      <c r="M57" s="365"/>
      <c r="N57" s="365">
        <v>60.966000000000001</v>
      </c>
      <c r="O57" s="365"/>
      <c r="P57" s="381"/>
    </row>
    <row r="58" spans="2:16" x14ac:dyDescent="0.3">
      <c r="B58" s="1">
        <v>32</v>
      </c>
      <c r="C58" s="364"/>
      <c r="D58" s="365"/>
      <c r="E58" s="365">
        <v>61.045999999999999</v>
      </c>
      <c r="F58" s="365"/>
      <c r="G58" s="365"/>
      <c r="H58" s="365"/>
      <c r="I58" s="365"/>
      <c r="J58" s="365">
        <v>61.173999999999999</v>
      </c>
      <c r="K58" s="365">
        <v>61.781999999999996</v>
      </c>
      <c r="L58" s="365"/>
      <c r="M58" s="365"/>
      <c r="N58" s="365">
        <v>59.88</v>
      </c>
      <c r="O58" s="365"/>
      <c r="P58" s="381"/>
    </row>
    <row r="59" spans="2:16" x14ac:dyDescent="0.3">
      <c r="B59" s="1">
        <v>33</v>
      </c>
      <c r="C59" s="364"/>
      <c r="D59" s="365"/>
      <c r="E59" s="365">
        <v>60.765999999999998</v>
      </c>
      <c r="F59" s="365"/>
      <c r="G59" s="365"/>
      <c r="H59" s="365"/>
      <c r="I59" s="365"/>
      <c r="J59" s="365">
        <v>60.710999999999999</v>
      </c>
      <c r="K59" s="365">
        <v>61.076999999999998</v>
      </c>
      <c r="L59" s="365"/>
      <c r="M59" s="365"/>
      <c r="N59" s="365">
        <v>59.679000000000002</v>
      </c>
      <c r="O59" s="365"/>
      <c r="P59" s="381"/>
    </row>
    <row r="60" spans="2:16" x14ac:dyDescent="0.3">
      <c r="B60" s="1">
        <v>34</v>
      </c>
      <c r="C60" s="364"/>
      <c r="D60" s="365"/>
      <c r="E60" s="365">
        <v>60.808999999999997</v>
      </c>
      <c r="F60" s="365"/>
      <c r="G60" s="365"/>
      <c r="H60" s="365"/>
      <c r="I60" s="365"/>
      <c r="J60" s="365">
        <v>64.605000000000004</v>
      </c>
      <c r="K60" s="365">
        <v>61.662999999999997</v>
      </c>
      <c r="L60" s="365"/>
      <c r="M60" s="365"/>
      <c r="N60" s="365">
        <v>59.534999999999997</v>
      </c>
      <c r="O60" s="365"/>
      <c r="P60" s="381"/>
    </row>
    <row r="61" spans="2:16" x14ac:dyDescent="0.3">
      <c r="B61" s="1">
        <v>35</v>
      </c>
      <c r="C61" s="364"/>
      <c r="D61" s="365"/>
      <c r="E61" s="365">
        <v>60.98</v>
      </c>
      <c r="F61" s="365"/>
      <c r="G61" s="365"/>
      <c r="H61" s="365"/>
      <c r="I61" s="365"/>
      <c r="J61" s="365">
        <v>60.939</v>
      </c>
      <c r="K61" s="365">
        <v>63.027000000000001</v>
      </c>
      <c r="L61" s="365"/>
      <c r="M61" s="365"/>
      <c r="N61" s="365">
        <v>60.216999999999999</v>
      </c>
      <c r="O61" s="365"/>
      <c r="P61" s="381"/>
    </row>
    <row r="62" spans="2:16" x14ac:dyDescent="0.3">
      <c r="B62" s="1">
        <v>36</v>
      </c>
      <c r="C62" s="364"/>
      <c r="D62" s="365"/>
      <c r="E62" s="365">
        <v>61.314</v>
      </c>
      <c r="F62" s="365"/>
      <c r="G62" s="365"/>
      <c r="H62" s="365"/>
      <c r="I62" s="365"/>
      <c r="J62" s="365">
        <v>60.454999999999998</v>
      </c>
      <c r="K62" s="365">
        <v>61.067999999999998</v>
      </c>
      <c r="L62" s="365"/>
      <c r="M62" s="365"/>
      <c r="N62" s="365">
        <v>59.923000000000002</v>
      </c>
      <c r="O62" s="365"/>
      <c r="P62" s="381"/>
    </row>
    <row r="63" spans="2:16" x14ac:dyDescent="0.3">
      <c r="B63" s="1">
        <v>37</v>
      </c>
      <c r="C63" s="364"/>
      <c r="D63" s="365"/>
      <c r="E63" s="365">
        <v>61.341000000000001</v>
      </c>
      <c r="F63" s="365"/>
      <c r="G63" s="365"/>
      <c r="H63" s="365"/>
      <c r="I63" s="365"/>
      <c r="J63" s="365">
        <v>60.43</v>
      </c>
      <c r="K63" s="365">
        <v>61.545000000000002</v>
      </c>
      <c r="L63" s="365"/>
      <c r="M63" s="365"/>
      <c r="N63" s="365">
        <v>59.853999999999999</v>
      </c>
      <c r="O63" s="365"/>
      <c r="P63" s="381"/>
    </row>
    <row r="64" spans="2:16" x14ac:dyDescent="0.3">
      <c r="B64" s="1">
        <v>38</v>
      </c>
      <c r="C64" s="364"/>
      <c r="D64" s="365"/>
      <c r="E64" s="365">
        <v>61.103999999999999</v>
      </c>
      <c r="F64" s="365"/>
      <c r="G64" s="365"/>
      <c r="H64" s="365"/>
      <c r="I64" s="365"/>
      <c r="J64" s="365"/>
      <c r="K64" s="365">
        <v>60.953000000000003</v>
      </c>
      <c r="L64" s="365"/>
      <c r="M64" s="365"/>
      <c r="N64" s="365">
        <v>59.927</v>
      </c>
      <c r="O64" s="365"/>
      <c r="P64" s="381"/>
    </row>
    <row r="65" spans="2:16" x14ac:dyDescent="0.3">
      <c r="B65" s="1">
        <v>39</v>
      </c>
      <c r="C65" s="364"/>
      <c r="D65" s="365"/>
      <c r="E65" s="365"/>
      <c r="F65" s="365"/>
      <c r="G65" s="365"/>
      <c r="H65" s="365"/>
      <c r="I65" s="365"/>
      <c r="J65" s="365"/>
      <c r="K65" s="365">
        <v>62.281999999999996</v>
      </c>
      <c r="L65" s="365"/>
      <c r="M65" s="365"/>
      <c r="N65" s="365">
        <v>59.622999999999998</v>
      </c>
      <c r="O65" s="365"/>
      <c r="P65" s="381"/>
    </row>
    <row r="66" spans="2:16" x14ac:dyDescent="0.3">
      <c r="B66" s="1">
        <v>40</v>
      </c>
      <c r="C66" s="364"/>
      <c r="D66" s="365"/>
      <c r="E66" s="365"/>
      <c r="F66" s="365"/>
      <c r="G66" s="365"/>
      <c r="H66" s="365"/>
      <c r="I66" s="365"/>
      <c r="J66" s="365"/>
      <c r="K66" s="365">
        <v>61.386000000000003</v>
      </c>
      <c r="L66" s="365"/>
      <c r="M66" s="365"/>
      <c r="N66" s="365">
        <v>60.283999999999999</v>
      </c>
      <c r="O66" s="365"/>
      <c r="P66" s="381"/>
    </row>
    <row r="67" spans="2:16" x14ac:dyDescent="0.3">
      <c r="B67" s="1">
        <v>41</v>
      </c>
      <c r="C67" s="364"/>
      <c r="D67" s="365"/>
      <c r="E67" s="365"/>
      <c r="F67" s="365"/>
      <c r="G67" s="365"/>
      <c r="H67" s="365"/>
      <c r="I67" s="365"/>
      <c r="J67" s="365"/>
      <c r="K67" s="365">
        <v>61.518000000000001</v>
      </c>
      <c r="L67" s="365"/>
      <c r="M67" s="365"/>
      <c r="N67" s="365">
        <v>59.901000000000003</v>
      </c>
      <c r="O67" s="365"/>
      <c r="P67" s="381"/>
    </row>
    <row r="68" spans="2:16" x14ac:dyDescent="0.3">
      <c r="B68" s="1">
        <v>42</v>
      </c>
      <c r="C68" s="364"/>
      <c r="D68" s="365"/>
      <c r="E68" s="365"/>
      <c r="F68" s="365"/>
      <c r="G68" s="365"/>
      <c r="H68" s="365"/>
      <c r="I68" s="365"/>
      <c r="J68" s="365"/>
      <c r="K68" s="365">
        <v>61.261000000000003</v>
      </c>
      <c r="L68" s="365"/>
      <c r="M68" s="365"/>
      <c r="N68" s="365">
        <v>60.539000000000001</v>
      </c>
      <c r="O68" s="365"/>
      <c r="P68" s="381"/>
    </row>
    <row r="69" spans="2:16" x14ac:dyDescent="0.3">
      <c r="B69" s="1">
        <v>43</v>
      </c>
      <c r="C69" s="364"/>
      <c r="D69" s="365"/>
      <c r="E69" s="365"/>
      <c r="F69" s="365"/>
      <c r="G69" s="365"/>
      <c r="H69" s="365"/>
      <c r="I69" s="365"/>
      <c r="J69" s="365"/>
      <c r="K69" s="365"/>
      <c r="L69" s="365"/>
      <c r="M69" s="365"/>
      <c r="N69" s="365"/>
      <c r="O69" s="365"/>
      <c r="P69" s="381"/>
    </row>
    <row r="70" spans="2:16" x14ac:dyDescent="0.3">
      <c r="B70" s="1">
        <v>44</v>
      </c>
      <c r="C70" s="364"/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81"/>
    </row>
    <row r="71" spans="2:16" x14ac:dyDescent="0.3">
      <c r="B71" s="1">
        <v>45</v>
      </c>
      <c r="C71" s="364"/>
      <c r="D71" s="365"/>
      <c r="E71" s="365"/>
      <c r="F71" s="365"/>
      <c r="G71" s="365"/>
      <c r="H71" s="365"/>
      <c r="I71" s="365"/>
      <c r="J71" s="365"/>
      <c r="K71" s="365"/>
      <c r="L71" s="365"/>
      <c r="M71" s="365"/>
      <c r="N71" s="365"/>
      <c r="O71" s="365"/>
      <c r="P71" s="381"/>
    </row>
    <row r="72" spans="2:16" x14ac:dyDescent="0.3">
      <c r="B72" s="1">
        <v>46</v>
      </c>
      <c r="C72" s="364"/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81"/>
    </row>
    <row r="73" spans="2:16" x14ac:dyDescent="0.3">
      <c r="B73" s="1">
        <v>47</v>
      </c>
      <c r="C73" s="364"/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  <c r="P73" s="381"/>
    </row>
    <row r="74" spans="2:16" x14ac:dyDescent="0.3">
      <c r="B74" s="1">
        <v>48</v>
      </c>
      <c r="C74" s="364"/>
      <c r="D74" s="365"/>
      <c r="E74" s="365"/>
      <c r="F74" s="365"/>
      <c r="G74" s="365"/>
      <c r="H74" s="365"/>
      <c r="I74" s="365"/>
      <c r="J74" s="365"/>
      <c r="K74" s="365"/>
      <c r="L74" s="365"/>
      <c r="M74" s="365"/>
      <c r="N74" s="365"/>
      <c r="O74" s="365"/>
      <c r="P74" s="381"/>
    </row>
    <row r="75" spans="2:16" x14ac:dyDescent="0.3">
      <c r="B75" s="1">
        <v>49</v>
      </c>
      <c r="C75" s="364"/>
      <c r="D75" s="365"/>
      <c r="E75" s="365"/>
      <c r="F75" s="365"/>
      <c r="G75" s="365"/>
      <c r="H75" s="365"/>
      <c r="I75" s="365"/>
      <c r="J75" s="365"/>
      <c r="K75" s="365"/>
      <c r="L75" s="365"/>
      <c r="M75" s="365"/>
      <c r="N75" s="365"/>
      <c r="O75" s="365"/>
      <c r="P75" s="381"/>
    </row>
    <row r="76" spans="2:16" x14ac:dyDescent="0.3">
      <c r="B76" s="1">
        <v>50</v>
      </c>
      <c r="C76" s="364"/>
      <c r="D76" s="365"/>
      <c r="E76" s="365"/>
      <c r="F76" s="365"/>
      <c r="G76" s="365"/>
      <c r="H76" s="365"/>
      <c r="I76" s="365"/>
      <c r="J76" s="365"/>
      <c r="K76" s="365"/>
      <c r="L76" s="365"/>
      <c r="M76" s="365"/>
      <c r="N76" s="365"/>
      <c r="O76" s="365"/>
      <c r="P76" s="381"/>
    </row>
    <row r="77" spans="2:16" x14ac:dyDescent="0.3">
      <c r="B77" s="1">
        <v>51</v>
      </c>
      <c r="C77" s="364"/>
      <c r="D77" s="365"/>
      <c r="E77" s="365"/>
      <c r="F77" s="365"/>
      <c r="G77" s="365"/>
      <c r="H77" s="365"/>
      <c r="I77" s="365"/>
      <c r="J77" s="365"/>
      <c r="K77" s="365"/>
      <c r="L77" s="365"/>
      <c r="M77" s="365"/>
      <c r="N77" s="365"/>
      <c r="O77" s="365"/>
      <c r="P77" s="381"/>
    </row>
    <row r="78" spans="2:16" x14ac:dyDescent="0.3">
      <c r="B78" s="1">
        <v>52</v>
      </c>
      <c r="C78" s="364"/>
      <c r="D78" s="365"/>
      <c r="E78" s="365"/>
      <c r="F78" s="365"/>
      <c r="G78" s="365"/>
      <c r="H78" s="365"/>
      <c r="I78" s="365"/>
      <c r="J78" s="365"/>
      <c r="K78" s="365"/>
      <c r="L78" s="365"/>
      <c r="M78" s="365"/>
      <c r="N78" s="365"/>
      <c r="O78" s="365"/>
      <c r="P78" s="381"/>
    </row>
    <row r="79" spans="2:16" x14ac:dyDescent="0.3">
      <c r="B79" s="1">
        <v>53</v>
      </c>
      <c r="C79" s="364"/>
      <c r="D79" s="365"/>
      <c r="E79" s="365"/>
      <c r="F79" s="365"/>
      <c r="G79" s="365"/>
      <c r="H79" s="365"/>
      <c r="I79" s="365"/>
      <c r="J79" s="365"/>
      <c r="K79" s="365"/>
      <c r="L79" s="365"/>
      <c r="M79" s="365"/>
      <c r="N79" s="365"/>
      <c r="O79" s="365"/>
      <c r="P79" s="381"/>
    </row>
    <row r="80" spans="2:16" x14ac:dyDescent="0.3">
      <c r="B80" s="1">
        <v>54</v>
      </c>
      <c r="C80" s="364"/>
      <c r="D80" s="365"/>
      <c r="E80" s="365"/>
      <c r="F80" s="365"/>
      <c r="G80" s="365"/>
      <c r="H80" s="365"/>
      <c r="I80" s="365"/>
      <c r="J80" s="365"/>
      <c r="K80" s="365"/>
      <c r="L80" s="365"/>
      <c r="M80" s="365"/>
      <c r="N80" s="365"/>
      <c r="O80" s="365"/>
      <c r="P80" s="381"/>
    </row>
    <row r="81" spans="2:16" x14ac:dyDescent="0.3">
      <c r="B81" s="1">
        <v>55</v>
      </c>
      <c r="C81" s="364"/>
      <c r="D81" s="365"/>
      <c r="E81" s="365"/>
      <c r="F81" s="365"/>
      <c r="G81" s="365"/>
      <c r="H81" s="365"/>
      <c r="I81" s="365"/>
      <c r="J81" s="365"/>
      <c r="K81" s="365"/>
      <c r="L81" s="365"/>
      <c r="M81" s="365"/>
      <c r="N81" s="365"/>
      <c r="O81" s="365"/>
      <c r="P81" s="381"/>
    </row>
    <row r="82" spans="2:16" x14ac:dyDescent="0.3">
      <c r="B82" s="1">
        <v>56</v>
      </c>
      <c r="C82" s="364"/>
      <c r="D82" s="365"/>
      <c r="E82" s="365"/>
      <c r="F82" s="365"/>
      <c r="G82" s="365"/>
      <c r="H82" s="365"/>
      <c r="I82" s="365"/>
      <c r="J82" s="365"/>
      <c r="K82" s="365"/>
      <c r="L82" s="365"/>
      <c r="M82" s="365"/>
      <c r="N82" s="365"/>
      <c r="O82" s="365"/>
      <c r="P82" s="381"/>
    </row>
    <row r="83" spans="2:16" x14ac:dyDescent="0.3">
      <c r="B83" s="1">
        <v>57</v>
      </c>
      <c r="C83" s="364"/>
      <c r="D83" s="365"/>
      <c r="E83" s="365"/>
      <c r="F83" s="365"/>
      <c r="G83" s="365"/>
      <c r="H83" s="365"/>
      <c r="I83" s="365"/>
      <c r="J83" s="365"/>
      <c r="K83" s="365"/>
      <c r="L83" s="365"/>
      <c r="M83" s="365"/>
      <c r="N83" s="365"/>
      <c r="O83" s="365"/>
      <c r="P83" s="381"/>
    </row>
    <row r="84" spans="2:16" x14ac:dyDescent="0.3">
      <c r="B84" s="1">
        <v>58</v>
      </c>
      <c r="C84" s="364"/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81"/>
    </row>
    <row r="85" spans="2:16" x14ac:dyDescent="0.3">
      <c r="B85" s="1">
        <v>59</v>
      </c>
      <c r="C85" s="364"/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81"/>
    </row>
    <row r="86" spans="2:16" x14ac:dyDescent="0.3">
      <c r="B86" s="1">
        <v>60</v>
      </c>
      <c r="C86" s="364"/>
      <c r="D86" s="365"/>
      <c r="E86" s="365"/>
      <c r="F86" s="365"/>
      <c r="G86" s="365"/>
      <c r="H86" s="365"/>
      <c r="I86" s="365"/>
      <c r="J86" s="365"/>
      <c r="K86" s="365"/>
      <c r="L86" s="365"/>
      <c r="M86" s="365"/>
      <c r="N86" s="365"/>
      <c r="O86" s="365"/>
      <c r="P86" s="381"/>
    </row>
    <row r="87" spans="2:16" x14ac:dyDescent="0.3">
      <c r="B87" s="1">
        <v>61</v>
      </c>
      <c r="C87" s="364"/>
      <c r="D87" s="365"/>
      <c r="E87" s="365"/>
      <c r="F87" s="365"/>
      <c r="G87" s="365"/>
      <c r="H87" s="365"/>
      <c r="I87" s="365"/>
      <c r="J87" s="365"/>
      <c r="K87" s="365"/>
      <c r="L87" s="365"/>
      <c r="M87" s="365"/>
      <c r="N87" s="365"/>
      <c r="O87" s="365"/>
      <c r="P87" s="381"/>
    </row>
    <row r="88" spans="2:16" x14ac:dyDescent="0.3">
      <c r="B88" s="1">
        <v>62</v>
      </c>
      <c r="C88" s="364"/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5"/>
      <c r="O88" s="365"/>
      <c r="P88" s="381"/>
    </row>
    <row r="89" spans="2:16" x14ac:dyDescent="0.3">
      <c r="B89" s="1">
        <v>63</v>
      </c>
      <c r="C89" s="364"/>
      <c r="D89" s="365"/>
      <c r="E89" s="365"/>
      <c r="F89" s="365"/>
      <c r="G89" s="365"/>
      <c r="H89" s="365"/>
      <c r="I89" s="365"/>
      <c r="J89" s="365"/>
      <c r="K89" s="365"/>
      <c r="L89" s="365"/>
      <c r="M89" s="365"/>
      <c r="N89" s="365"/>
      <c r="O89" s="365"/>
      <c r="P89" s="381"/>
    </row>
    <row r="90" spans="2:16" x14ac:dyDescent="0.3">
      <c r="C90" s="364"/>
      <c r="D90" s="365"/>
      <c r="E90" s="365"/>
      <c r="F90" s="365"/>
      <c r="G90" s="365"/>
      <c r="H90" s="365"/>
      <c r="I90" s="365"/>
      <c r="J90" s="365"/>
      <c r="K90" s="365"/>
      <c r="L90" s="365"/>
      <c r="M90" s="365"/>
      <c r="N90" s="365"/>
      <c r="O90" s="365"/>
      <c r="P90" s="381"/>
    </row>
    <row r="91" spans="2:16" ht="15" thickBot="1" x14ac:dyDescent="0.35">
      <c r="C91" s="393"/>
      <c r="D91" s="373"/>
      <c r="E91" s="373"/>
      <c r="F91" s="373"/>
      <c r="G91" s="373"/>
      <c r="H91" s="373"/>
      <c r="I91" s="373"/>
      <c r="J91" s="373"/>
      <c r="K91" s="373"/>
      <c r="L91" s="373"/>
      <c r="M91" s="373"/>
      <c r="N91" s="373"/>
      <c r="O91" s="373"/>
      <c r="P91" s="394"/>
    </row>
  </sheetData>
  <mergeCells count="12">
    <mergeCell ref="L6:L7"/>
    <mergeCell ref="M6:M7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ignoredErrors>
    <ignoredError sqref="K11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1"/>
  <sheetViews>
    <sheetView topLeftCell="A7" zoomScale="60" zoomScaleNormal="60" workbookViewId="0">
      <selection activeCell="E8" sqref="E8:E2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296" t="s">
        <v>113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5" ht="7.5" customHeight="1" thickBot="1" x14ac:dyDescent="0.35"/>
    <row r="4" spans="1:15" ht="18" thickBot="1" x14ac:dyDescent="0.4">
      <c r="A4" s="297" t="s">
        <v>96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5" ht="7.5" customHeight="1" thickBot="1" x14ac:dyDescent="0.35"/>
    <row r="6" spans="1:15" s="2" customFormat="1" ht="30.6" customHeight="1" x14ac:dyDescent="0.3">
      <c r="A6" s="300" t="s">
        <v>23</v>
      </c>
      <c r="B6" s="302" t="s">
        <v>13</v>
      </c>
      <c r="C6" s="304" t="s">
        <v>18</v>
      </c>
      <c r="D6" s="305" t="s">
        <v>24</v>
      </c>
      <c r="E6" s="306" t="s">
        <v>25</v>
      </c>
      <c r="F6" s="307" t="s">
        <v>26</v>
      </c>
      <c r="G6" s="308"/>
      <c r="H6" s="308"/>
      <c r="I6" s="330" t="s">
        <v>27</v>
      </c>
      <c r="J6" s="309" t="s">
        <v>28</v>
      </c>
      <c r="K6" s="310"/>
      <c r="L6" s="339" t="s">
        <v>34</v>
      </c>
      <c r="M6" s="332" t="s">
        <v>35</v>
      </c>
    </row>
    <row r="7" spans="1:15" s="2" customFormat="1" ht="27.75" customHeight="1" thickBot="1" x14ac:dyDescent="0.35">
      <c r="A7" s="301"/>
      <c r="B7" s="303"/>
      <c r="C7" s="323"/>
      <c r="D7" s="324"/>
      <c r="E7" s="325"/>
      <c r="F7" s="334" t="s">
        <v>29</v>
      </c>
      <c r="G7" s="335" t="s">
        <v>30</v>
      </c>
      <c r="H7" s="336" t="s">
        <v>31</v>
      </c>
      <c r="I7" s="331"/>
      <c r="J7" s="71" t="s">
        <v>32</v>
      </c>
      <c r="K7" s="72" t="s">
        <v>33</v>
      </c>
      <c r="L7" s="340"/>
      <c r="M7" s="333"/>
    </row>
    <row r="8" spans="1:15" s="3" customFormat="1" ht="30" customHeight="1" x14ac:dyDescent="0.3">
      <c r="A8" s="57">
        <v>1</v>
      </c>
      <c r="B8" s="318" t="s">
        <v>98</v>
      </c>
      <c r="C8" s="326">
        <v>5</v>
      </c>
      <c r="D8" s="85">
        <f>COUNTA(C27:C91)</f>
        <v>17</v>
      </c>
      <c r="E8" s="60">
        <f>COUNTA(C27:C91)</f>
        <v>17</v>
      </c>
      <c r="F8" s="396">
        <f>MIN(C27:C90)</f>
        <v>61.618000000000002</v>
      </c>
      <c r="G8" s="338">
        <f>AVERAGE(C27:C93)</f>
        <v>62.446705882352944</v>
      </c>
      <c r="H8" s="63">
        <f>G8-F8</f>
        <v>0.82870588235294207</v>
      </c>
      <c r="I8" s="67">
        <v>1.3078703703703703E-2</v>
      </c>
      <c r="J8" s="73">
        <f>I8</f>
        <v>1.3078703703703703E-2</v>
      </c>
      <c r="K8" s="74">
        <f>J8</f>
        <v>1.3078703703703703E-2</v>
      </c>
      <c r="L8" s="376">
        <v>162.09299999999999</v>
      </c>
      <c r="M8" s="52"/>
      <c r="N8" s="51"/>
      <c r="O8" s="18"/>
    </row>
    <row r="9" spans="1:15" s="3" customFormat="1" ht="30" customHeight="1" x14ac:dyDescent="0.3">
      <c r="A9" s="311">
        <v>2</v>
      </c>
      <c r="B9" s="319" t="s">
        <v>97</v>
      </c>
      <c r="C9" s="327">
        <v>7</v>
      </c>
      <c r="D9" s="19">
        <f>COUNTA(D27:D91)+D8+1</f>
        <v>36</v>
      </c>
      <c r="E9" s="61">
        <f>COUNTA(D27:D91)+1</f>
        <v>19</v>
      </c>
      <c r="F9" s="397">
        <f>MIN(D27:D90)</f>
        <v>60.548000000000002</v>
      </c>
      <c r="G9" s="337">
        <f>AVERAGE(D27:D92)</f>
        <v>61.551611111111114</v>
      </c>
      <c r="H9" s="64">
        <f t="shared" ref="H9:H14" si="0">G9-F9</f>
        <v>1.0036111111111126</v>
      </c>
      <c r="I9" s="312">
        <v>2.7743055555555559E-2</v>
      </c>
      <c r="J9" s="313">
        <f>I9-I8</f>
        <v>1.4664351851851855E-2</v>
      </c>
      <c r="K9" s="314">
        <f>J9</f>
        <v>1.4664351851851855E-2</v>
      </c>
      <c r="L9" s="377">
        <v>159.11000000000001</v>
      </c>
      <c r="M9" s="315"/>
      <c r="N9" s="51"/>
      <c r="O9" s="18"/>
    </row>
    <row r="10" spans="1:15" s="3" customFormat="1" ht="30" customHeight="1" x14ac:dyDescent="0.3">
      <c r="A10" s="311">
        <v>3</v>
      </c>
      <c r="B10" s="319" t="s">
        <v>98</v>
      </c>
      <c r="C10" s="327">
        <v>10</v>
      </c>
      <c r="D10" s="19">
        <f>COUNTA(E27:E91)+D9+1</f>
        <v>58</v>
      </c>
      <c r="E10" s="61">
        <f>COUNTA(E27:E91)+1</f>
        <v>22</v>
      </c>
      <c r="F10" s="398">
        <f>MIN(E27:E92)</f>
        <v>60.112000000000002</v>
      </c>
      <c r="G10" s="34">
        <f>AVERAGE(E27:E93)</f>
        <v>61.408666666666669</v>
      </c>
      <c r="H10" s="64">
        <f t="shared" si="0"/>
        <v>1.2966666666666669</v>
      </c>
      <c r="I10" s="312">
        <v>4.4525462962962968E-2</v>
      </c>
      <c r="J10" s="313">
        <f>I10-I9</f>
        <v>1.6782407407407409E-2</v>
      </c>
      <c r="K10" s="314">
        <f>J10+K8</f>
        <v>2.9861111111111113E-2</v>
      </c>
      <c r="L10" s="377">
        <v>160.291</v>
      </c>
      <c r="M10" s="315"/>
      <c r="N10" s="51"/>
      <c r="O10" s="18"/>
    </row>
    <row r="11" spans="1:15" s="3" customFormat="1" ht="30" customHeight="1" x14ac:dyDescent="0.3">
      <c r="A11" s="311">
        <v>4</v>
      </c>
      <c r="B11" s="319" t="s">
        <v>97</v>
      </c>
      <c r="C11" s="327">
        <v>69</v>
      </c>
      <c r="D11" s="19">
        <f>COUNTA(F27:F91)+D10+1</f>
        <v>89</v>
      </c>
      <c r="E11" s="61">
        <f>COUNTA(F27:F91)+1</f>
        <v>31</v>
      </c>
      <c r="F11" s="398">
        <f>MIN(F27:F92)</f>
        <v>59.841000000000001</v>
      </c>
      <c r="G11" s="34">
        <f>AVERAGE(F27:F92)</f>
        <v>60.585799999999999</v>
      </c>
      <c r="H11" s="64">
        <f t="shared" si="0"/>
        <v>0.74479999999999791</v>
      </c>
      <c r="I11" s="312">
        <v>6.7407407407407416E-2</v>
      </c>
      <c r="J11" s="313">
        <f>I11-I10</f>
        <v>2.2881944444444448E-2</v>
      </c>
      <c r="K11" s="314">
        <f>J11+K9</f>
        <v>3.75462962962963E-2</v>
      </c>
      <c r="L11" s="377">
        <v>159.45400000000001</v>
      </c>
      <c r="M11" s="315"/>
      <c r="N11" s="51"/>
      <c r="O11" s="18"/>
    </row>
    <row r="12" spans="1:15" s="3" customFormat="1" ht="30" customHeight="1" x14ac:dyDescent="0.3">
      <c r="A12" s="311">
        <v>5</v>
      </c>
      <c r="B12" s="319" t="s">
        <v>97</v>
      </c>
      <c r="C12" s="327">
        <v>4</v>
      </c>
      <c r="D12" s="19">
        <f>COUNTA(G27:G91)+D11+1</f>
        <v>103</v>
      </c>
      <c r="E12" s="61">
        <f>COUNTA(G27:G91)+1</f>
        <v>14</v>
      </c>
      <c r="F12" s="398">
        <f>MIN(G27:G92)</f>
        <v>60.636000000000003</v>
      </c>
      <c r="G12" s="34">
        <f>AVERAGE(G27:G892)</f>
        <v>61.267769230769233</v>
      </c>
      <c r="H12" s="64">
        <f t="shared" si="0"/>
        <v>0.63176923076922975</v>
      </c>
      <c r="I12" s="312">
        <v>7.846064814814814E-2</v>
      </c>
      <c r="J12" s="313">
        <f>I12-I11</f>
        <v>1.1053240740740725E-2</v>
      </c>
      <c r="K12" s="314">
        <f>J12+K11</f>
        <v>4.8599537037037024E-2</v>
      </c>
      <c r="L12" s="377">
        <v>158.785</v>
      </c>
      <c r="M12" s="315"/>
      <c r="N12" s="51"/>
      <c r="O12" s="18"/>
    </row>
    <row r="13" spans="1:15" s="3" customFormat="1" ht="30" customHeight="1" x14ac:dyDescent="0.3">
      <c r="A13" s="311">
        <v>6</v>
      </c>
      <c r="B13" s="319" t="s">
        <v>98</v>
      </c>
      <c r="C13" s="327">
        <v>6</v>
      </c>
      <c r="D13" s="19">
        <f>COUNTA(H27:H91)+D12+1</f>
        <v>126</v>
      </c>
      <c r="E13" s="61">
        <f>COUNTA(H27:H91)+1</f>
        <v>23</v>
      </c>
      <c r="F13" s="398">
        <f>MIN(H27:H92)</f>
        <v>61.524000000000001</v>
      </c>
      <c r="G13" s="34">
        <f>AVERAGE(H27:H92)</f>
        <v>62.222227272727267</v>
      </c>
      <c r="H13" s="64">
        <f t="shared" si="0"/>
        <v>0.69822727272726581</v>
      </c>
      <c r="I13" s="312">
        <v>9.6168981481481494E-2</v>
      </c>
      <c r="J13" s="313">
        <f>I13-I12</f>
        <v>1.7708333333333354E-2</v>
      </c>
      <c r="K13" s="314">
        <f>J13+K10</f>
        <v>4.756944444444447E-2</v>
      </c>
      <c r="L13" s="377">
        <v>161.232</v>
      </c>
      <c r="M13" s="315"/>
      <c r="N13" s="51"/>
      <c r="O13" s="18"/>
    </row>
    <row r="14" spans="1:15" s="3" customFormat="1" ht="30" customHeight="1" x14ac:dyDescent="0.3">
      <c r="A14" s="311">
        <v>7</v>
      </c>
      <c r="B14" s="319" t="s">
        <v>97</v>
      </c>
      <c r="C14" s="327">
        <v>1</v>
      </c>
      <c r="D14" s="19">
        <f>COUNTA(I27:I91)+D13+1</f>
        <v>161</v>
      </c>
      <c r="E14" s="61">
        <f>COUNTA(I27:I91)+1</f>
        <v>35</v>
      </c>
      <c r="F14" s="398">
        <f>MIN(I27:I92)</f>
        <v>60.305999999999997</v>
      </c>
      <c r="G14" s="34">
        <f>AVERAGE(I27:I92)</f>
        <v>60.834029411764689</v>
      </c>
      <c r="H14" s="64">
        <f t="shared" si="0"/>
        <v>0.52802941176469176</v>
      </c>
      <c r="I14" s="312">
        <v>0.1221875</v>
      </c>
      <c r="J14" s="313">
        <f>I14-I13</f>
        <v>2.601851851851851E-2</v>
      </c>
      <c r="K14" s="314">
        <f>J14+K12</f>
        <v>7.4618055555555535E-2</v>
      </c>
      <c r="L14" s="377">
        <v>179.99</v>
      </c>
      <c r="M14" s="315"/>
      <c r="N14" s="51"/>
      <c r="O14" s="18"/>
    </row>
    <row r="15" spans="1:15" s="3" customFormat="1" ht="30" customHeight="1" x14ac:dyDescent="0.3">
      <c r="A15" s="58">
        <v>8</v>
      </c>
      <c r="B15" s="320" t="s">
        <v>98</v>
      </c>
      <c r="C15" s="327">
        <v>10</v>
      </c>
      <c r="D15" s="19">
        <f>COUNTA(J27:J91)+D14+1</f>
        <v>183</v>
      </c>
      <c r="E15" s="61">
        <f>COUNTA(J27:J91)+1</f>
        <v>22</v>
      </c>
      <c r="F15" s="398">
        <f>MIN(J27:J92)</f>
        <v>60.780999999999999</v>
      </c>
      <c r="G15" s="34">
        <f>AVERAGE(J27:J92)</f>
        <v>61.377761904761904</v>
      </c>
      <c r="H15" s="64">
        <f>G9-F9</f>
        <v>1.0036111111111126</v>
      </c>
      <c r="I15" s="68">
        <v>0.13896990740740742</v>
      </c>
      <c r="J15" s="75">
        <f>I15-I14</f>
        <v>1.6782407407407413E-2</v>
      </c>
      <c r="K15" s="76">
        <f>J15+K13</f>
        <v>6.4351851851851882E-2</v>
      </c>
      <c r="L15" s="378">
        <v>160.56800000000001</v>
      </c>
      <c r="M15" s="53"/>
      <c r="N15" s="39"/>
      <c r="O15" s="18"/>
    </row>
    <row r="16" spans="1:15" s="3" customFormat="1" ht="30" customHeight="1" x14ac:dyDescent="0.3">
      <c r="A16" s="58">
        <v>9</v>
      </c>
      <c r="B16" s="320" t="s">
        <v>97</v>
      </c>
      <c r="C16" s="327">
        <v>5</v>
      </c>
      <c r="D16" s="19">
        <f>COUNTA(K27:K91)+D15+1</f>
        <v>219</v>
      </c>
      <c r="E16" s="61">
        <f>COUNTA(K27:K91)+1</f>
        <v>36</v>
      </c>
      <c r="F16" s="398">
        <f>MIN(K27:K92)</f>
        <v>60.195999999999998</v>
      </c>
      <c r="G16" s="34">
        <f>AVERAGE(K27:K92)</f>
        <v>61.000771428571419</v>
      </c>
      <c r="H16" s="64">
        <f>G10-F10</f>
        <v>1.2966666666666669</v>
      </c>
      <c r="I16" s="68">
        <v>0.16552083333333334</v>
      </c>
      <c r="J16" s="75">
        <f>I16-I15</f>
        <v>2.6550925925925922E-2</v>
      </c>
      <c r="K16" s="76">
        <f>J16+K14</f>
        <v>0.10116898148148146</v>
      </c>
      <c r="L16" s="378">
        <v>159.13499999999999</v>
      </c>
      <c r="M16" s="54"/>
      <c r="N16" s="45"/>
      <c r="O16" s="18"/>
    </row>
    <row r="17" spans="1:16" s="3" customFormat="1" ht="30" customHeight="1" x14ac:dyDescent="0.3">
      <c r="A17" s="58">
        <v>10</v>
      </c>
      <c r="B17" s="320" t="s">
        <v>98</v>
      </c>
      <c r="C17" s="327">
        <v>69</v>
      </c>
      <c r="D17" s="19">
        <f>COUNTA(L27:L91)+D16+1</f>
        <v>261</v>
      </c>
      <c r="E17" s="61">
        <f>COUNTA(L27:L91)+1</f>
        <v>42</v>
      </c>
      <c r="F17" s="398">
        <f>MIN(L27:L92)</f>
        <v>60.932000000000002</v>
      </c>
      <c r="G17" s="34">
        <f>AVERAGE(L27:L92)</f>
        <v>61.664268292682941</v>
      </c>
      <c r="H17" s="64">
        <f>G11-F11</f>
        <v>0.74479999999999791</v>
      </c>
      <c r="I17" s="68">
        <v>0.19663194444444443</v>
      </c>
      <c r="J17" s="75">
        <f>I17-I16</f>
        <v>3.1111111111111089E-2</v>
      </c>
      <c r="K17" s="76">
        <f>J17+K15</f>
        <v>9.5462962962962972E-2</v>
      </c>
      <c r="L17" s="378">
        <v>161.58799999999999</v>
      </c>
      <c r="M17" s="53"/>
      <c r="N17" s="39"/>
      <c r="O17" s="18"/>
    </row>
    <row r="18" spans="1:16" s="3" customFormat="1" ht="30" customHeight="1" x14ac:dyDescent="0.3">
      <c r="A18" s="58">
        <v>11</v>
      </c>
      <c r="B18" s="321" t="s">
        <v>97</v>
      </c>
      <c r="C18" s="328">
        <v>1</v>
      </c>
      <c r="D18" s="19">
        <f>COUNTA(M27:M91)+D17+1</f>
        <v>290</v>
      </c>
      <c r="E18" s="61">
        <f>COUNTA(M27:M91)+1</f>
        <v>29</v>
      </c>
      <c r="F18" s="398">
        <f>MIN(M27:M92)</f>
        <v>59.805999999999997</v>
      </c>
      <c r="G18" s="34">
        <f>AVERAGE(M27:M92)</f>
        <v>60.750642857142857</v>
      </c>
      <c r="H18" s="64">
        <f>G12-F12</f>
        <v>0.63176923076922975</v>
      </c>
      <c r="I18" s="68">
        <v>0.21815972222222224</v>
      </c>
      <c r="J18" s="75">
        <f>I18-I17</f>
        <v>2.1527777777777812E-2</v>
      </c>
      <c r="K18" s="76">
        <f t="shared" ref="K18:K21" si="1">J18+K16</f>
        <v>0.12269675925925927</v>
      </c>
      <c r="L18" s="378">
        <v>159.29</v>
      </c>
      <c r="M18" s="53"/>
      <c r="N18" s="40"/>
    </row>
    <row r="19" spans="1:16" s="3" customFormat="1" ht="30" customHeight="1" thickBot="1" x14ac:dyDescent="0.35">
      <c r="A19" s="58">
        <v>12</v>
      </c>
      <c r="B19" s="321" t="s">
        <v>98</v>
      </c>
      <c r="C19" s="328">
        <v>4</v>
      </c>
      <c r="D19" s="19">
        <f>COUNTA(N27:N91)+D18+1</f>
        <v>319</v>
      </c>
      <c r="E19" s="61">
        <f>COUNTA(N27:N91)+1</f>
        <v>29</v>
      </c>
      <c r="F19" s="403">
        <f>MIN(N27:N92)</f>
        <v>60.607999999999997</v>
      </c>
      <c r="G19" s="34">
        <f>AVERAGE(N27:N92)</f>
        <v>61.975857142857151</v>
      </c>
      <c r="H19" s="64">
        <f>G13-F13</f>
        <v>0.69822727272726581</v>
      </c>
      <c r="I19" s="68">
        <v>0.24011574074074074</v>
      </c>
      <c r="J19" s="75">
        <f t="shared" ref="J19:J21" si="2">I19-I18</f>
        <v>2.19560185185185E-2</v>
      </c>
      <c r="K19" s="76">
        <f t="shared" si="1"/>
        <v>0.11741898148148147</v>
      </c>
      <c r="L19" s="378">
        <v>161.25899999999999</v>
      </c>
      <c r="M19" s="53"/>
      <c r="N19" s="40"/>
    </row>
    <row r="20" spans="1:16" s="3" customFormat="1" ht="30" customHeight="1" thickBot="1" x14ac:dyDescent="0.35">
      <c r="A20" s="58">
        <v>13</v>
      </c>
      <c r="B20" s="321" t="s">
        <v>97</v>
      </c>
      <c r="C20" s="328">
        <v>2</v>
      </c>
      <c r="D20" s="19">
        <f>COUNTA(O27:O91)+D19+1</f>
        <v>357</v>
      </c>
      <c r="E20" s="61">
        <f>COUNTA(O27:O91)+1</f>
        <v>38</v>
      </c>
      <c r="F20" s="404">
        <f>MIN(O27:O92)</f>
        <v>59.194000000000003</v>
      </c>
      <c r="G20" s="41">
        <f>AVERAGE(O27:O92)</f>
        <v>60.138135135135144</v>
      </c>
      <c r="H20" s="64">
        <f>G14-F14</f>
        <v>0.52802941176469176</v>
      </c>
      <c r="I20" s="68">
        <v>0.26770833333333333</v>
      </c>
      <c r="J20" s="75">
        <f t="shared" si="2"/>
        <v>2.7592592592592585E-2</v>
      </c>
      <c r="K20" s="345">
        <f t="shared" si="1"/>
        <v>0.15028935185185185</v>
      </c>
      <c r="L20" s="378">
        <v>159.09899999999999</v>
      </c>
      <c r="M20" s="53"/>
      <c r="N20" s="40"/>
    </row>
    <row r="21" spans="1:16" s="3" customFormat="1" ht="30" customHeight="1" thickBot="1" x14ac:dyDescent="0.35">
      <c r="A21" s="59" t="s">
        <v>36</v>
      </c>
      <c r="B21" s="322" t="s">
        <v>98</v>
      </c>
      <c r="C21" s="329">
        <v>13</v>
      </c>
      <c r="D21" s="86">
        <f>COUNTA(P27:P91)+D20+1</f>
        <v>391</v>
      </c>
      <c r="E21" s="62">
        <f>COUNTA(P27:P91)+1</f>
        <v>34</v>
      </c>
      <c r="F21" s="401">
        <f>MIN(P27:P92)</f>
        <v>60.015999999999998</v>
      </c>
      <c r="G21" s="387">
        <f>AVERAGE(P27:P92)</f>
        <v>61.537060606060599</v>
      </c>
      <c r="H21" s="66">
        <f>G15-F15</f>
        <v>0.59676190476190527</v>
      </c>
      <c r="I21" s="69" t="str">
        <f>'Общие результаты'!G6</f>
        <v>7:00:46</v>
      </c>
      <c r="J21" s="78">
        <f t="shared" si="2"/>
        <v>2.4490740740740757E-2</v>
      </c>
      <c r="K21" s="346">
        <f t="shared" si="1"/>
        <v>0.14190972222222223</v>
      </c>
      <c r="L21" s="379"/>
      <c r="M21" s="56"/>
      <c r="N21" s="40"/>
    </row>
    <row r="22" spans="1:16" s="3" customFormat="1" ht="30" customHeight="1" x14ac:dyDescent="0.3">
      <c r="A22" s="42"/>
      <c r="B22" s="43"/>
      <c r="C22" s="44"/>
      <c r="D22" s="44"/>
      <c r="E22" s="44"/>
      <c r="F22" s="33">
        <f>AVERAGE(F8,F15,F10,F13,F17,F19,F21)</f>
        <v>60.79871428571429</v>
      </c>
      <c r="G22" s="35">
        <f>AVERAGE(C27:C91,E27:E91,H27:H91,J27:J91,L27:L91,N27:N91,P27:P91)</f>
        <v>61.76655737704916</v>
      </c>
      <c r="H22" s="36">
        <f>AVERAGE(H8,H15,H10,H13,H17,H19,H21)</f>
        <v>0.83814287290673661</v>
      </c>
      <c r="I22" s="342" t="s">
        <v>118</v>
      </c>
      <c r="J22" s="44"/>
      <c r="K22" s="44"/>
      <c r="L22" s="20"/>
      <c r="M22" s="20"/>
    </row>
    <row r="23" spans="1:16" ht="27.75" customHeight="1" thickBot="1" x14ac:dyDescent="0.35">
      <c r="A23" s="21"/>
      <c r="B23" s="21"/>
      <c r="C23" s="21"/>
      <c r="D23" s="22"/>
      <c r="E23" s="23"/>
      <c r="F23" s="24">
        <f>AVERAGE(F9,F11,F12,F14,F16,F18,F20)</f>
        <v>60.07528571428572</v>
      </c>
      <c r="G23" s="35">
        <f>AVERAGE(D27:D91,F27:F91,G27:G91,I27:I91,K27:K91,M27:M91,O27:O91)</f>
        <v>60.776907692307674</v>
      </c>
      <c r="H23" s="26">
        <f>AVERAGE(H9,H11,H12,H14,H16,H18,H20)</f>
        <v>0.76638215183508862</v>
      </c>
      <c r="I23" s="343" t="s">
        <v>119</v>
      </c>
      <c r="J23" s="23" t="s">
        <v>22</v>
      </c>
      <c r="K23" s="23"/>
      <c r="L23" s="20"/>
      <c r="M23" s="20"/>
    </row>
    <row r="24" spans="1:16" ht="30" customHeight="1" thickBot="1" x14ac:dyDescent="0.35">
      <c r="A24" s="27"/>
      <c r="B24" s="27"/>
      <c r="C24" s="27"/>
      <c r="D24" s="23"/>
      <c r="E24" s="23"/>
      <c r="F24" s="28">
        <f>AVERAGE(F8:F21)</f>
        <v>60.436999999999998</v>
      </c>
      <c r="G24" s="29">
        <f>AVERAGE(C27:P99)</f>
        <v>61.256023809523846</v>
      </c>
      <c r="H24" s="30">
        <f>AVERAGE(H8:H21)</f>
        <v>0.80226251237091262</v>
      </c>
      <c r="I24" s="23"/>
      <c r="J24" s="23"/>
      <c r="K24" s="23"/>
      <c r="L24" s="27"/>
      <c r="M24" s="27"/>
    </row>
    <row r="26" spans="1:16" ht="15" thickBot="1" x14ac:dyDescent="0.35">
      <c r="C26" s="31" t="str">
        <f>B8</f>
        <v>Закалюк Женя</v>
      </c>
      <c r="D26" s="31" t="str">
        <f>B9</f>
        <v>Лихошерст Леша</v>
      </c>
      <c r="E26" s="31" t="str">
        <f>B10</f>
        <v>Закалюк Женя</v>
      </c>
      <c r="F26" s="31" t="str">
        <f>B11</f>
        <v>Лихошерст Леша</v>
      </c>
      <c r="G26" s="31" t="str">
        <f>B12</f>
        <v>Лихошерст Леша</v>
      </c>
      <c r="H26" s="31" t="str">
        <f>B13</f>
        <v>Закалюк Женя</v>
      </c>
      <c r="I26" s="31" t="str">
        <f>B14</f>
        <v>Лихошерст Леша</v>
      </c>
      <c r="J26" s="31" t="str">
        <f>B15</f>
        <v>Закалюк Женя</v>
      </c>
      <c r="K26" s="31" t="str">
        <f>B16</f>
        <v>Лихошерст Леша</v>
      </c>
      <c r="L26" s="31" t="str">
        <f>B17</f>
        <v>Закалюк Женя</v>
      </c>
      <c r="M26" s="31" t="str">
        <f>B18</f>
        <v>Лихошерст Леша</v>
      </c>
      <c r="N26" s="31" t="str">
        <f>B19</f>
        <v>Закалюк Женя</v>
      </c>
      <c r="O26" s="31" t="str">
        <f>B20</f>
        <v>Лихошерст Леша</v>
      </c>
      <c r="P26" s="31" t="str">
        <f>B21</f>
        <v>Закалюк Женя</v>
      </c>
    </row>
    <row r="27" spans="1:16" x14ac:dyDescent="0.3">
      <c r="B27" s="1">
        <v>1</v>
      </c>
      <c r="C27" s="362">
        <v>63.932000000000002</v>
      </c>
      <c r="D27" s="363">
        <v>62.610999999999997</v>
      </c>
      <c r="E27" s="363">
        <v>63.003999999999998</v>
      </c>
      <c r="F27" s="363">
        <v>60.746000000000002</v>
      </c>
      <c r="G27" s="363">
        <v>60.636000000000003</v>
      </c>
      <c r="H27" s="363">
        <v>63.335999999999999</v>
      </c>
      <c r="I27" s="363">
        <v>60.496000000000002</v>
      </c>
      <c r="J27" s="363">
        <v>62.872</v>
      </c>
      <c r="K27" s="363">
        <v>61.015000000000001</v>
      </c>
      <c r="L27" s="363">
        <v>62.404000000000003</v>
      </c>
      <c r="M27" s="363">
        <v>60.274000000000001</v>
      </c>
      <c r="N27" s="363">
        <v>62.898000000000003</v>
      </c>
      <c r="O27" s="363">
        <v>60.695999999999998</v>
      </c>
      <c r="P27" s="382">
        <v>62.247999999999998</v>
      </c>
    </row>
    <row r="28" spans="1:16" x14ac:dyDescent="0.3">
      <c r="B28" s="1">
        <v>2</v>
      </c>
      <c r="C28" s="364">
        <v>62.154000000000003</v>
      </c>
      <c r="D28" s="365">
        <v>61.53</v>
      </c>
      <c r="E28" s="365">
        <v>62.686</v>
      </c>
      <c r="F28" s="365">
        <v>60.003999999999998</v>
      </c>
      <c r="G28" s="365">
        <v>61.595999999999997</v>
      </c>
      <c r="H28" s="365">
        <v>62.533000000000001</v>
      </c>
      <c r="I28" s="365">
        <v>60.96</v>
      </c>
      <c r="J28" s="365">
        <v>61.738</v>
      </c>
      <c r="K28" s="365">
        <v>61.527999999999999</v>
      </c>
      <c r="L28" s="365">
        <v>61.71</v>
      </c>
      <c r="M28" s="380">
        <v>60.625</v>
      </c>
      <c r="N28" s="380">
        <v>62.926000000000002</v>
      </c>
      <c r="O28" s="365">
        <v>60.811999999999998</v>
      </c>
      <c r="P28" s="381">
        <v>62.194000000000003</v>
      </c>
    </row>
    <row r="29" spans="1:16" x14ac:dyDescent="0.3">
      <c r="B29" s="1">
        <v>3</v>
      </c>
      <c r="C29" s="364">
        <v>62.442</v>
      </c>
      <c r="D29" s="365">
        <v>61.625999999999998</v>
      </c>
      <c r="E29" s="365">
        <v>63.860999999999997</v>
      </c>
      <c r="F29" s="365">
        <v>61.094999999999999</v>
      </c>
      <c r="G29" s="365">
        <v>60.981999999999999</v>
      </c>
      <c r="H29" s="365">
        <v>62.155999999999999</v>
      </c>
      <c r="I29" s="365">
        <v>61.097999999999999</v>
      </c>
      <c r="J29" s="365">
        <v>61.581000000000003</v>
      </c>
      <c r="K29" s="365">
        <v>61.843000000000004</v>
      </c>
      <c r="L29" s="365">
        <v>61.725000000000001</v>
      </c>
      <c r="M29" s="380">
        <v>61.417000000000002</v>
      </c>
      <c r="N29" s="380">
        <v>62.573999999999998</v>
      </c>
      <c r="O29" s="365">
        <v>60.668999999999997</v>
      </c>
      <c r="P29" s="381">
        <v>60.991</v>
      </c>
    </row>
    <row r="30" spans="1:16" x14ac:dyDescent="0.3">
      <c r="B30" s="1">
        <v>4</v>
      </c>
      <c r="C30" s="364">
        <v>62.319000000000003</v>
      </c>
      <c r="D30" s="365">
        <v>61.427</v>
      </c>
      <c r="E30" s="365">
        <v>62.387999999999998</v>
      </c>
      <c r="F30" s="365">
        <v>60.186999999999998</v>
      </c>
      <c r="G30" s="365">
        <v>62.223999999999997</v>
      </c>
      <c r="H30" s="365">
        <v>62.206000000000003</v>
      </c>
      <c r="I30" s="365">
        <v>60.786999999999999</v>
      </c>
      <c r="J30" s="365">
        <v>61.262999999999998</v>
      </c>
      <c r="K30" s="365">
        <v>60.844000000000001</v>
      </c>
      <c r="L30" s="365">
        <v>61.656999999999996</v>
      </c>
      <c r="M30" s="380">
        <v>60.558</v>
      </c>
      <c r="N30" s="380">
        <v>60.607999999999997</v>
      </c>
      <c r="O30" s="365">
        <v>60.850999999999999</v>
      </c>
      <c r="P30" s="381">
        <v>61.017000000000003</v>
      </c>
    </row>
    <row r="31" spans="1:16" x14ac:dyDescent="0.3">
      <c r="B31" s="1">
        <v>5</v>
      </c>
      <c r="C31" s="364">
        <v>62.49</v>
      </c>
      <c r="D31" s="365">
        <v>61.71</v>
      </c>
      <c r="E31" s="365">
        <v>61.283000000000001</v>
      </c>
      <c r="F31" s="365">
        <v>60.527000000000001</v>
      </c>
      <c r="G31" s="365">
        <v>61.265000000000001</v>
      </c>
      <c r="H31" s="365">
        <v>62.137</v>
      </c>
      <c r="I31" s="365">
        <v>61.466999999999999</v>
      </c>
      <c r="J31" s="365">
        <v>62.046999999999997</v>
      </c>
      <c r="K31" s="365">
        <v>60.85</v>
      </c>
      <c r="L31" s="365">
        <v>61.32</v>
      </c>
      <c r="M31" s="365">
        <v>60.777999999999999</v>
      </c>
      <c r="N31" s="365">
        <v>62.843000000000004</v>
      </c>
      <c r="O31" s="365">
        <v>59.765999999999998</v>
      </c>
      <c r="P31" s="381">
        <v>60.89</v>
      </c>
    </row>
    <row r="32" spans="1:16" x14ac:dyDescent="0.3">
      <c r="B32" s="1">
        <v>6</v>
      </c>
      <c r="C32" s="364">
        <v>62.106000000000002</v>
      </c>
      <c r="D32" s="365">
        <v>62.073</v>
      </c>
      <c r="E32" s="365">
        <v>61.564999999999998</v>
      </c>
      <c r="F32" s="365">
        <v>60.182000000000002</v>
      </c>
      <c r="G32" s="365">
        <v>60.914999999999999</v>
      </c>
      <c r="H32" s="365">
        <v>62.234000000000002</v>
      </c>
      <c r="I32" s="365">
        <v>61.548000000000002</v>
      </c>
      <c r="J32" s="365">
        <v>61.37</v>
      </c>
      <c r="K32" s="365">
        <v>60.82</v>
      </c>
      <c r="L32" s="365">
        <v>61.427</v>
      </c>
      <c r="M32" s="365">
        <v>60.530999999999999</v>
      </c>
      <c r="N32" s="365">
        <v>63.097999999999999</v>
      </c>
      <c r="O32" s="365">
        <v>59.792999999999999</v>
      </c>
      <c r="P32" s="381">
        <v>60.485999999999997</v>
      </c>
    </row>
    <row r="33" spans="2:16" x14ac:dyDescent="0.3">
      <c r="B33" s="1">
        <v>7</v>
      </c>
      <c r="C33" s="364">
        <v>62.106999999999999</v>
      </c>
      <c r="D33" s="365">
        <v>61.363</v>
      </c>
      <c r="E33" s="365">
        <v>61.904000000000003</v>
      </c>
      <c r="F33" s="365">
        <v>59.841000000000001</v>
      </c>
      <c r="G33" s="365">
        <v>61.072000000000003</v>
      </c>
      <c r="H33" s="365">
        <v>61.884</v>
      </c>
      <c r="I33" s="365">
        <v>60.677999999999997</v>
      </c>
      <c r="J33" s="365">
        <v>61.201999999999998</v>
      </c>
      <c r="K33" s="365">
        <v>60.542000000000002</v>
      </c>
      <c r="L33" s="365">
        <v>62.066000000000003</v>
      </c>
      <c r="M33" s="365">
        <v>60.35</v>
      </c>
      <c r="N33" s="365">
        <v>61.695</v>
      </c>
      <c r="O33" s="365">
        <v>60.905999999999999</v>
      </c>
      <c r="P33" s="381">
        <v>60.015999999999998</v>
      </c>
    </row>
    <row r="34" spans="2:16" x14ac:dyDescent="0.3">
      <c r="B34" s="1">
        <v>8</v>
      </c>
      <c r="C34" s="364">
        <v>62.375999999999998</v>
      </c>
      <c r="D34" s="365">
        <v>61.67</v>
      </c>
      <c r="E34" s="365">
        <v>61.241</v>
      </c>
      <c r="F34" s="365">
        <v>60.225999999999999</v>
      </c>
      <c r="G34" s="365">
        <v>61.427999999999997</v>
      </c>
      <c r="H34" s="365">
        <v>62.167000000000002</v>
      </c>
      <c r="I34" s="365">
        <v>60.439</v>
      </c>
      <c r="J34" s="365">
        <v>60.826999999999998</v>
      </c>
      <c r="K34" s="365">
        <v>61.113999999999997</v>
      </c>
      <c r="L34" s="365">
        <v>62.69</v>
      </c>
      <c r="M34" s="365">
        <v>61.084000000000003</v>
      </c>
      <c r="N34" s="365">
        <v>61.966000000000001</v>
      </c>
      <c r="O34" s="365">
        <v>60.326999999999998</v>
      </c>
      <c r="P34" s="381">
        <v>60.613</v>
      </c>
    </row>
    <row r="35" spans="2:16" x14ac:dyDescent="0.3">
      <c r="B35" s="1">
        <v>9</v>
      </c>
      <c r="C35" s="368">
        <v>61.618000000000002</v>
      </c>
      <c r="D35" s="365">
        <v>61.9</v>
      </c>
      <c r="E35" s="365">
        <v>61.389000000000003</v>
      </c>
      <c r="F35" s="365">
        <v>60.859000000000002</v>
      </c>
      <c r="G35" s="365">
        <v>60.786999999999999</v>
      </c>
      <c r="H35" s="365">
        <v>61.850999999999999</v>
      </c>
      <c r="I35" s="365">
        <v>60.829000000000001</v>
      </c>
      <c r="J35" s="365">
        <v>61.468000000000004</v>
      </c>
      <c r="K35" s="365">
        <v>60.37</v>
      </c>
      <c r="L35" s="365">
        <v>61.667999999999999</v>
      </c>
      <c r="M35" s="365">
        <v>60.447000000000003</v>
      </c>
      <c r="N35" s="365">
        <v>61.674999999999997</v>
      </c>
      <c r="O35" s="365">
        <v>60.195</v>
      </c>
      <c r="P35" s="381">
        <v>60.720999999999997</v>
      </c>
    </row>
    <row r="36" spans="2:16" x14ac:dyDescent="0.3">
      <c r="B36" s="1">
        <v>10</v>
      </c>
      <c r="C36" s="364">
        <v>62.024999999999999</v>
      </c>
      <c r="D36" s="365">
        <v>61.93</v>
      </c>
      <c r="E36" s="365">
        <v>60.920999999999999</v>
      </c>
      <c r="F36" s="365">
        <v>60.000999999999998</v>
      </c>
      <c r="G36" s="365">
        <v>61.064999999999998</v>
      </c>
      <c r="H36" s="365">
        <v>61.531999999999996</v>
      </c>
      <c r="I36" s="365">
        <v>61.119</v>
      </c>
      <c r="J36" s="365">
        <v>61.152000000000001</v>
      </c>
      <c r="K36" s="365">
        <v>60.786000000000001</v>
      </c>
      <c r="L36" s="365">
        <v>60.932000000000002</v>
      </c>
      <c r="M36" s="365">
        <v>60.436999999999998</v>
      </c>
      <c r="N36" s="365">
        <v>61.369</v>
      </c>
      <c r="O36" s="365">
        <v>60.613</v>
      </c>
      <c r="P36" s="381">
        <v>61.923999999999999</v>
      </c>
    </row>
    <row r="37" spans="2:16" x14ac:dyDescent="0.3">
      <c r="B37" s="1">
        <v>11</v>
      </c>
      <c r="C37" s="364">
        <v>62.183</v>
      </c>
      <c r="D37" s="365">
        <v>61.871000000000002</v>
      </c>
      <c r="E37" s="365">
        <v>61.104999999999997</v>
      </c>
      <c r="F37" s="365">
        <v>60.337000000000003</v>
      </c>
      <c r="G37" s="365">
        <v>61.774999999999999</v>
      </c>
      <c r="H37" s="365">
        <v>61.524000000000001</v>
      </c>
      <c r="I37" s="365">
        <v>60.796999999999997</v>
      </c>
      <c r="J37" s="365">
        <v>62.597000000000001</v>
      </c>
      <c r="K37" s="365">
        <v>60.530999999999999</v>
      </c>
      <c r="L37" s="365">
        <v>60.988999999999997</v>
      </c>
      <c r="M37" s="365">
        <v>59.805999999999997</v>
      </c>
      <c r="N37" s="365">
        <v>61.883000000000003</v>
      </c>
      <c r="O37" s="365">
        <v>59.621000000000002</v>
      </c>
      <c r="P37" s="381">
        <v>61.212000000000003</v>
      </c>
    </row>
    <row r="38" spans="2:16" x14ac:dyDescent="0.3">
      <c r="B38" s="1">
        <v>12</v>
      </c>
      <c r="C38" s="364">
        <v>62.265000000000001</v>
      </c>
      <c r="D38" s="365">
        <v>61.646000000000001</v>
      </c>
      <c r="E38" s="365">
        <v>60.779000000000003</v>
      </c>
      <c r="F38" s="365">
        <v>59.96</v>
      </c>
      <c r="G38" s="365">
        <v>61.688000000000002</v>
      </c>
      <c r="H38" s="365">
        <v>62.311999999999998</v>
      </c>
      <c r="I38" s="365">
        <v>61.765999999999998</v>
      </c>
      <c r="J38" s="365">
        <v>60.944000000000003</v>
      </c>
      <c r="K38" s="365">
        <v>61.11</v>
      </c>
      <c r="L38" s="365">
        <v>61.616999999999997</v>
      </c>
      <c r="M38" s="365">
        <v>60.341999999999999</v>
      </c>
      <c r="N38" s="365">
        <v>61.737000000000002</v>
      </c>
      <c r="O38" s="365">
        <v>59.865000000000002</v>
      </c>
      <c r="P38" s="381">
        <v>60.747999999999998</v>
      </c>
    </row>
    <row r="39" spans="2:16" x14ac:dyDescent="0.3">
      <c r="B39" s="1">
        <v>13</v>
      </c>
      <c r="C39" s="364">
        <v>61.901000000000003</v>
      </c>
      <c r="D39" s="365">
        <v>60.853999999999999</v>
      </c>
      <c r="E39" s="365">
        <v>61.698999999999998</v>
      </c>
      <c r="F39" s="365">
        <v>60.817999999999998</v>
      </c>
      <c r="G39" s="365">
        <v>61.048000000000002</v>
      </c>
      <c r="H39" s="365">
        <v>61.923999999999999</v>
      </c>
      <c r="I39" s="365">
        <v>61.048999999999999</v>
      </c>
      <c r="J39" s="365">
        <v>61.179000000000002</v>
      </c>
      <c r="K39" s="365">
        <v>61.088999999999999</v>
      </c>
      <c r="L39" s="365">
        <v>61.741</v>
      </c>
      <c r="M39" s="365">
        <v>60.185000000000002</v>
      </c>
      <c r="N39" s="365">
        <v>61.472000000000001</v>
      </c>
      <c r="O39" s="365">
        <v>59.970999999999997</v>
      </c>
      <c r="P39" s="381">
        <v>61.664999999999999</v>
      </c>
    </row>
    <row r="40" spans="2:16" x14ac:dyDescent="0.3">
      <c r="B40" s="1">
        <v>14</v>
      </c>
      <c r="C40" s="369">
        <v>61.755000000000003</v>
      </c>
      <c r="D40" s="365">
        <v>61.055999999999997</v>
      </c>
      <c r="E40" s="365">
        <v>61.676000000000002</v>
      </c>
      <c r="F40" s="365">
        <v>60.41</v>
      </c>
      <c r="G40" s="365"/>
      <c r="H40" s="365">
        <v>62.23</v>
      </c>
      <c r="I40" s="365">
        <v>60.814999999999998</v>
      </c>
      <c r="J40" s="365">
        <v>61.256</v>
      </c>
      <c r="K40" s="365">
        <v>61.018000000000001</v>
      </c>
      <c r="L40" s="365">
        <v>61.207000000000001</v>
      </c>
      <c r="M40" s="365">
        <v>60.790999999999997</v>
      </c>
      <c r="N40" s="365">
        <v>62.012</v>
      </c>
      <c r="O40" s="365">
        <v>60.332999999999998</v>
      </c>
      <c r="P40" s="381">
        <v>61.277000000000001</v>
      </c>
    </row>
    <row r="41" spans="2:16" x14ac:dyDescent="0.3">
      <c r="B41" s="1">
        <v>15</v>
      </c>
      <c r="C41" s="364">
        <v>62.939</v>
      </c>
      <c r="D41" s="365">
        <v>61.12</v>
      </c>
      <c r="E41" s="365">
        <v>60.716999999999999</v>
      </c>
      <c r="F41" s="365">
        <v>60.374000000000002</v>
      </c>
      <c r="G41" s="365"/>
      <c r="H41" s="365">
        <v>61.981000000000002</v>
      </c>
      <c r="I41" s="365">
        <v>60.570999999999998</v>
      </c>
      <c r="J41" s="365">
        <v>61.045999999999999</v>
      </c>
      <c r="K41" s="365">
        <v>61.158000000000001</v>
      </c>
      <c r="L41" s="365">
        <v>61.158999999999999</v>
      </c>
      <c r="M41" s="365">
        <v>60.932000000000002</v>
      </c>
      <c r="N41" s="365">
        <v>62.215000000000003</v>
      </c>
      <c r="O41" s="365">
        <v>60.079000000000001</v>
      </c>
      <c r="P41" s="381">
        <v>61.070999999999998</v>
      </c>
    </row>
    <row r="42" spans="2:16" x14ac:dyDescent="0.3">
      <c r="B42" s="1">
        <v>16</v>
      </c>
      <c r="C42" s="364">
        <v>62.418999999999997</v>
      </c>
      <c r="D42" s="370">
        <v>61.304000000000002</v>
      </c>
      <c r="E42" s="365">
        <v>60.975000000000001</v>
      </c>
      <c r="F42" s="365">
        <v>60.097000000000001</v>
      </c>
      <c r="G42" s="365"/>
      <c r="H42" s="365">
        <v>62.396000000000001</v>
      </c>
      <c r="I42" s="365">
        <v>60.77</v>
      </c>
      <c r="J42" s="365">
        <v>60.780999999999999</v>
      </c>
      <c r="K42" s="365">
        <v>60.548000000000002</v>
      </c>
      <c r="L42" s="365">
        <v>61.298999999999999</v>
      </c>
      <c r="M42" s="365">
        <v>60.155000000000001</v>
      </c>
      <c r="N42" s="365">
        <v>62.192</v>
      </c>
      <c r="O42" s="365">
        <v>59.982999999999997</v>
      </c>
      <c r="P42" s="381">
        <v>61.231000000000002</v>
      </c>
    </row>
    <row r="43" spans="2:16" x14ac:dyDescent="0.3">
      <c r="B43" s="1">
        <v>17</v>
      </c>
      <c r="C43" s="364">
        <v>64.563000000000002</v>
      </c>
      <c r="D43" s="365">
        <v>60.548000000000002</v>
      </c>
      <c r="E43" s="365">
        <v>60.95</v>
      </c>
      <c r="F43" s="365">
        <v>60.938000000000002</v>
      </c>
      <c r="G43" s="365"/>
      <c r="H43" s="365">
        <v>62.061999999999998</v>
      </c>
      <c r="I43" s="365">
        <v>60.335999999999999</v>
      </c>
      <c r="J43" s="365">
        <v>60.95</v>
      </c>
      <c r="K43" s="365">
        <v>60.594000000000001</v>
      </c>
      <c r="L43" s="365">
        <v>62.12</v>
      </c>
      <c r="M43" s="365">
        <v>60.091000000000001</v>
      </c>
      <c r="N43" s="365">
        <v>61.575000000000003</v>
      </c>
      <c r="O43" s="365">
        <v>59.65</v>
      </c>
      <c r="P43" s="381">
        <v>61.228000000000002</v>
      </c>
    </row>
    <row r="44" spans="2:16" x14ac:dyDescent="0.3">
      <c r="B44" s="1">
        <v>18</v>
      </c>
      <c r="C44" s="364"/>
      <c r="D44" s="365">
        <v>61.69</v>
      </c>
      <c r="E44" s="365">
        <v>60.857999999999997</v>
      </c>
      <c r="F44" s="365">
        <v>61.048999999999999</v>
      </c>
      <c r="G44" s="365"/>
      <c r="H44" s="365">
        <v>61.908000000000001</v>
      </c>
      <c r="I44" s="365">
        <v>60.305999999999997</v>
      </c>
      <c r="J44" s="365">
        <v>61.054000000000002</v>
      </c>
      <c r="K44" s="365">
        <v>60.195999999999998</v>
      </c>
      <c r="L44" s="365">
        <v>61.25</v>
      </c>
      <c r="M44" s="365">
        <v>60.378</v>
      </c>
      <c r="N44" s="365">
        <v>61.552999999999997</v>
      </c>
      <c r="O44" s="365">
        <v>59.984000000000002</v>
      </c>
      <c r="P44" s="381">
        <v>61.543999999999997</v>
      </c>
    </row>
    <row r="45" spans="2:16" x14ac:dyDescent="0.3">
      <c r="B45" s="1">
        <v>19</v>
      </c>
      <c r="C45" s="364"/>
      <c r="D45" s="365"/>
      <c r="E45" s="365">
        <v>60.112000000000002</v>
      </c>
      <c r="F45" s="365">
        <v>60.377000000000002</v>
      </c>
      <c r="G45" s="365"/>
      <c r="H45" s="365">
        <v>62.143000000000001</v>
      </c>
      <c r="I45" s="365">
        <v>60.795000000000002</v>
      </c>
      <c r="J45" s="365">
        <v>61.070999999999998</v>
      </c>
      <c r="K45" s="365">
        <v>61.037999999999997</v>
      </c>
      <c r="L45" s="365">
        <v>63.512999999999998</v>
      </c>
      <c r="M45" s="365">
        <v>61.357999999999997</v>
      </c>
      <c r="N45" s="365">
        <v>62.350999999999999</v>
      </c>
      <c r="O45" s="365">
        <v>59.966000000000001</v>
      </c>
      <c r="P45" s="381">
        <v>62.267000000000003</v>
      </c>
    </row>
    <row r="46" spans="2:16" x14ac:dyDescent="0.3">
      <c r="B46" s="1">
        <v>20</v>
      </c>
      <c r="C46" s="364"/>
      <c r="D46" s="365"/>
      <c r="E46" s="365">
        <v>60.335999999999999</v>
      </c>
      <c r="F46" s="365">
        <v>60.49</v>
      </c>
      <c r="G46" s="365"/>
      <c r="H46" s="365">
        <v>63.127000000000002</v>
      </c>
      <c r="I46" s="365">
        <v>60.673000000000002</v>
      </c>
      <c r="J46" s="365">
        <v>60.902999999999999</v>
      </c>
      <c r="K46" s="365">
        <v>61.329000000000001</v>
      </c>
      <c r="L46" s="365">
        <v>62.197000000000003</v>
      </c>
      <c r="M46" s="365">
        <v>61.588000000000001</v>
      </c>
      <c r="N46" s="365">
        <v>62.01</v>
      </c>
      <c r="O46" s="365">
        <v>59.646000000000001</v>
      </c>
      <c r="P46" s="381">
        <v>62.167999999999999</v>
      </c>
    </row>
    <row r="47" spans="2:16" x14ac:dyDescent="0.3">
      <c r="B47" s="1">
        <v>21</v>
      </c>
      <c r="C47" s="364"/>
      <c r="D47" s="365"/>
      <c r="E47" s="365">
        <v>60.133000000000003</v>
      </c>
      <c r="F47" s="365">
        <v>60.48</v>
      </c>
      <c r="G47" s="365"/>
      <c r="H47" s="365">
        <v>63.104999999999997</v>
      </c>
      <c r="I47" s="365">
        <v>60.463999999999999</v>
      </c>
      <c r="J47" s="365">
        <v>61.631999999999998</v>
      </c>
      <c r="K47" s="365">
        <v>60.786000000000001</v>
      </c>
      <c r="L47" s="365">
        <v>62.762</v>
      </c>
      <c r="M47" s="365">
        <v>61.098999999999997</v>
      </c>
      <c r="N47" s="365">
        <v>61.991</v>
      </c>
      <c r="O47" s="365">
        <v>59.978000000000002</v>
      </c>
      <c r="P47" s="381">
        <v>61.37</v>
      </c>
    </row>
    <row r="48" spans="2:16" x14ac:dyDescent="0.3">
      <c r="B48" s="1">
        <v>22</v>
      </c>
      <c r="C48" s="364"/>
      <c r="D48" s="365"/>
      <c r="E48" s="365"/>
      <c r="F48" s="365">
        <v>60.804000000000002</v>
      </c>
      <c r="G48" s="365"/>
      <c r="H48" s="365">
        <v>62.140999999999998</v>
      </c>
      <c r="I48" s="365">
        <v>61.637</v>
      </c>
      <c r="J48" s="365"/>
      <c r="K48" s="365">
        <v>63.667000000000002</v>
      </c>
      <c r="L48" s="365">
        <v>61.161000000000001</v>
      </c>
      <c r="M48" s="365">
        <v>60.893000000000001</v>
      </c>
      <c r="N48" s="365">
        <v>61.667999999999999</v>
      </c>
      <c r="O48" s="365">
        <v>59.4</v>
      </c>
      <c r="P48" s="381">
        <v>60.893000000000001</v>
      </c>
    </row>
    <row r="49" spans="2:16" x14ac:dyDescent="0.3">
      <c r="B49" s="1">
        <v>23</v>
      </c>
      <c r="C49" s="364"/>
      <c r="D49" s="365"/>
      <c r="E49" s="365"/>
      <c r="F49" s="365">
        <v>61.177</v>
      </c>
      <c r="G49" s="365"/>
      <c r="H49" s="365"/>
      <c r="I49" s="365">
        <v>60.393999999999998</v>
      </c>
      <c r="J49" s="365"/>
      <c r="K49" s="365">
        <v>61.834000000000003</v>
      </c>
      <c r="L49" s="365">
        <v>61.381</v>
      </c>
      <c r="M49" s="365">
        <v>60.895000000000003</v>
      </c>
      <c r="N49" s="365">
        <v>61.970999999999997</v>
      </c>
      <c r="O49" s="365">
        <v>59.701000000000001</v>
      </c>
      <c r="P49" s="381">
        <v>61.426000000000002</v>
      </c>
    </row>
    <row r="50" spans="2:16" x14ac:dyDescent="0.3">
      <c r="B50" s="1">
        <v>24</v>
      </c>
      <c r="C50" s="364"/>
      <c r="D50" s="365"/>
      <c r="E50" s="365"/>
      <c r="F50" s="365">
        <v>60.722000000000001</v>
      </c>
      <c r="G50" s="365"/>
      <c r="H50" s="365"/>
      <c r="I50" s="365">
        <v>60.865000000000002</v>
      </c>
      <c r="J50" s="365"/>
      <c r="K50" s="365">
        <v>61.316000000000003</v>
      </c>
      <c r="L50" s="365">
        <v>61.198999999999998</v>
      </c>
      <c r="M50" s="365">
        <v>60.555</v>
      </c>
      <c r="N50" s="365">
        <v>62.600999999999999</v>
      </c>
      <c r="O50" s="365">
        <v>61.738999999999997</v>
      </c>
      <c r="P50" s="381">
        <v>61.481000000000002</v>
      </c>
    </row>
    <row r="51" spans="2:16" x14ac:dyDescent="0.3">
      <c r="B51" s="1">
        <v>25</v>
      </c>
      <c r="C51" s="364"/>
      <c r="D51" s="365"/>
      <c r="E51" s="365"/>
      <c r="F51" s="365">
        <v>60.683</v>
      </c>
      <c r="G51" s="365"/>
      <c r="H51" s="365"/>
      <c r="I51" s="365">
        <v>60.732999999999997</v>
      </c>
      <c r="J51" s="365"/>
      <c r="K51" s="365">
        <v>60.484000000000002</v>
      </c>
      <c r="L51" s="365">
        <v>61.551000000000002</v>
      </c>
      <c r="M51" s="365">
        <v>61.302999999999997</v>
      </c>
      <c r="N51" s="365">
        <v>62.026000000000003</v>
      </c>
      <c r="O51" s="365">
        <v>60.771000000000001</v>
      </c>
      <c r="P51" s="381">
        <v>61.427999999999997</v>
      </c>
    </row>
    <row r="52" spans="2:16" x14ac:dyDescent="0.3">
      <c r="B52" s="1">
        <v>26</v>
      </c>
      <c r="C52" s="364"/>
      <c r="D52" s="365"/>
      <c r="E52" s="365"/>
      <c r="F52" s="365">
        <v>61.357999999999997</v>
      </c>
      <c r="G52" s="365"/>
      <c r="H52" s="365"/>
      <c r="I52" s="365">
        <v>60.872999999999998</v>
      </c>
      <c r="J52" s="365"/>
      <c r="K52" s="365">
        <v>60.552999999999997</v>
      </c>
      <c r="L52" s="365">
        <v>61.811</v>
      </c>
      <c r="M52" s="365">
        <v>61.576999999999998</v>
      </c>
      <c r="N52" s="365">
        <v>61.87</v>
      </c>
      <c r="O52" s="365">
        <v>59.856999999999999</v>
      </c>
      <c r="P52" s="381">
        <v>61.215000000000003</v>
      </c>
    </row>
    <row r="53" spans="2:16" x14ac:dyDescent="0.3">
      <c r="B53" s="1">
        <v>27</v>
      </c>
      <c r="C53" s="364"/>
      <c r="D53" s="365"/>
      <c r="E53" s="365"/>
      <c r="F53" s="365">
        <v>61.125999999999998</v>
      </c>
      <c r="G53" s="365"/>
      <c r="H53" s="365"/>
      <c r="I53" s="365">
        <v>60.683</v>
      </c>
      <c r="J53" s="365"/>
      <c r="K53" s="365">
        <v>60.305</v>
      </c>
      <c r="L53" s="365">
        <v>61.298000000000002</v>
      </c>
      <c r="M53" s="365">
        <v>61.265000000000001</v>
      </c>
      <c r="N53" s="365">
        <v>61.427999999999997</v>
      </c>
      <c r="O53" s="365">
        <v>60.076999999999998</v>
      </c>
      <c r="P53" s="381">
        <v>61.54</v>
      </c>
    </row>
    <row r="54" spans="2:16" x14ac:dyDescent="0.3">
      <c r="B54" s="1">
        <v>28</v>
      </c>
      <c r="C54" s="364"/>
      <c r="D54" s="365"/>
      <c r="E54" s="365"/>
      <c r="F54" s="365">
        <v>60.932000000000002</v>
      </c>
      <c r="G54" s="365"/>
      <c r="H54" s="365"/>
      <c r="I54" s="365">
        <v>61.223999999999997</v>
      </c>
      <c r="J54" s="365"/>
      <c r="K54" s="365">
        <v>60.813000000000002</v>
      </c>
      <c r="L54" s="365">
        <v>61.875</v>
      </c>
      <c r="M54" s="365">
        <v>61.304000000000002</v>
      </c>
      <c r="N54" s="365">
        <v>61.116999999999997</v>
      </c>
      <c r="O54" s="365">
        <v>60.036000000000001</v>
      </c>
      <c r="P54" s="381">
        <v>61.3</v>
      </c>
    </row>
    <row r="55" spans="2:16" x14ac:dyDescent="0.3">
      <c r="B55" s="1">
        <v>29</v>
      </c>
      <c r="C55" s="364"/>
      <c r="D55" s="365"/>
      <c r="E55" s="365"/>
      <c r="F55" s="365">
        <v>60.835999999999999</v>
      </c>
      <c r="G55" s="365"/>
      <c r="H55" s="365"/>
      <c r="I55" s="365">
        <v>60.835999999999999</v>
      </c>
      <c r="J55" s="365"/>
      <c r="K55" s="365">
        <v>61.478999999999999</v>
      </c>
      <c r="L55" s="365">
        <v>61.082999999999998</v>
      </c>
      <c r="M55" s="365"/>
      <c r="N55" s="365"/>
      <c r="O55" s="365">
        <v>59.802</v>
      </c>
      <c r="P55" s="381">
        <v>69.349000000000004</v>
      </c>
    </row>
    <row r="56" spans="2:16" x14ac:dyDescent="0.3">
      <c r="B56" s="1">
        <v>30</v>
      </c>
      <c r="C56" s="364"/>
      <c r="D56" s="365"/>
      <c r="E56" s="365"/>
      <c r="F56" s="365">
        <v>60.938000000000002</v>
      </c>
      <c r="G56" s="365"/>
      <c r="H56" s="365"/>
      <c r="I56" s="365">
        <v>60.51</v>
      </c>
      <c r="J56" s="365"/>
      <c r="K56" s="365">
        <v>61.654000000000003</v>
      </c>
      <c r="L56" s="365">
        <v>61.293999999999997</v>
      </c>
      <c r="M56" s="365"/>
      <c r="N56" s="365"/>
      <c r="O56" s="365">
        <v>60.524999999999999</v>
      </c>
      <c r="P56" s="381">
        <v>61.332000000000001</v>
      </c>
    </row>
    <row r="57" spans="2:16" x14ac:dyDescent="0.3">
      <c r="B57" s="1">
        <v>31</v>
      </c>
      <c r="C57" s="364"/>
      <c r="D57" s="365"/>
      <c r="E57" s="365"/>
      <c r="F57" s="365"/>
      <c r="G57" s="365"/>
      <c r="H57" s="365"/>
      <c r="I57" s="365">
        <v>60.686</v>
      </c>
      <c r="J57" s="365"/>
      <c r="K57" s="365">
        <v>60.756999999999998</v>
      </c>
      <c r="L57" s="365">
        <v>61.418999999999997</v>
      </c>
      <c r="M57" s="365"/>
      <c r="N57" s="365"/>
      <c r="O57" s="365">
        <v>59.96</v>
      </c>
      <c r="P57" s="381">
        <v>61.725000000000001</v>
      </c>
    </row>
    <row r="58" spans="2:16" x14ac:dyDescent="0.3">
      <c r="B58" s="1">
        <v>32</v>
      </c>
      <c r="C58" s="364"/>
      <c r="D58" s="365"/>
      <c r="E58" s="365"/>
      <c r="F58" s="365"/>
      <c r="G58" s="365"/>
      <c r="H58" s="365"/>
      <c r="I58" s="365">
        <v>60.853999999999999</v>
      </c>
      <c r="J58" s="365"/>
      <c r="K58" s="365">
        <v>60.231999999999999</v>
      </c>
      <c r="L58" s="365">
        <v>61.597000000000001</v>
      </c>
      <c r="M58" s="365"/>
      <c r="N58" s="365"/>
      <c r="O58" s="365">
        <v>60.274000000000001</v>
      </c>
      <c r="P58" s="381">
        <v>61</v>
      </c>
    </row>
    <row r="59" spans="2:16" x14ac:dyDescent="0.3">
      <c r="B59" s="1">
        <v>33</v>
      </c>
      <c r="C59" s="364"/>
      <c r="D59" s="365"/>
      <c r="E59" s="365"/>
      <c r="F59" s="365"/>
      <c r="G59" s="365"/>
      <c r="H59" s="365"/>
      <c r="I59" s="365">
        <v>60.398000000000003</v>
      </c>
      <c r="J59" s="365"/>
      <c r="K59" s="365">
        <v>60.695999999999998</v>
      </c>
      <c r="L59" s="365">
        <v>62.393999999999998</v>
      </c>
      <c r="M59" s="365"/>
      <c r="N59" s="365"/>
      <c r="O59" s="365">
        <v>60.167999999999999</v>
      </c>
      <c r="P59" s="381">
        <v>61.152999999999999</v>
      </c>
    </row>
    <row r="60" spans="2:16" x14ac:dyDescent="0.3">
      <c r="B60" s="1">
        <v>34</v>
      </c>
      <c r="C60" s="364"/>
      <c r="D60" s="365"/>
      <c r="E60" s="365"/>
      <c r="F60" s="365"/>
      <c r="G60" s="365"/>
      <c r="H60" s="365"/>
      <c r="I60" s="365">
        <v>60.901000000000003</v>
      </c>
      <c r="J60" s="365"/>
      <c r="K60" s="365">
        <v>60.765000000000001</v>
      </c>
      <c r="L60" s="365">
        <v>61.761000000000003</v>
      </c>
      <c r="M60" s="365"/>
      <c r="N60" s="365"/>
      <c r="O60" s="365">
        <v>59.46</v>
      </c>
      <c r="P60" s="381"/>
    </row>
    <row r="61" spans="2:16" x14ac:dyDescent="0.3">
      <c r="B61" s="1">
        <v>35</v>
      </c>
      <c r="C61" s="364"/>
      <c r="D61" s="365"/>
      <c r="E61" s="365"/>
      <c r="F61" s="365"/>
      <c r="G61" s="365"/>
      <c r="H61" s="365"/>
      <c r="I61" s="365"/>
      <c r="J61" s="365"/>
      <c r="K61" s="365">
        <v>61.363</v>
      </c>
      <c r="L61" s="365">
        <v>61.674999999999997</v>
      </c>
      <c r="M61" s="365"/>
      <c r="N61" s="365"/>
      <c r="O61" s="365">
        <v>59.194000000000003</v>
      </c>
      <c r="P61" s="381"/>
    </row>
    <row r="62" spans="2:16" x14ac:dyDescent="0.3">
      <c r="B62" s="1">
        <v>36</v>
      </c>
      <c r="C62" s="364"/>
      <c r="D62" s="365"/>
      <c r="E62" s="365"/>
      <c r="F62" s="365"/>
      <c r="G62" s="365"/>
      <c r="H62" s="365"/>
      <c r="I62" s="365"/>
      <c r="J62" s="365"/>
      <c r="K62" s="365"/>
      <c r="L62" s="365">
        <v>61.548999999999999</v>
      </c>
      <c r="M62" s="365"/>
      <c r="N62" s="365"/>
      <c r="O62" s="365">
        <v>60.38</v>
      </c>
      <c r="P62" s="381"/>
    </row>
    <row r="63" spans="2:16" x14ac:dyDescent="0.3">
      <c r="B63" s="1">
        <v>37</v>
      </c>
      <c r="C63" s="364"/>
      <c r="D63" s="365"/>
      <c r="E63" s="365"/>
      <c r="F63" s="365"/>
      <c r="G63" s="365"/>
      <c r="H63" s="365"/>
      <c r="I63" s="365"/>
      <c r="J63" s="365"/>
      <c r="K63" s="365"/>
      <c r="L63" s="365">
        <v>61.378</v>
      </c>
      <c r="M63" s="365"/>
      <c r="N63" s="365"/>
      <c r="O63" s="365">
        <v>60.063000000000002</v>
      </c>
      <c r="P63" s="381"/>
    </row>
    <row r="64" spans="2:16" x14ac:dyDescent="0.3">
      <c r="B64" s="1">
        <v>38</v>
      </c>
      <c r="C64" s="364"/>
      <c r="D64" s="365"/>
      <c r="E64" s="365"/>
      <c r="F64" s="365"/>
      <c r="G64" s="365"/>
      <c r="H64" s="365"/>
      <c r="I64" s="365"/>
      <c r="J64" s="365"/>
      <c r="K64" s="365"/>
      <c r="L64" s="365">
        <v>61.737000000000002</v>
      </c>
      <c r="M64" s="365"/>
      <c r="N64" s="365"/>
      <c r="O64" s="365"/>
      <c r="P64" s="381"/>
    </row>
    <row r="65" spans="2:16" x14ac:dyDescent="0.3">
      <c r="B65" s="1">
        <v>39</v>
      </c>
      <c r="C65" s="364"/>
      <c r="D65" s="365"/>
      <c r="E65" s="365"/>
      <c r="F65" s="365"/>
      <c r="G65" s="365"/>
      <c r="H65" s="365"/>
      <c r="I65" s="365"/>
      <c r="J65" s="365"/>
      <c r="K65" s="365"/>
      <c r="L65" s="365">
        <v>61.121000000000002</v>
      </c>
      <c r="M65" s="365"/>
      <c r="N65" s="365"/>
      <c r="O65" s="365"/>
      <c r="P65" s="381"/>
    </row>
    <row r="66" spans="2:16" x14ac:dyDescent="0.3">
      <c r="B66" s="1">
        <v>40</v>
      </c>
      <c r="C66" s="364"/>
      <c r="D66" s="365"/>
      <c r="E66" s="365"/>
      <c r="F66" s="365"/>
      <c r="G66" s="365"/>
      <c r="H66" s="365"/>
      <c r="I66" s="365"/>
      <c r="J66" s="365"/>
      <c r="K66" s="365"/>
      <c r="L66" s="365">
        <v>61.713999999999999</v>
      </c>
      <c r="M66" s="365"/>
      <c r="N66" s="365"/>
      <c r="O66" s="365"/>
      <c r="P66" s="381"/>
    </row>
    <row r="67" spans="2:16" x14ac:dyDescent="0.3">
      <c r="B67" s="1">
        <v>41</v>
      </c>
      <c r="C67" s="364"/>
      <c r="D67" s="365"/>
      <c r="E67" s="365"/>
      <c r="F67" s="365"/>
      <c r="G67" s="365"/>
      <c r="H67" s="365"/>
      <c r="I67" s="365"/>
      <c r="J67" s="365"/>
      <c r="K67" s="365"/>
      <c r="L67" s="365">
        <v>61.783999999999999</v>
      </c>
      <c r="M67" s="365"/>
      <c r="N67" s="365"/>
      <c r="O67" s="365"/>
      <c r="P67" s="381"/>
    </row>
    <row r="68" spans="2:16" x14ac:dyDescent="0.3">
      <c r="B68" s="1">
        <v>42</v>
      </c>
      <c r="C68" s="364"/>
      <c r="D68" s="365"/>
      <c r="E68" s="365"/>
      <c r="F68" s="365"/>
      <c r="G68" s="365"/>
      <c r="H68" s="365"/>
      <c r="I68" s="365"/>
      <c r="J68" s="365"/>
      <c r="K68" s="365"/>
      <c r="L68" s="365"/>
      <c r="M68" s="365"/>
      <c r="N68" s="365"/>
      <c r="O68" s="365"/>
      <c r="P68" s="381"/>
    </row>
    <row r="69" spans="2:16" x14ac:dyDescent="0.3">
      <c r="B69" s="1">
        <v>43</v>
      </c>
      <c r="C69" s="364"/>
      <c r="D69" s="365"/>
      <c r="E69" s="365"/>
      <c r="F69" s="365"/>
      <c r="G69" s="365"/>
      <c r="H69" s="365"/>
      <c r="I69" s="365"/>
      <c r="J69" s="365"/>
      <c r="K69" s="365"/>
      <c r="L69" s="365"/>
      <c r="M69" s="365"/>
      <c r="N69" s="365"/>
      <c r="O69" s="365"/>
      <c r="P69" s="381"/>
    </row>
    <row r="70" spans="2:16" x14ac:dyDescent="0.3">
      <c r="B70" s="1">
        <v>44</v>
      </c>
      <c r="C70" s="364"/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81"/>
    </row>
    <row r="71" spans="2:16" x14ac:dyDescent="0.3">
      <c r="B71" s="1">
        <v>45</v>
      </c>
      <c r="C71" s="364"/>
      <c r="D71" s="365"/>
      <c r="E71" s="365"/>
      <c r="F71" s="365"/>
      <c r="G71" s="365"/>
      <c r="H71" s="365"/>
      <c r="I71" s="365"/>
      <c r="J71" s="365"/>
      <c r="K71" s="365"/>
      <c r="L71" s="365"/>
      <c r="M71" s="365"/>
      <c r="N71" s="365"/>
      <c r="O71" s="365"/>
      <c r="P71" s="381"/>
    </row>
    <row r="72" spans="2:16" x14ac:dyDescent="0.3">
      <c r="B72" s="1">
        <v>46</v>
      </c>
      <c r="C72" s="364"/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81"/>
    </row>
    <row r="73" spans="2:16" x14ac:dyDescent="0.3">
      <c r="B73" s="1">
        <v>47</v>
      </c>
      <c r="C73" s="364"/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  <c r="P73" s="381"/>
    </row>
    <row r="74" spans="2:16" x14ac:dyDescent="0.3">
      <c r="B74" s="1">
        <v>48</v>
      </c>
      <c r="C74" s="364"/>
      <c r="D74" s="365"/>
      <c r="E74" s="365"/>
      <c r="F74" s="365"/>
      <c r="G74" s="365"/>
      <c r="H74" s="365"/>
      <c r="I74" s="365"/>
      <c r="J74" s="365"/>
      <c r="K74" s="365"/>
      <c r="L74" s="365"/>
      <c r="M74" s="365"/>
      <c r="N74" s="365"/>
      <c r="O74" s="365"/>
      <c r="P74" s="381"/>
    </row>
    <row r="75" spans="2:16" x14ac:dyDescent="0.3">
      <c r="B75" s="1">
        <v>49</v>
      </c>
      <c r="C75" s="364"/>
      <c r="D75" s="365"/>
      <c r="E75" s="365"/>
      <c r="F75" s="365"/>
      <c r="G75" s="365"/>
      <c r="H75" s="365"/>
      <c r="I75" s="365"/>
      <c r="J75" s="365"/>
      <c r="K75" s="365"/>
      <c r="L75" s="365"/>
      <c r="M75" s="365"/>
      <c r="N75" s="365"/>
      <c r="O75" s="365"/>
      <c r="P75" s="381"/>
    </row>
    <row r="76" spans="2:16" x14ac:dyDescent="0.3">
      <c r="B76" s="1">
        <v>50</v>
      </c>
      <c r="C76" s="364"/>
      <c r="D76" s="365"/>
      <c r="E76" s="365"/>
      <c r="F76" s="365"/>
      <c r="G76" s="365"/>
      <c r="H76" s="365"/>
      <c r="I76" s="365"/>
      <c r="J76" s="365"/>
      <c r="K76" s="365"/>
      <c r="L76" s="365"/>
      <c r="M76" s="365"/>
      <c r="N76" s="365"/>
      <c r="O76" s="365"/>
      <c r="P76" s="381"/>
    </row>
    <row r="77" spans="2:16" x14ac:dyDescent="0.3">
      <c r="B77" s="1">
        <v>51</v>
      </c>
      <c r="C77" s="364"/>
      <c r="D77" s="365"/>
      <c r="E77" s="365"/>
      <c r="F77" s="365"/>
      <c r="G77" s="365"/>
      <c r="H77" s="365"/>
      <c r="I77" s="365"/>
      <c r="J77" s="365"/>
      <c r="K77" s="365"/>
      <c r="L77" s="365"/>
      <c r="M77" s="365"/>
      <c r="N77" s="365"/>
      <c r="O77" s="365"/>
      <c r="P77" s="381"/>
    </row>
    <row r="78" spans="2:16" x14ac:dyDescent="0.3">
      <c r="B78" s="1">
        <v>52</v>
      </c>
      <c r="C78" s="364"/>
      <c r="D78" s="365"/>
      <c r="E78" s="365"/>
      <c r="F78" s="365"/>
      <c r="G78" s="365"/>
      <c r="H78" s="365"/>
      <c r="I78" s="365"/>
      <c r="J78" s="365"/>
      <c r="K78" s="365"/>
      <c r="L78" s="365"/>
      <c r="M78" s="365"/>
      <c r="N78" s="365"/>
      <c r="O78" s="365"/>
      <c r="P78" s="381"/>
    </row>
    <row r="79" spans="2:16" x14ac:dyDescent="0.3">
      <c r="B79" s="1">
        <v>53</v>
      </c>
      <c r="C79" s="364"/>
      <c r="D79" s="365"/>
      <c r="E79" s="365"/>
      <c r="F79" s="365"/>
      <c r="G79" s="365"/>
      <c r="H79" s="365"/>
      <c r="I79" s="365"/>
      <c r="J79" s="365"/>
      <c r="K79" s="365"/>
      <c r="L79" s="365"/>
      <c r="M79" s="365"/>
      <c r="N79" s="365"/>
      <c r="O79" s="365"/>
      <c r="P79" s="381"/>
    </row>
    <row r="80" spans="2:16" x14ac:dyDescent="0.3">
      <c r="B80" s="1">
        <v>54</v>
      </c>
      <c r="C80" s="364"/>
      <c r="D80" s="365"/>
      <c r="E80" s="365"/>
      <c r="F80" s="365"/>
      <c r="G80" s="365"/>
      <c r="H80" s="365"/>
      <c r="I80" s="365"/>
      <c r="J80" s="365"/>
      <c r="K80" s="365"/>
      <c r="L80" s="365"/>
      <c r="M80" s="365"/>
      <c r="N80" s="365"/>
      <c r="O80" s="365"/>
      <c r="P80" s="381"/>
    </row>
    <row r="81" spans="2:16" x14ac:dyDescent="0.3">
      <c r="B81" s="1">
        <v>55</v>
      </c>
      <c r="C81" s="364"/>
      <c r="D81" s="365"/>
      <c r="E81" s="365"/>
      <c r="F81" s="365"/>
      <c r="G81" s="365"/>
      <c r="H81" s="365"/>
      <c r="I81" s="365"/>
      <c r="J81" s="365"/>
      <c r="K81" s="365"/>
      <c r="L81" s="365"/>
      <c r="M81" s="365"/>
      <c r="N81" s="365"/>
      <c r="O81" s="365"/>
      <c r="P81" s="381"/>
    </row>
    <row r="82" spans="2:16" x14ac:dyDescent="0.3">
      <c r="B82" s="1">
        <v>56</v>
      </c>
      <c r="C82" s="364"/>
      <c r="D82" s="365"/>
      <c r="E82" s="365"/>
      <c r="F82" s="365"/>
      <c r="G82" s="365"/>
      <c r="H82" s="365"/>
      <c r="I82" s="365"/>
      <c r="J82" s="365"/>
      <c r="K82" s="365"/>
      <c r="L82" s="365"/>
      <c r="M82" s="365"/>
      <c r="N82" s="365"/>
      <c r="O82" s="365"/>
      <c r="P82" s="381"/>
    </row>
    <row r="83" spans="2:16" x14ac:dyDescent="0.3">
      <c r="B83" s="1">
        <v>57</v>
      </c>
      <c r="C83" s="364"/>
      <c r="D83" s="365"/>
      <c r="E83" s="365"/>
      <c r="F83" s="365"/>
      <c r="G83" s="365"/>
      <c r="H83" s="365"/>
      <c r="I83" s="365"/>
      <c r="J83" s="365"/>
      <c r="K83" s="365"/>
      <c r="L83" s="365"/>
      <c r="M83" s="365"/>
      <c r="N83" s="365"/>
      <c r="O83" s="365"/>
      <c r="P83" s="381"/>
    </row>
    <row r="84" spans="2:16" x14ac:dyDescent="0.3">
      <c r="B84" s="1">
        <v>58</v>
      </c>
      <c r="C84" s="364"/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81"/>
    </row>
    <row r="85" spans="2:16" x14ac:dyDescent="0.3">
      <c r="B85" s="1">
        <v>59</v>
      </c>
      <c r="C85" s="364"/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81"/>
    </row>
    <row r="86" spans="2:16" x14ac:dyDescent="0.3">
      <c r="B86" s="1">
        <v>60</v>
      </c>
      <c r="C86" s="364"/>
      <c r="D86" s="365"/>
      <c r="E86" s="365"/>
      <c r="F86" s="365"/>
      <c r="G86" s="365"/>
      <c r="H86" s="365"/>
      <c r="I86" s="365"/>
      <c r="J86" s="365"/>
      <c r="K86" s="365"/>
      <c r="L86" s="365"/>
      <c r="M86" s="365"/>
      <c r="N86" s="365"/>
      <c r="O86" s="365"/>
      <c r="P86" s="381"/>
    </row>
    <row r="87" spans="2:16" x14ac:dyDescent="0.3">
      <c r="B87" s="1">
        <v>61</v>
      </c>
      <c r="C87" s="364"/>
      <c r="D87" s="365"/>
      <c r="E87" s="365"/>
      <c r="F87" s="365"/>
      <c r="G87" s="365"/>
      <c r="H87" s="365"/>
      <c r="I87" s="365"/>
      <c r="J87" s="365"/>
      <c r="K87" s="365"/>
      <c r="L87" s="365"/>
      <c r="M87" s="365"/>
      <c r="N87" s="365"/>
      <c r="O87" s="365"/>
      <c r="P87" s="381"/>
    </row>
    <row r="88" spans="2:16" x14ac:dyDescent="0.3">
      <c r="B88" s="1">
        <v>62</v>
      </c>
      <c r="C88" s="364"/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5"/>
      <c r="O88" s="365"/>
      <c r="P88" s="381"/>
    </row>
    <row r="89" spans="2:16" x14ac:dyDescent="0.3">
      <c r="B89" s="1">
        <v>63</v>
      </c>
      <c r="C89" s="82"/>
      <c r="D89" s="79"/>
      <c r="E89" s="79"/>
      <c r="F89" s="79"/>
      <c r="G89" s="79"/>
      <c r="H89" s="79"/>
      <c r="I89" s="79"/>
      <c r="J89" s="79"/>
      <c r="K89" s="79"/>
      <c r="L89" s="79"/>
      <c r="M89" s="80"/>
      <c r="N89" s="80"/>
      <c r="O89" s="80"/>
      <c r="P89" s="81"/>
    </row>
    <row r="90" spans="2:16" x14ac:dyDescent="0.3">
      <c r="C90" s="82"/>
      <c r="D90" s="79"/>
      <c r="E90" s="79"/>
      <c r="F90" s="79"/>
      <c r="G90" s="79"/>
      <c r="H90" s="79"/>
      <c r="I90" s="79"/>
      <c r="J90" s="79"/>
      <c r="K90" s="79"/>
      <c r="L90" s="79"/>
      <c r="M90" s="80"/>
      <c r="N90" s="80"/>
      <c r="O90" s="80"/>
      <c r="P90" s="81"/>
    </row>
    <row r="91" spans="2:16" ht="15" thickBot="1" x14ac:dyDescent="0.35">
      <c r="C91" s="83"/>
      <c r="D91" s="84"/>
      <c r="E91" s="84"/>
      <c r="F91" s="84"/>
      <c r="G91" s="84"/>
      <c r="H91" s="84"/>
      <c r="I91" s="84"/>
      <c r="J91" s="84"/>
      <c r="K91" s="84"/>
      <c r="L91" s="84"/>
      <c r="M91" s="316"/>
      <c r="N91" s="316"/>
      <c r="O91" s="316"/>
      <c r="P91" s="317"/>
    </row>
  </sheetData>
  <mergeCells count="12">
    <mergeCell ref="A2:L2"/>
    <mergeCell ref="A4:N4"/>
    <mergeCell ref="A6:A7"/>
    <mergeCell ref="B6:B7"/>
    <mergeCell ref="C6:C7"/>
    <mergeCell ref="D6:D7"/>
    <mergeCell ref="E6:E7"/>
    <mergeCell ref="J6:K6"/>
    <mergeCell ref="F6:H6"/>
    <mergeCell ref="I6:I7"/>
    <mergeCell ref="L6:L7"/>
    <mergeCell ref="M6:M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2"/>
  <sheetViews>
    <sheetView topLeftCell="A4" zoomScale="60" zoomScaleNormal="60" workbookViewId="0">
      <selection activeCell="F11" activeCellId="2" sqref="F17 F13 F1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296" t="s">
        <v>113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5" ht="7.5" customHeight="1" thickBot="1" x14ac:dyDescent="0.35"/>
    <row r="4" spans="1:15" ht="18" thickBot="1" x14ac:dyDescent="0.4">
      <c r="A4" s="297">
        <v>777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5" ht="7.5" customHeight="1" thickBot="1" x14ac:dyDescent="0.35"/>
    <row r="6" spans="1:15" s="2" customFormat="1" ht="30.6" customHeight="1" x14ac:dyDescent="0.3">
      <c r="A6" s="300" t="s">
        <v>23</v>
      </c>
      <c r="B6" s="302" t="s">
        <v>13</v>
      </c>
      <c r="C6" s="304" t="s">
        <v>18</v>
      </c>
      <c r="D6" s="305" t="s">
        <v>24</v>
      </c>
      <c r="E6" s="306" t="s">
        <v>25</v>
      </c>
      <c r="F6" s="307" t="s">
        <v>26</v>
      </c>
      <c r="G6" s="308"/>
      <c r="H6" s="308"/>
      <c r="I6" s="330" t="s">
        <v>27</v>
      </c>
      <c r="J6" s="309" t="s">
        <v>28</v>
      </c>
      <c r="K6" s="310"/>
      <c r="L6" s="339" t="s">
        <v>34</v>
      </c>
      <c r="M6" s="332" t="s">
        <v>35</v>
      </c>
    </row>
    <row r="7" spans="1:15" s="2" customFormat="1" ht="27.75" customHeight="1" thickBot="1" x14ac:dyDescent="0.35">
      <c r="A7" s="301"/>
      <c r="B7" s="303"/>
      <c r="C7" s="323"/>
      <c r="D7" s="324"/>
      <c r="E7" s="325"/>
      <c r="F7" s="334" t="s">
        <v>29</v>
      </c>
      <c r="G7" s="335" t="s">
        <v>30</v>
      </c>
      <c r="H7" s="336" t="s">
        <v>31</v>
      </c>
      <c r="I7" s="331"/>
      <c r="J7" s="71" t="s">
        <v>32</v>
      </c>
      <c r="K7" s="72" t="s">
        <v>33</v>
      </c>
      <c r="L7" s="340"/>
      <c r="M7" s="333"/>
    </row>
    <row r="8" spans="1:15" s="3" customFormat="1" ht="30" customHeight="1" x14ac:dyDescent="0.3">
      <c r="A8" s="57">
        <v>1</v>
      </c>
      <c r="B8" s="318" t="s">
        <v>85</v>
      </c>
      <c r="C8" s="326">
        <v>44</v>
      </c>
      <c r="D8" s="85">
        <f>COUNTA(C28:C92)</f>
        <v>24</v>
      </c>
      <c r="E8" s="60">
        <f>COUNTA(C28:C92)</f>
        <v>24</v>
      </c>
      <c r="F8" s="396">
        <f>MIN(C28:C91)</f>
        <v>61.231000000000002</v>
      </c>
      <c r="G8" s="338">
        <f>AVERAGE(C28:C94)</f>
        <v>62.103791666666687</v>
      </c>
      <c r="H8" s="63">
        <f>G8-F8</f>
        <v>0.87279166666668573</v>
      </c>
      <c r="I8" s="67">
        <v>1.8032407407407407E-2</v>
      </c>
      <c r="J8" s="73">
        <f>I8</f>
        <v>1.8032407407407407E-2</v>
      </c>
      <c r="K8" s="74">
        <f>J8</f>
        <v>1.8032407407407407E-2</v>
      </c>
      <c r="L8" s="376">
        <v>160.852</v>
      </c>
      <c r="M8" s="52"/>
      <c r="N8" s="51"/>
      <c r="O8" s="18"/>
    </row>
    <row r="9" spans="1:15" s="3" customFormat="1" ht="30" customHeight="1" x14ac:dyDescent="0.3">
      <c r="A9" s="311">
        <v>2</v>
      </c>
      <c r="B9" s="319" t="s">
        <v>84</v>
      </c>
      <c r="C9" s="327">
        <v>13</v>
      </c>
      <c r="D9" s="19">
        <f>COUNTA(D28:D92)+D8+1</f>
        <v>61</v>
      </c>
      <c r="E9" s="61">
        <f>COUNTA(D28:D92)+1</f>
        <v>37</v>
      </c>
      <c r="F9" s="397">
        <f>MIN(D28:D91)</f>
        <v>60.03</v>
      </c>
      <c r="G9" s="337">
        <f>AVERAGE(D28:D93)</f>
        <v>61.023138888888894</v>
      </c>
      <c r="H9" s="64">
        <f t="shared" ref="H9:H14" si="0">G9-F9</f>
        <v>0.99313888888889323</v>
      </c>
      <c r="I9" s="312">
        <v>4.5289351851851851E-2</v>
      </c>
      <c r="J9" s="313">
        <f>I9-I8</f>
        <v>2.7256944444444445E-2</v>
      </c>
      <c r="K9" s="314">
        <f>J9</f>
        <v>2.7256944444444445E-2</v>
      </c>
      <c r="L9" s="377">
        <v>157.154</v>
      </c>
      <c r="M9" s="315"/>
      <c r="N9" s="51"/>
      <c r="O9" s="18"/>
    </row>
    <row r="10" spans="1:15" s="3" customFormat="1" ht="30" customHeight="1" thickBot="1" x14ac:dyDescent="0.35">
      <c r="A10" s="311">
        <v>3</v>
      </c>
      <c r="B10" s="319" t="s">
        <v>85</v>
      </c>
      <c r="C10" s="327">
        <v>2</v>
      </c>
      <c r="D10" s="19">
        <f>COUNTA(E28:E92)+D9+1</f>
        <v>88</v>
      </c>
      <c r="E10" s="61">
        <f>COUNTA(E28:E92)+1</f>
        <v>27</v>
      </c>
      <c r="F10" s="403">
        <f>MIN(E28:E93)</f>
        <v>60.392000000000003</v>
      </c>
      <c r="G10" s="34">
        <f>AVERAGE(E28:E94)</f>
        <v>62.156192307692315</v>
      </c>
      <c r="H10" s="64">
        <f t="shared" si="0"/>
        <v>1.7641923076923121</v>
      </c>
      <c r="I10" s="312">
        <v>6.5856481481481488E-2</v>
      </c>
      <c r="J10" s="313">
        <f>I10-I9</f>
        <v>2.0567129629629637E-2</v>
      </c>
      <c r="K10" s="314">
        <f>J10+K8</f>
        <v>3.8599537037037043E-2</v>
      </c>
      <c r="L10" s="377">
        <v>162.73400000000001</v>
      </c>
      <c r="M10" s="315"/>
      <c r="N10" s="51"/>
      <c r="O10" s="18"/>
    </row>
    <row r="11" spans="1:15" s="3" customFormat="1" ht="30" customHeight="1" thickBot="1" x14ac:dyDescent="0.35">
      <c r="A11" s="311">
        <v>4</v>
      </c>
      <c r="B11" s="319" t="s">
        <v>87</v>
      </c>
      <c r="C11" s="327">
        <v>9</v>
      </c>
      <c r="D11" s="19">
        <f>COUNTA(F28:F92)+D10+1</f>
        <v>127</v>
      </c>
      <c r="E11" s="61">
        <f>COUNTA(F28:F92)+1</f>
        <v>39</v>
      </c>
      <c r="F11" s="401">
        <f>MIN(F28:F93)</f>
        <v>61.75</v>
      </c>
      <c r="G11" s="41">
        <f>AVERAGE(F28:F93)</f>
        <v>63.561842105263132</v>
      </c>
      <c r="H11" s="64">
        <f t="shared" si="0"/>
        <v>1.8118421052631319</v>
      </c>
      <c r="I11" s="312">
        <v>9.5740740740740737E-2</v>
      </c>
      <c r="J11" s="313">
        <f>I11-I10</f>
        <v>2.9884259259259249E-2</v>
      </c>
      <c r="K11" s="314">
        <f>J11</f>
        <v>2.9884259259259249E-2</v>
      </c>
      <c r="L11" s="377">
        <v>165.18899999999999</v>
      </c>
      <c r="M11" s="315"/>
      <c r="N11" s="51"/>
      <c r="O11" s="18"/>
    </row>
    <row r="12" spans="1:15" s="3" customFormat="1" ht="30" customHeight="1" thickBot="1" x14ac:dyDescent="0.35">
      <c r="A12" s="311">
        <v>5</v>
      </c>
      <c r="B12" s="319" t="s">
        <v>87</v>
      </c>
      <c r="C12" s="327">
        <v>5</v>
      </c>
      <c r="D12" s="19">
        <f>COUNTA(G28:G92)+D11+1</f>
        <v>140</v>
      </c>
      <c r="E12" s="61">
        <f>COUNTA(G28:G92)+1</f>
        <v>13</v>
      </c>
      <c r="F12" s="407">
        <f>MIN(G28:G93)</f>
        <v>63.936</v>
      </c>
      <c r="G12" s="34">
        <f>AVERAGE(G28:G893)</f>
        <v>65.801083333333338</v>
      </c>
      <c r="H12" s="64">
        <f t="shared" si="0"/>
        <v>1.8650833333333381</v>
      </c>
      <c r="I12" s="312">
        <v>0.10680555555555556</v>
      </c>
      <c r="J12" s="313">
        <f>I12-I11</f>
        <v>1.1064814814814819E-2</v>
      </c>
      <c r="K12" s="314">
        <f>J12+K11</f>
        <v>4.0949074074074068E-2</v>
      </c>
      <c r="L12" s="377">
        <v>164.655</v>
      </c>
      <c r="M12" s="315"/>
      <c r="N12" s="51"/>
      <c r="O12" s="18"/>
    </row>
    <row r="13" spans="1:15" s="3" customFormat="1" ht="30" customHeight="1" thickBot="1" x14ac:dyDescent="0.35">
      <c r="A13" s="311">
        <v>6</v>
      </c>
      <c r="B13" s="319" t="s">
        <v>85</v>
      </c>
      <c r="C13" s="327">
        <v>9</v>
      </c>
      <c r="D13" s="19">
        <f>COUNTA(H28:H92)+D12+1</f>
        <v>179</v>
      </c>
      <c r="E13" s="61">
        <f>COUNTA(H28:H92)+1</f>
        <v>39</v>
      </c>
      <c r="F13" s="401">
        <f>MIN(H28:H93)</f>
        <v>59.875999999999998</v>
      </c>
      <c r="G13" s="41">
        <f>AVERAGE(H28:H93)</f>
        <v>61.011578947368434</v>
      </c>
      <c r="H13" s="64">
        <f t="shared" si="0"/>
        <v>1.1355789473684368</v>
      </c>
      <c r="I13" s="312">
        <v>0.13546296296296298</v>
      </c>
      <c r="J13" s="313">
        <f>I13-I12</f>
        <v>2.8657407407407423E-2</v>
      </c>
      <c r="K13" s="314">
        <f>J13+K10</f>
        <v>6.7256944444444466E-2</v>
      </c>
      <c r="L13" s="377">
        <v>159.84</v>
      </c>
      <c r="M13" s="315"/>
      <c r="N13" s="51"/>
      <c r="O13" s="18"/>
    </row>
    <row r="14" spans="1:15" s="3" customFormat="1" ht="30" customHeight="1" x14ac:dyDescent="0.3">
      <c r="A14" s="311">
        <v>7</v>
      </c>
      <c r="B14" s="319" t="s">
        <v>84</v>
      </c>
      <c r="C14" s="327">
        <v>8</v>
      </c>
      <c r="D14" s="19">
        <f>COUNTA(I28:I92)+D13+1</f>
        <v>193</v>
      </c>
      <c r="E14" s="61">
        <f>COUNTA(I28:I92)+1</f>
        <v>14</v>
      </c>
      <c r="F14" s="402">
        <f>MIN(I28:I93)</f>
        <v>60.927</v>
      </c>
      <c r="G14" s="34">
        <f>AVERAGE(I28:I93)</f>
        <v>61.629000000000005</v>
      </c>
      <c r="H14" s="64">
        <f t="shared" si="0"/>
        <v>0.70200000000000529</v>
      </c>
      <c r="I14" s="312">
        <v>0.14658564814814815</v>
      </c>
      <c r="J14" s="313">
        <f>I14-I13</f>
        <v>1.1122685185185166E-2</v>
      </c>
      <c r="K14" s="314">
        <f>J14+K9</f>
        <v>3.8379629629629611E-2</v>
      </c>
      <c r="L14" s="377">
        <v>159.26599999999999</v>
      </c>
      <c r="M14" s="315"/>
      <c r="N14" s="51"/>
      <c r="O14" s="18"/>
    </row>
    <row r="15" spans="1:15" s="3" customFormat="1" ht="30" customHeight="1" x14ac:dyDescent="0.3">
      <c r="A15" s="58">
        <v>8</v>
      </c>
      <c r="B15" s="320" t="s">
        <v>87</v>
      </c>
      <c r="C15" s="327">
        <v>13</v>
      </c>
      <c r="D15" s="19">
        <f>COUNTA(J28:J92)+D14+1</f>
        <v>227</v>
      </c>
      <c r="E15" s="61">
        <f>COUNTA(J28:J92)+1</f>
        <v>34</v>
      </c>
      <c r="F15" s="398">
        <f>MIN(J28:J93)</f>
        <v>63.030999999999999</v>
      </c>
      <c r="G15" s="34">
        <f>AVERAGE(J28:J93)</f>
        <v>64.631060606060601</v>
      </c>
      <c r="H15" s="64">
        <f>G9-F9</f>
        <v>0.99313888888889323</v>
      </c>
      <c r="I15" s="68">
        <v>0.17314814814814816</v>
      </c>
      <c r="J15" s="75">
        <f>I15-I14</f>
        <v>2.6562500000000017E-2</v>
      </c>
      <c r="K15" s="76">
        <f>J15+K12</f>
        <v>6.7511574074074085E-2</v>
      </c>
      <c r="L15" s="378">
        <v>164.09800000000001</v>
      </c>
      <c r="M15" s="53"/>
      <c r="N15" s="39"/>
      <c r="O15" s="18"/>
    </row>
    <row r="16" spans="1:15" s="3" customFormat="1" ht="30" customHeight="1" thickBot="1" x14ac:dyDescent="0.35">
      <c r="A16" s="58">
        <v>9</v>
      </c>
      <c r="B16" s="320" t="s">
        <v>87</v>
      </c>
      <c r="C16" s="327">
        <v>2</v>
      </c>
      <c r="D16" s="19">
        <f>COUNTA(K28:K92)+D15+1</f>
        <v>257</v>
      </c>
      <c r="E16" s="61">
        <f>COUNTA(K28:K92)+1</f>
        <v>30</v>
      </c>
      <c r="F16" s="403">
        <f>MIN(K28:K93)</f>
        <v>62.984000000000002</v>
      </c>
      <c r="G16" s="34">
        <f>AVERAGE(K28:K93)</f>
        <v>64.268724137931045</v>
      </c>
      <c r="H16" s="64">
        <f>G10-F10</f>
        <v>1.7641923076923121</v>
      </c>
      <c r="I16" s="68">
        <v>0.19666666666666666</v>
      </c>
      <c r="J16" s="75">
        <f>I16-I15</f>
        <v>2.3518518518518494E-2</v>
      </c>
      <c r="K16" s="345">
        <f>J16+K15</f>
        <v>9.1030092592592579E-2</v>
      </c>
      <c r="L16" s="378">
        <v>165.84399999999999</v>
      </c>
      <c r="M16" s="54"/>
      <c r="N16" s="45"/>
      <c r="O16" s="18"/>
    </row>
    <row r="17" spans="1:16" s="3" customFormat="1" ht="30" customHeight="1" thickBot="1" x14ac:dyDescent="0.35">
      <c r="A17" s="58">
        <v>10</v>
      </c>
      <c r="B17" s="320" t="s">
        <v>84</v>
      </c>
      <c r="C17" s="327">
        <v>44</v>
      </c>
      <c r="D17" s="19">
        <f>COUNTA(L28:L92)+D16+1</f>
        <v>300</v>
      </c>
      <c r="E17" s="61">
        <f>COUNTA(L28:L92)+1</f>
        <v>43</v>
      </c>
      <c r="F17" s="404">
        <f>MIN(L28:L93)</f>
        <v>59.298999999999999</v>
      </c>
      <c r="G17" s="41">
        <f>AVERAGE(L28:L93)</f>
        <v>60.282809523809526</v>
      </c>
      <c r="H17" s="64">
        <f>G11-F11</f>
        <v>1.8118421052631319</v>
      </c>
      <c r="I17" s="68">
        <v>0.22777777777777777</v>
      </c>
      <c r="J17" s="75">
        <f>I17-I16</f>
        <v>3.1111111111111117E-2</v>
      </c>
      <c r="K17" s="76">
        <f>J17+K14</f>
        <v>6.9490740740740728E-2</v>
      </c>
      <c r="L17" s="378">
        <v>157.39099999999999</v>
      </c>
      <c r="M17" s="53"/>
      <c r="N17" s="39"/>
      <c r="O17" s="18"/>
    </row>
    <row r="18" spans="1:16" s="3" customFormat="1" ht="30" customHeight="1" x14ac:dyDescent="0.3">
      <c r="A18" s="58">
        <v>11</v>
      </c>
      <c r="B18" s="321" t="s">
        <v>85</v>
      </c>
      <c r="C18" s="328">
        <v>13</v>
      </c>
      <c r="D18" s="19">
        <f>COUNTA(M28:M92)+D17+1</f>
        <v>314</v>
      </c>
      <c r="E18" s="61">
        <f>COUNTA(M28:M92)+1</f>
        <v>14</v>
      </c>
      <c r="F18" s="402">
        <f>MIN(M28:M93)</f>
        <v>61.091999999999999</v>
      </c>
      <c r="G18" s="34">
        <f>AVERAGE(M28:M93)</f>
        <v>61.707923076923073</v>
      </c>
      <c r="H18" s="64">
        <f>G12-F12</f>
        <v>1.8650833333333381</v>
      </c>
      <c r="I18" s="68">
        <v>0.23894675925925926</v>
      </c>
      <c r="J18" s="75">
        <f>I18-I17</f>
        <v>1.1168981481481488E-2</v>
      </c>
      <c r="K18" s="76">
        <f>J18+K13</f>
        <v>7.8425925925925954E-2</v>
      </c>
      <c r="L18" s="378">
        <v>162.137</v>
      </c>
      <c r="M18" s="53"/>
      <c r="N18" s="40"/>
    </row>
    <row r="19" spans="1:16" s="3" customFormat="1" ht="30" customHeight="1" x14ac:dyDescent="0.3">
      <c r="A19" s="58">
        <v>12</v>
      </c>
      <c r="B19" s="321" t="s">
        <v>84</v>
      </c>
      <c r="C19" s="328">
        <v>69</v>
      </c>
      <c r="D19" s="19">
        <f>COUNTA(N28:N92)+D18+1</f>
        <v>343</v>
      </c>
      <c r="E19" s="61">
        <f>COUNTA(N28:N92)+1</f>
        <v>29</v>
      </c>
      <c r="F19" s="398">
        <f>MIN(N28:N93)</f>
        <v>59.701999999999998</v>
      </c>
      <c r="G19" s="34">
        <f>AVERAGE(N28:N93)</f>
        <v>60.589535714285702</v>
      </c>
      <c r="H19" s="64">
        <f>G13-F13</f>
        <v>1.1355789473684368</v>
      </c>
      <c r="I19" s="68">
        <v>0.26038194444444446</v>
      </c>
      <c r="J19" s="75">
        <f t="shared" ref="J19:J21" si="1">I19-I18</f>
        <v>2.1435185185185196E-2</v>
      </c>
      <c r="K19" s="76">
        <f>J19+K17</f>
        <v>9.0925925925925924E-2</v>
      </c>
      <c r="L19" s="378">
        <v>157.72300000000001</v>
      </c>
      <c r="M19" s="53"/>
      <c r="N19" s="40"/>
    </row>
    <row r="20" spans="1:16" s="3" customFormat="1" ht="30" customHeight="1" x14ac:dyDescent="0.3">
      <c r="A20" s="58">
        <v>13</v>
      </c>
      <c r="B20" s="321" t="s">
        <v>85</v>
      </c>
      <c r="C20" s="328">
        <v>44</v>
      </c>
      <c r="D20" s="19">
        <f>COUNTA(O28:O92)+D19+1</f>
        <v>362</v>
      </c>
      <c r="E20" s="61">
        <f>COUNTA(O28:O92)+1</f>
        <v>19</v>
      </c>
      <c r="F20" s="398">
        <f>MIN(O28:O93)</f>
        <v>60.012999999999998</v>
      </c>
      <c r="G20" s="34">
        <f>AVERAGE(O28:O93)</f>
        <v>60.618055555555557</v>
      </c>
      <c r="H20" s="64">
        <f>G14-F14</f>
        <v>0.70200000000000529</v>
      </c>
      <c r="I20" s="68">
        <v>0.27487268518518521</v>
      </c>
      <c r="J20" s="75">
        <f t="shared" si="1"/>
        <v>1.4490740740740748E-2</v>
      </c>
      <c r="K20" s="345">
        <f>J20+K18</f>
        <v>9.2916666666666703E-2</v>
      </c>
      <c r="L20" s="378">
        <v>160.137</v>
      </c>
      <c r="M20" s="53"/>
      <c r="N20" s="40"/>
    </row>
    <row r="21" spans="1:16" s="3" customFormat="1" ht="30" customHeight="1" thickBot="1" x14ac:dyDescent="0.35">
      <c r="A21" s="59" t="s">
        <v>36</v>
      </c>
      <c r="B21" s="322" t="s">
        <v>84</v>
      </c>
      <c r="C21" s="329">
        <v>5</v>
      </c>
      <c r="D21" s="86">
        <f>COUNTA(P28:P92)+D20+1</f>
        <v>387</v>
      </c>
      <c r="E21" s="62">
        <f>COUNTA(P28:P92)+1</f>
        <v>25</v>
      </c>
      <c r="F21" s="399">
        <f>MIN(P28:P93)</f>
        <v>59.76</v>
      </c>
      <c r="G21" s="55">
        <f>AVERAGE(P28:P93)</f>
        <v>60.332875000000001</v>
      </c>
      <c r="H21" s="66">
        <f>G15-F15</f>
        <v>1.6000606060606017</v>
      </c>
      <c r="I21" s="349" t="str">
        <f>'Общие результаты'!G6</f>
        <v>7:00:46</v>
      </c>
      <c r="J21" s="78">
        <f t="shared" si="1"/>
        <v>1.7326388888888877E-2</v>
      </c>
      <c r="K21" s="346">
        <f>J21+K19</f>
        <v>0.1082523148148148</v>
      </c>
      <c r="L21" s="379"/>
      <c r="M21" s="56"/>
      <c r="N21" s="40"/>
    </row>
    <row r="22" spans="1:16" s="3" customFormat="1" ht="30" customHeight="1" x14ac:dyDescent="0.3">
      <c r="A22" s="42"/>
      <c r="B22" s="43"/>
      <c r="C22" s="44"/>
      <c r="D22" s="44"/>
      <c r="E22" s="44"/>
      <c r="F22" s="33">
        <f>AVERAGE(F8,F10,F13,F18,F20)</f>
        <v>60.520799999999994</v>
      </c>
      <c r="G22" s="35">
        <f>AVERAGE(C28:C92,E28:E92,H28:H92,M28:M92,O28:O92)</f>
        <v>61.498487394957991</v>
      </c>
      <c r="H22" s="347">
        <f>AVERAGE(H8,H10,H13,H18,H20)</f>
        <v>1.2679292510121556</v>
      </c>
      <c r="I22" s="342" t="s">
        <v>120</v>
      </c>
      <c r="J22" s="44"/>
      <c r="K22" s="44"/>
      <c r="L22" s="20"/>
      <c r="M22" s="20"/>
    </row>
    <row r="23" spans="1:16" s="3" customFormat="1" ht="30" customHeight="1" x14ac:dyDescent="0.3">
      <c r="A23" s="42"/>
      <c r="B23" s="43"/>
      <c r="C23" s="44"/>
      <c r="D23" s="44"/>
      <c r="E23" s="44"/>
      <c r="F23" s="33">
        <f>AVERAGE(F9,F14,F17,F19,F21)</f>
        <v>59.943600000000004</v>
      </c>
      <c r="G23" s="35">
        <f>AVERAGE(D28:D92,I28:I92,L28:L92,N28:N92,P28:P92)</f>
        <v>60.660027972027997</v>
      </c>
      <c r="H23" s="347">
        <f>AVERAGE(H9,H14,H17,H19,H21)</f>
        <v>1.2485241095162138</v>
      </c>
      <c r="I23" s="350" t="s">
        <v>121</v>
      </c>
      <c r="J23" s="44"/>
      <c r="K23" s="44"/>
      <c r="L23" s="20"/>
      <c r="M23" s="20"/>
    </row>
    <row r="24" spans="1:16" ht="27.75" customHeight="1" thickBot="1" x14ac:dyDescent="0.35">
      <c r="A24" s="21"/>
      <c r="B24" s="21"/>
      <c r="C24" s="21"/>
      <c r="D24" s="22"/>
      <c r="E24" s="23"/>
      <c r="F24" s="24">
        <f>AVERAGE(F11,F12,F16,F15)</f>
        <v>62.925250000000005</v>
      </c>
      <c r="G24" s="35">
        <f>AVERAGE(F28:G92,J28:K92)</f>
        <v>64.299830357142881</v>
      </c>
      <c r="H24" s="348">
        <f>AVERAGE(H11,H12,H16,H15)</f>
        <v>1.6085641587944188</v>
      </c>
      <c r="I24" s="343" t="s">
        <v>122</v>
      </c>
      <c r="J24" s="23" t="s">
        <v>22</v>
      </c>
      <c r="K24" s="23"/>
      <c r="L24" s="20"/>
      <c r="M24" s="20"/>
    </row>
    <row r="25" spans="1:16" ht="30" customHeight="1" thickBot="1" x14ac:dyDescent="0.35">
      <c r="A25" s="27"/>
      <c r="B25" s="27"/>
      <c r="C25" s="27"/>
      <c r="D25" s="23"/>
      <c r="E25" s="23"/>
      <c r="F25" s="28">
        <f>AVERAGE(F8:F21)</f>
        <v>61.001642857142862</v>
      </c>
      <c r="G25" s="29">
        <f>AVERAGE(C28:P100)</f>
        <v>62.016804812834266</v>
      </c>
      <c r="H25" s="30">
        <f>AVERAGE(H8:H21)</f>
        <v>1.3583231027013944</v>
      </c>
      <c r="I25" s="23"/>
      <c r="J25" s="23"/>
      <c r="K25" s="23"/>
      <c r="L25" s="27"/>
      <c r="M25" s="27"/>
    </row>
    <row r="27" spans="1:16" ht="15" thickBot="1" x14ac:dyDescent="0.35">
      <c r="C27" s="31" t="str">
        <f>B8</f>
        <v>Ерофеев Денис</v>
      </c>
      <c r="D27" s="31" t="str">
        <f>B9</f>
        <v>Бурим Сергей</v>
      </c>
      <c r="E27" s="31" t="str">
        <f>B10</f>
        <v>Ерофеев Денис</v>
      </c>
      <c r="F27" s="31" t="str">
        <f>B11</f>
        <v>Сериченко Мария</v>
      </c>
      <c r="G27" s="31" t="str">
        <f>B12</f>
        <v>Сериченко Мария</v>
      </c>
      <c r="H27" s="31" t="str">
        <f>B13</f>
        <v>Ерофеев Денис</v>
      </c>
      <c r="I27" s="31" t="str">
        <f>B14</f>
        <v>Бурим Сергей</v>
      </c>
      <c r="J27" s="31" t="str">
        <f>B15</f>
        <v>Сериченко Мария</v>
      </c>
      <c r="K27" s="31" t="str">
        <f>B16</f>
        <v>Сериченко Мария</v>
      </c>
      <c r="L27" s="31" t="str">
        <f>B17</f>
        <v>Бурим Сергей</v>
      </c>
      <c r="M27" s="31" t="str">
        <f>B18</f>
        <v>Ерофеев Денис</v>
      </c>
      <c r="N27" s="31" t="str">
        <f>B19</f>
        <v>Бурим Сергей</v>
      </c>
      <c r="O27" s="31" t="str">
        <f>B20</f>
        <v>Ерофеев Денис</v>
      </c>
      <c r="P27" s="31" t="str">
        <f>B21</f>
        <v>Бурим Сергей</v>
      </c>
    </row>
    <row r="28" spans="1:16" x14ac:dyDescent="0.3">
      <c r="B28" s="1">
        <v>1</v>
      </c>
      <c r="C28" s="362">
        <v>64.897999999999996</v>
      </c>
      <c r="D28" s="363">
        <v>62.703000000000003</v>
      </c>
      <c r="E28" s="363">
        <v>61.045999999999999</v>
      </c>
      <c r="F28" s="363">
        <v>63.932000000000002</v>
      </c>
      <c r="G28" s="363">
        <v>67.168999999999997</v>
      </c>
      <c r="H28" s="363">
        <v>60.637999999999998</v>
      </c>
      <c r="I28" s="363">
        <v>63.762999999999998</v>
      </c>
      <c r="J28" s="363">
        <v>65.12</v>
      </c>
      <c r="K28" s="363">
        <v>63</v>
      </c>
      <c r="L28" s="362">
        <v>61.557000000000002</v>
      </c>
      <c r="M28" s="363">
        <v>61.540999999999997</v>
      </c>
      <c r="N28" s="363">
        <v>59.978999999999999</v>
      </c>
      <c r="O28" s="363">
        <v>61.875999999999998</v>
      </c>
      <c r="P28" s="382">
        <v>60.274999999999999</v>
      </c>
    </row>
    <row r="29" spans="1:16" x14ac:dyDescent="0.3">
      <c r="B29" s="1">
        <v>2</v>
      </c>
      <c r="C29" s="364">
        <v>62.481999999999999</v>
      </c>
      <c r="D29" s="365">
        <v>62.06</v>
      </c>
      <c r="E29" s="365">
        <v>61.203000000000003</v>
      </c>
      <c r="F29" s="365">
        <v>65.033000000000001</v>
      </c>
      <c r="G29" s="365">
        <v>65.597999999999999</v>
      </c>
      <c r="H29" s="365">
        <v>61.375</v>
      </c>
      <c r="I29" s="365">
        <v>61.698999999999998</v>
      </c>
      <c r="J29" s="365">
        <v>64.69</v>
      </c>
      <c r="K29" s="365">
        <v>63.072000000000003</v>
      </c>
      <c r="L29" s="365">
        <v>60.786999999999999</v>
      </c>
      <c r="M29" s="365">
        <v>61.392000000000003</v>
      </c>
      <c r="N29" s="380">
        <v>61.161999999999999</v>
      </c>
      <c r="O29" s="365">
        <v>61.353000000000002</v>
      </c>
      <c r="P29" s="381">
        <v>60.63</v>
      </c>
    </row>
    <row r="30" spans="1:16" x14ac:dyDescent="0.3">
      <c r="B30" s="1">
        <v>3</v>
      </c>
      <c r="C30" s="364">
        <v>62.374000000000002</v>
      </c>
      <c r="D30" s="365">
        <v>62.311</v>
      </c>
      <c r="E30" s="365">
        <v>60.987000000000002</v>
      </c>
      <c r="F30" s="365">
        <v>63.628</v>
      </c>
      <c r="G30" s="365">
        <v>64.25</v>
      </c>
      <c r="H30" s="365">
        <v>61.872</v>
      </c>
      <c r="I30" s="365">
        <v>61.905999999999999</v>
      </c>
      <c r="J30" s="365">
        <v>64.057000000000002</v>
      </c>
      <c r="K30" s="365">
        <v>64.274000000000001</v>
      </c>
      <c r="L30" s="365">
        <v>60.253999999999998</v>
      </c>
      <c r="M30" s="365">
        <v>62.398000000000003</v>
      </c>
      <c r="N30" s="380">
        <v>60.396000000000001</v>
      </c>
      <c r="O30" s="365">
        <v>60.862000000000002</v>
      </c>
      <c r="P30" s="381">
        <v>59.896999999999998</v>
      </c>
    </row>
    <row r="31" spans="1:16" x14ac:dyDescent="0.3">
      <c r="B31" s="1">
        <v>4</v>
      </c>
      <c r="C31" s="364">
        <v>62.185000000000002</v>
      </c>
      <c r="D31" s="365">
        <v>62.395000000000003</v>
      </c>
      <c r="E31" s="365">
        <v>60.621000000000002</v>
      </c>
      <c r="F31" s="365">
        <v>67.930999999999997</v>
      </c>
      <c r="G31" s="365">
        <v>64.75</v>
      </c>
      <c r="H31" s="365">
        <v>61.192</v>
      </c>
      <c r="I31" s="365">
        <v>61.744</v>
      </c>
      <c r="J31" s="365">
        <v>71.884</v>
      </c>
      <c r="K31" s="365">
        <v>63.408000000000001</v>
      </c>
      <c r="L31" s="365">
        <v>60.497</v>
      </c>
      <c r="M31" s="365">
        <v>61.57</v>
      </c>
      <c r="N31" s="380">
        <v>60.377000000000002</v>
      </c>
      <c r="O31" s="365">
        <v>60.228000000000002</v>
      </c>
      <c r="P31" s="381">
        <v>60.396999999999998</v>
      </c>
    </row>
    <row r="32" spans="1:16" x14ac:dyDescent="0.3">
      <c r="B32" s="1">
        <v>5</v>
      </c>
      <c r="C32" s="364">
        <v>62.383000000000003</v>
      </c>
      <c r="D32" s="365">
        <v>61.56</v>
      </c>
      <c r="E32" s="365">
        <v>60.392000000000003</v>
      </c>
      <c r="F32" s="365">
        <v>63.045999999999999</v>
      </c>
      <c r="G32" s="365">
        <v>66.048000000000002</v>
      </c>
      <c r="H32" s="365">
        <v>61.158000000000001</v>
      </c>
      <c r="I32" s="365">
        <v>61.368000000000002</v>
      </c>
      <c r="J32" s="365">
        <v>64.034000000000006</v>
      </c>
      <c r="K32" s="365">
        <v>64.786000000000001</v>
      </c>
      <c r="L32" s="365">
        <v>60.555999999999997</v>
      </c>
      <c r="M32" s="365">
        <v>61.524000000000001</v>
      </c>
      <c r="N32" s="365">
        <v>61.192999999999998</v>
      </c>
      <c r="O32" s="365">
        <v>60.012999999999998</v>
      </c>
      <c r="P32" s="381">
        <v>60.18</v>
      </c>
    </row>
    <row r="33" spans="2:16" x14ac:dyDescent="0.3">
      <c r="B33" s="1">
        <v>6</v>
      </c>
      <c r="C33" s="364">
        <v>62.271000000000001</v>
      </c>
      <c r="D33" s="365">
        <v>61.161999999999999</v>
      </c>
      <c r="E33" s="365">
        <v>60.939</v>
      </c>
      <c r="F33" s="365">
        <v>61.75</v>
      </c>
      <c r="G33" s="365">
        <v>68.522999999999996</v>
      </c>
      <c r="H33" s="365">
        <v>61.786000000000001</v>
      </c>
      <c r="I33" s="365">
        <v>61.658999999999999</v>
      </c>
      <c r="J33" s="365">
        <v>64.700999999999993</v>
      </c>
      <c r="K33" s="365">
        <v>63.682000000000002</v>
      </c>
      <c r="L33" s="365">
        <v>59.953000000000003</v>
      </c>
      <c r="M33" s="365">
        <v>61.424999999999997</v>
      </c>
      <c r="N33" s="365">
        <v>61.433999999999997</v>
      </c>
      <c r="O33" s="365">
        <v>60.899000000000001</v>
      </c>
      <c r="P33" s="381">
        <v>60.817999999999998</v>
      </c>
    </row>
    <row r="34" spans="2:16" x14ac:dyDescent="0.3">
      <c r="B34" s="1">
        <v>7</v>
      </c>
      <c r="C34" s="364">
        <v>62.445</v>
      </c>
      <c r="D34" s="365">
        <v>61.420999999999999</v>
      </c>
      <c r="E34" s="365">
        <v>61.781999999999996</v>
      </c>
      <c r="F34" s="365">
        <v>63.142000000000003</v>
      </c>
      <c r="G34" s="365">
        <v>66.213999999999999</v>
      </c>
      <c r="H34" s="365">
        <v>61.445999999999998</v>
      </c>
      <c r="I34" s="365">
        <v>60.927</v>
      </c>
      <c r="J34" s="365">
        <v>64.751999999999995</v>
      </c>
      <c r="K34" s="365">
        <v>64.278000000000006</v>
      </c>
      <c r="L34" s="365">
        <v>60.305999999999997</v>
      </c>
      <c r="M34" s="365">
        <v>61.313000000000002</v>
      </c>
      <c r="N34" s="365">
        <v>60.932000000000002</v>
      </c>
      <c r="O34" s="365">
        <v>60.607999999999997</v>
      </c>
      <c r="P34" s="381">
        <v>60.588000000000001</v>
      </c>
    </row>
    <row r="35" spans="2:16" x14ac:dyDescent="0.3">
      <c r="B35" s="1">
        <v>8</v>
      </c>
      <c r="C35" s="364">
        <v>62.057000000000002</v>
      </c>
      <c r="D35" s="365">
        <v>60.737000000000002</v>
      </c>
      <c r="E35" s="365">
        <v>61.337000000000003</v>
      </c>
      <c r="F35" s="365">
        <v>63.868000000000002</v>
      </c>
      <c r="G35" s="365">
        <v>65.692999999999998</v>
      </c>
      <c r="H35" s="365">
        <v>61.091000000000001</v>
      </c>
      <c r="I35" s="365">
        <v>61.704000000000001</v>
      </c>
      <c r="J35" s="365">
        <v>64.406000000000006</v>
      </c>
      <c r="K35" s="365">
        <v>64.828000000000003</v>
      </c>
      <c r="L35" s="365">
        <v>60.459000000000003</v>
      </c>
      <c r="M35" s="365">
        <v>61.091999999999999</v>
      </c>
      <c r="N35" s="365">
        <v>60.165999999999997</v>
      </c>
      <c r="O35" s="365">
        <v>60.24</v>
      </c>
      <c r="P35" s="381">
        <v>60.152999999999999</v>
      </c>
    </row>
    <row r="36" spans="2:16" x14ac:dyDescent="0.3">
      <c r="B36" s="1">
        <v>9</v>
      </c>
      <c r="C36" s="368">
        <v>62.234000000000002</v>
      </c>
      <c r="D36" s="365">
        <v>61.000999999999998</v>
      </c>
      <c r="E36" s="365">
        <v>61.113</v>
      </c>
      <c r="F36" s="365">
        <v>65.009</v>
      </c>
      <c r="G36" s="365">
        <v>66.414000000000001</v>
      </c>
      <c r="H36" s="365">
        <v>61.228999999999999</v>
      </c>
      <c r="I36" s="365">
        <v>61.2</v>
      </c>
      <c r="J36" s="365">
        <v>65.47</v>
      </c>
      <c r="K36" s="365">
        <v>64.162000000000006</v>
      </c>
      <c r="L36" s="405">
        <v>60.912999999999997</v>
      </c>
      <c r="M36" s="365">
        <v>61.741</v>
      </c>
      <c r="N36" s="365">
        <v>61.337000000000003</v>
      </c>
      <c r="O36" s="365">
        <v>60.904000000000003</v>
      </c>
      <c r="P36" s="381">
        <v>60.12</v>
      </c>
    </row>
    <row r="37" spans="2:16" x14ac:dyDescent="0.3">
      <c r="B37" s="1">
        <v>10</v>
      </c>
      <c r="C37" s="364">
        <v>61.73</v>
      </c>
      <c r="D37" s="365">
        <v>61.381999999999998</v>
      </c>
      <c r="E37" s="365">
        <v>60.465000000000003</v>
      </c>
      <c r="F37" s="365">
        <v>62.966999999999999</v>
      </c>
      <c r="G37" s="365">
        <v>66.176000000000002</v>
      </c>
      <c r="H37" s="365">
        <v>62.875</v>
      </c>
      <c r="I37" s="365">
        <v>61.475999999999999</v>
      </c>
      <c r="J37" s="365">
        <v>64.915999999999997</v>
      </c>
      <c r="K37" s="365">
        <v>63.277999999999999</v>
      </c>
      <c r="L37" s="365">
        <v>59.750999999999998</v>
      </c>
      <c r="M37" s="365">
        <v>61.664000000000001</v>
      </c>
      <c r="N37" s="365">
        <v>60.914000000000001</v>
      </c>
      <c r="O37" s="365">
        <v>60.610999999999997</v>
      </c>
      <c r="P37" s="381">
        <v>60.246000000000002</v>
      </c>
    </row>
    <row r="38" spans="2:16" x14ac:dyDescent="0.3">
      <c r="B38" s="1">
        <v>11</v>
      </c>
      <c r="C38" s="364">
        <v>61.34</v>
      </c>
      <c r="D38" s="365">
        <v>61.606000000000002</v>
      </c>
      <c r="E38" s="365">
        <v>60.518999999999998</v>
      </c>
      <c r="F38" s="365">
        <v>63.381999999999998</v>
      </c>
      <c r="G38" s="365">
        <v>64.841999999999999</v>
      </c>
      <c r="H38" s="365">
        <v>61.398000000000003</v>
      </c>
      <c r="I38" s="365">
        <v>60.938000000000002</v>
      </c>
      <c r="J38" s="365">
        <v>64.527000000000001</v>
      </c>
      <c r="K38" s="365">
        <v>63.247999999999998</v>
      </c>
      <c r="L38" s="365">
        <v>60.024999999999999</v>
      </c>
      <c r="M38" s="365">
        <v>62.476999999999997</v>
      </c>
      <c r="N38" s="365">
        <v>60.927999999999997</v>
      </c>
      <c r="O38" s="365">
        <v>60.481000000000002</v>
      </c>
      <c r="P38" s="381">
        <v>59.987000000000002</v>
      </c>
    </row>
    <row r="39" spans="2:16" x14ac:dyDescent="0.3">
      <c r="B39" s="1">
        <v>12</v>
      </c>
      <c r="C39" s="364">
        <v>61.911000000000001</v>
      </c>
      <c r="D39" s="365">
        <v>61.499000000000002</v>
      </c>
      <c r="E39" s="365">
        <v>60.680999999999997</v>
      </c>
      <c r="F39" s="365">
        <v>63.633000000000003</v>
      </c>
      <c r="G39" s="365">
        <v>63.936</v>
      </c>
      <c r="H39" s="365">
        <v>62.76</v>
      </c>
      <c r="I39" s="365">
        <v>61.866</v>
      </c>
      <c r="J39" s="365">
        <v>64.225999999999999</v>
      </c>
      <c r="K39" s="365">
        <v>64.397000000000006</v>
      </c>
      <c r="L39" s="365">
        <v>60.094999999999999</v>
      </c>
      <c r="M39" s="365">
        <v>61.572000000000003</v>
      </c>
      <c r="N39" s="365">
        <v>61.277999999999999</v>
      </c>
      <c r="O39" s="365">
        <v>60.146000000000001</v>
      </c>
      <c r="P39" s="381">
        <v>60.588999999999999</v>
      </c>
    </row>
    <row r="40" spans="2:16" x14ac:dyDescent="0.3">
      <c r="B40" s="1">
        <v>13</v>
      </c>
      <c r="C40" s="364">
        <v>62.122</v>
      </c>
      <c r="D40" s="365">
        <v>61.319000000000003</v>
      </c>
      <c r="E40" s="365">
        <v>62.284999999999997</v>
      </c>
      <c r="F40" s="365">
        <v>63.738999999999997</v>
      </c>
      <c r="G40" s="365"/>
      <c r="H40" s="365">
        <v>61.521999999999998</v>
      </c>
      <c r="I40" s="365">
        <v>60.927</v>
      </c>
      <c r="J40" s="365">
        <v>64.667000000000002</v>
      </c>
      <c r="K40" s="365">
        <v>68.611000000000004</v>
      </c>
      <c r="L40" s="365">
        <v>61.234000000000002</v>
      </c>
      <c r="M40" s="365">
        <v>62.494</v>
      </c>
      <c r="N40" s="365">
        <v>60.902000000000001</v>
      </c>
      <c r="O40" s="365">
        <v>60.506999999999998</v>
      </c>
      <c r="P40" s="381">
        <v>61.008000000000003</v>
      </c>
    </row>
    <row r="41" spans="2:16" x14ac:dyDescent="0.3">
      <c r="B41" s="1">
        <v>14</v>
      </c>
      <c r="C41" s="369">
        <v>61.591000000000001</v>
      </c>
      <c r="D41" s="365">
        <v>61.53</v>
      </c>
      <c r="E41" s="365">
        <v>60.906999999999996</v>
      </c>
      <c r="F41" s="365">
        <v>65.007999999999996</v>
      </c>
      <c r="G41" s="365"/>
      <c r="H41" s="365">
        <v>61.534999999999997</v>
      </c>
      <c r="I41" s="365"/>
      <c r="J41" s="365">
        <v>64.578000000000003</v>
      </c>
      <c r="K41" s="365">
        <v>64.272999999999996</v>
      </c>
      <c r="L41" s="406">
        <v>60.395000000000003</v>
      </c>
      <c r="M41" s="365"/>
      <c r="N41" s="365">
        <v>60.484999999999999</v>
      </c>
      <c r="O41" s="365">
        <v>60.508000000000003</v>
      </c>
      <c r="P41" s="381">
        <v>60.139000000000003</v>
      </c>
    </row>
    <row r="42" spans="2:16" x14ac:dyDescent="0.3">
      <c r="B42" s="1">
        <v>15</v>
      </c>
      <c r="C42" s="364">
        <v>63.042000000000002</v>
      </c>
      <c r="D42" s="365">
        <v>61.363</v>
      </c>
      <c r="E42" s="365">
        <v>90.462999999999994</v>
      </c>
      <c r="F42" s="365">
        <v>62.518999999999998</v>
      </c>
      <c r="G42" s="365"/>
      <c r="H42" s="365">
        <v>62.475000000000001</v>
      </c>
      <c r="I42" s="365"/>
      <c r="J42" s="365">
        <v>64.055000000000007</v>
      </c>
      <c r="K42" s="365">
        <v>63.32</v>
      </c>
      <c r="L42" s="365">
        <v>60.267000000000003</v>
      </c>
      <c r="M42" s="365"/>
      <c r="N42" s="365">
        <v>60.457000000000001</v>
      </c>
      <c r="O42" s="365">
        <v>60.325000000000003</v>
      </c>
      <c r="P42" s="381">
        <v>60.115000000000002</v>
      </c>
    </row>
    <row r="43" spans="2:16" x14ac:dyDescent="0.3">
      <c r="B43" s="1">
        <v>16</v>
      </c>
      <c r="C43" s="364">
        <v>62.402999999999999</v>
      </c>
      <c r="D43" s="370">
        <v>61.38</v>
      </c>
      <c r="E43" s="365">
        <v>60.994999999999997</v>
      </c>
      <c r="F43" s="365">
        <v>62.698</v>
      </c>
      <c r="G43" s="365"/>
      <c r="H43" s="365">
        <v>62.308999999999997</v>
      </c>
      <c r="I43" s="365"/>
      <c r="J43" s="365">
        <v>63.030999999999999</v>
      </c>
      <c r="K43" s="365">
        <v>62.984000000000002</v>
      </c>
      <c r="L43" s="365">
        <v>60.283000000000001</v>
      </c>
      <c r="M43" s="370"/>
      <c r="N43" s="365">
        <v>60.776000000000003</v>
      </c>
      <c r="O43" s="365">
        <v>60.405999999999999</v>
      </c>
      <c r="P43" s="381">
        <v>60.09</v>
      </c>
    </row>
    <row r="44" spans="2:16" x14ac:dyDescent="0.3">
      <c r="B44" s="1">
        <v>17</v>
      </c>
      <c r="C44" s="364">
        <v>62.250999999999998</v>
      </c>
      <c r="D44" s="365">
        <v>61.209000000000003</v>
      </c>
      <c r="E44" s="365">
        <v>60.530999999999999</v>
      </c>
      <c r="F44" s="365">
        <v>63.02</v>
      </c>
      <c r="G44" s="365"/>
      <c r="H44" s="365">
        <v>61.4</v>
      </c>
      <c r="I44" s="365"/>
      <c r="J44" s="365">
        <v>63.935000000000002</v>
      </c>
      <c r="K44" s="365">
        <v>64.218999999999994</v>
      </c>
      <c r="L44" s="365">
        <v>60.252000000000002</v>
      </c>
      <c r="M44" s="365"/>
      <c r="N44" s="365">
        <v>60.777999999999999</v>
      </c>
      <c r="O44" s="365">
        <v>60.7</v>
      </c>
      <c r="P44" s="381">
        <v>60.972000000000001</v>
      </c>
    </row>
    <row r="45" spans="2:16" x14ac:dyDescent="0.3">
      <c r="B45" s="1">
        <v>18</v>
      </c>
      <c r="C45" s="364">
        <v>61.63</v>
      </c>
      <c r="D45" s="365">
        <v>60.591000000000001</v>
      </c>
      <c r="E45" s="365">
        <v>60.969000000000001</v>
      </c>
      <c r="F45" s="365">
        <v>62.972000000000001</v>
      </c>
      <c r="G45" s="365"/>
      <c r="H45" s="365">
        <v>60.6</v>
      </c>
      <c r="I45" s="365"/>
      <c r="J45" s="365">
        <v>65.456000000000003</v>
      </c>
      <c r="K45" s="365">
        <v>65.069000000000003</v>
      </c>
      <c r="L45" s="365">
        <v>60.67</v>
      </c>
      <c r="M45" s="365"/>
      <c r="N45" s="365">
        <v>60.378</v>
      </c>
      <c r="O45" s="365">
        <v>60.457999999999998</v>
      </c>
      <c r="P45" s="381">
        <v>60.457999999999998</v>
      </c>
    </row>
    <row r="46" spans="2:16" x14ac:dyDescent="0.3">
      <c r="B46" s="1">
        <v>19</v>
      </c>
      <c r="C46" s="364">
        <v>62.228999999999999</v>
      </c>
      <c r="D46" s="365">
        <v>60.716999999999999</v>
      </c>
      <c r="E46" s="365">
        <v>60.673000000000002</v>
      </c>
      <c r="F46" s="365">
        <v>62.435000000000002</v>
      </c>
      <c r="G46" s="365"/>
      <c r="H46" s="365">
        <v>60.676000000000002</v>
      </c>
      <c r="I46" s="365"/>
      <c r="J46" s="365">
        <v>64.667000000000002</v>
      </c>
      <c r="K46" s="365">
        <v>63.337000000000003</v>
      </c>
      <c r="L46" s="365">
        <v>59.926000000000002</v>
      </c>
      <c r="M46" s="365"/>
      <c r="N46" s="365">
        <v>60.328000000000003</v>
      </c>
      <c r="O46" s="365"/>
      <c r="P46" s="381">
        <v>59.76</v>
      </c>
    </row>
    <row r="47" spans="2:16" x14ac:dyDescent="0.3">
      <c r="B47" s="1">
        <v>20</v>
      </c>
      <c r="C47" s="364">
        <v>61.444000000000003</v>
      </c>
      <c r="D47" s="365">
        <v>60.206000000000003</v>
      </c>
      <c r="E47" s="365">
        <v>60.618000000000002</v>
      </c>
      <c r="F47" s="365">
        <v>71.92</v>
      </c>
      <c r="G47" s="365"/>
      <c r="H47" s="365">
        <v>60.564</v>
      </c>
      <c r="I47" s="365"/>
      <c r="J47" s="365">
        <v>64.308999999999997</v>
      </c>
      <c r="K47" s="365">
        <v>64.108999999999995</v>
      </c>
      <c r="L47" s="365">
        <v>61.231000000000002</v>
      </c>
      <c r="M47" s="365"/>
      <c r="N47" s="365">
        <v>60.231000000000002</v>
      </c>
      <c r="O47" s="365"/>
      <c r="P47" s="381">
        <v>60.53</v>
      </c>
    </row>
    <row r="48" spans="2:16" x14ac:dyDescent="0.3">
      <c r="B48" s="1">
        <v>21</v>
      </c>
      <c r="C48" s="364">
        <v>61.634</v>
      </c>
      <c r="D48" s="365">
        <v>60.914999999999999</v>
      </c>
      <c r="E48" s="365">
        <v>60.674999999999997</v>
      </c>
      <c r="F48" s="365">
        <v>63.29</v>
      </c>
      <c r="G48" s="365"/>
      <c r="H48" s="365">
        <v>60.069000000000003</v>
      </c>
      <c r="I48" s="365"/>
      <c r="J48" s="365">
        <v>64.84</v>
      </c>
      <c r="K48" s="365">
        <v>69.915000000000006</v>
      </c>
      <c r="L48" s="365">
        <v>60.865000000000002</v>
      </c>
      <c r="M48" s="365"/>
      <c r="N48" s="365">
        <v>59.701999999999998</v>
      </c>
      <c r="O48" s="365"/>
      <c r="P48" s="381">
        <v>60.087000000000003</v>
      </c>
    </row>
    <row r="49" spans="2:16" x14ac:dyDescent="0.3">
      <c r="B49" s="1">
        <v>22</v>
      </c>
      <c r="C49" s="364">
        <v>61.231000000000002</v>
      </c>
      <c r="D49" s="365">
        <v>60.854999999999997</v>
      </c>
      <c r="E49" s="365">
        <v>61.091999999999999</v>
      </c>
      <c r="F49" s="365">
        <v>63.302</v>
      </c>
      <c r="G49" s="365"/>
      <c r="H49" s="365">
        <v>60.756</v>
      </c>
      <c r="I49" s="365"/>
      <c r="J49" s="365">
        <v>63.584000000000003</v>
      </c>
      <c r="K49" s="365">
        <v>64.453999999999994</v>
      </c>
      <c r="L49" s="365">
        <v>60.530999999999999</v>
      </c>
      <c r="M49" s="365"/>
      <c r="N49" s="365">
        <v>60.156999999999996</v>
      </c>
      <c r="O49" s="365"/>
      <c r="P49" s="381">
        <v>60.276000000000003</v>
      </c>
    </row>
    <row r="50" spans="2:16" x14ac:dyDescent="0.3">
      <c r="B50" s="1">
        <v>23</v>
      </c>
      <c r="C50" s="364">
        <v>61.365000000000002</v>
      </c>
      <c r="D50" s="365">
        <v>60.959000000000003</v>
      </c>
      <c r="E50" s="365">
        <v>61.005000000000003</v>
      </c>
      <c r="F50" s="365">
        <v>62.670999999999999</v>
      </c>
      <c r="G50" s="365"/>
      <c r="H50" s="365">
        <v>60.661000000000001</v>
      </c>
      <c r="I50" s="365"/>
      <c r="J50" s="365">
        <v>64.814999999999998</v>
      </c>
      <c r="K50" s="365">
        <v>64.016999999999996</v>
      </c>
      <c r="L50" s="365">
        <v>60.465000000000003</v>
      </c>
      <c r="M50" s="365"/>
      <c r="N50" s="365">
        <v>59.935000000000002</v>
      </c>
      <c r="O50" s="365"/>
      <c r="P50" s="381">
        <v>60.030999999999999</v>
      </c>
    </row>
    <row r="51" spans="2:16" x14ac:dyDescent="0.3">
      <c r="B51" s="1">
        <v>24</v>
      </c>
      <c r="C51" s="364">
        <v>61.238999999999997</v>
      </c>
      <c r="D51" s="365">
        <v>60.677</v>
      </c>
      <c r="E51" s="365">
        <v>61.017000000000003</v>
      </c>
      <c r="F51" s="365">
        <v>63.290999999999997</v>
      </c>
      <c r="G51" s="365"/>
      <c r="H51" s="365">
        <v>60.286000000000001</v>
      </c>
      <c r="I51" s="365"/>
      <c r="J51" s="365">
        <v>63.613999999999997</v>
      </c>
      <c r="K51" s="365">
        <v>64.430000000000007</v>
      </c>
      <c r="L51" s="365">
        <v>60.331000000000003</v>
      </c>
      <c r="M51" s="365"/>
      <c r="N51" s="365">
        <v>60.204999999999998</v>
      </c>
      <c r="O51" s="365"/>
      <c r="P51" s="381">
        <v>60.643000000000001</v>
      </c>
    </row>
    <row r="52" spans="2:16" x14ac:dyDescent="0.3">
      <c r="B52" s="1">
        <v>25</v>
      </c>
      <c r="C52" s="364"/>
      <c r="D52" s="365">
        <v>60.195999999999998</v>
      </c>
      <c r="E52" s="365">
        <v>61.743000000000002</v>
      </c>
      <c r="F52" s="365">
        <v>62.567999999999998</v>
      </c>
      <c r="G52" s="365"/>
      <c r="H52" s="365">
        <v>60.462000000000003</v>
      </c>
      <c r="I52" s="365"/>
      <c r="J52" s="365">
        <v>63.956000000000003</v>
      </c>
      <c r="K52" s="365">
        <v>63.572000000000003</v>
      </c>
      <c r="L52" s="365">
        <v>59.746000000000002</v>
      </c>
      <c r="M52" s="365"/>
      <c r="N52" s="365">
        <v>60.323999999999998</v>
      </c>
      <c r="O52" s="365"/>
      <c r="P52" s="381"/>
    </row>
    <row r="53" spans="2:16" x14ac:dyDescent="0.3">
      <c r="B53" s="1">
        <v>26</v>
      </c>
      <c r="C53" s="364"/>
      <c r="D53" s="365">
        <v>60.603000000000002</v>
      </c>
      <c r="E53" s="365">
        <v>62.003</v>
      </c>
      <c r="F53" s="365">
        <v>62.384999999999998</v>
      </c>
      <c r="G53" s="365"/>
      <c r="H53" s="365">
        <v>59.875999999999998</v>
      </c>
      <c r="I53" s="365"/>
      <c r="J53" s="365">
        <v>64.628</v>
      </c>
      <c r="K53" s="365">
        <v>64.406999999999996</v>
      </c>
      <c r="L53" s="365">
        <v>60.823999999999998</v>
      </c>
      <c r="M53" s="365"/>
      <c r="N53" s="365">
        <v>60.040999999999997</v>
      </c>
      <c r="O53" s="365"/>
      <c r="P53" s="381"/>
    </row>
    <row r="54" spans="2:16" x14ac:dyDescent="0.3">
      <c r="B54" s="1">
        <v>27</v>
      </c>
      <c r="C54" s="364"/>
      <c r="D54" s="365">
        <v>60.779000000000003</v>
      </c>
      <c r="E54" s="365"/>
      <c r="F54" s="365">
        <v>62.014000000000003</v>
      </c>
      <c r="G54" s="365"/>
      <c r="H54" s="365">
        <v>60.677999999999997</v>
      </c>
      <c r="I54" s="365"/>
      <c r="J54" s="365">
        <v>63.741</v>
      </c>
      <c r="K54" s="365">
        <v>63.298000000000002</v>
      </c>
      <c r="L54" s="365">
        <v>59.917000000000002</v>
      </c>
      <c r="M54" s="365"/>
      <c r="N54" s="365">
        <v>60.445999999999998</v>
      </c>
      <c r="O54" s="365"/>
      <c r="P54" s="381"/>
    </row>
    <row r="55" spans="2:16" x14ac:dyDescent="0.3">
      <c r="B55" s="1">
        <v>28</v>
      </c>
      <c r="C55" s="364"/>
      <c r="D55" s="365">
        <v>60.335000000000001</v>
      </c>
      <c r="E55" s="365"/>
      <c r="F55" s="365">
        <v>62.581000000000003</v>
      </c>
      <c r="G55" s="365"/>
      <c r="H55" s="365">
        <v>60.473999999999997</v>
      </c>
      <c r="I55" s="365"/>
      <c r="J55" s="365">
        <v>63.722999999999999</v>
      </c>
      <c r="K55" s="365">
        <v>63.898000000000003</v>
      </c>
      <c r="L55" s="365">
        <v>60.311</v>
      </c>
      <c r="M55" s="365"/>
      <c r="N55" s="365">
        <v>61.265999999999998</v>
      </c>
      <c r="O55" s="365"/>
      <c r="P55" s="381"/>
    </row>
    <row r="56" spans="2:16" x14ac:dyDescent="0.3">
      <c r="B56" s="1">
        <v>29</v>
      </c>
      <c r="C56" s="364"/>
      <c r="D56" s="365">
        <v>60.03</v>
      </c>
      <c r="E56" s="365"/>
      <c r="F56" s="365">
        <v>63.204999999999998</v>
      </c>
      <c r="G56" s="365"/>
      <c r="H56" s="365">
        <v>59.930999999999997</v>
      </c>
      <c r="I56" s="365"/>
      <c r="J56" s="365">
        <v>64.772000000000006</v>
      </c>
      <c r="K56" s="365">
        <v>63.466999999999999</v>
      </c>
      <c r="L56" s="365">
        <v>60.06</v>
      </c>
      <c r="M56" s="365"/>
      <c r="N56" s="365"/>
      <c r="O56" s="365"/>
      <c r="P56" s="381"/>
    </row>
    <row r="57" spans="2:16" x14ac:dyDescent="0.3">
      <c r="B57" s="1">
        <v>30</v>
      </c>
      <c r="C57" s="364"/>
      <c r="D57" s="365">
        <v>60.555999999999997</v>
      </c>
      <c r="E57" s="365"/>
      <c r="F57" s="365">
        <v>63.463000000000001</v>
      </c>
      <c r="G57" s="365"/>
      <c r="H57" s="365">
        <v>60.491999999999997</v>
      </c>
      <c r="I57" s="365"/>
      <c r="J57" s="365">
        <v>64.218999999999994</v>
      </c>
      <c r="K57" s="365"/>
      <c r="L57" s="365">
        <v>59.743000000000002</v>
      </c>
      <c r="M57" s="365"/>
      <c r="N57" s="365"/>
      <c r="O57" s="365"/>
      <c r="P57" s="381"/>
    </row>
    <row r="58" spans="2:16" x14ac:dyDescent="0.3">
      <c r="B58" s="1">
        <v>31</v>
      </c>
      <c r="C58" s="364"/>
      <c r="D58" s="365">
        <v>60.722999999999999</v>
      </c>
      <c r="E58" s="365"/>
      <c r="F58" s="365">
        <v>62.133000000000003</v>
      </c>
      <c r="G58" s="365"/>
      <c r="H58" s="365">
        <v>60.582999999999998</v>
      </c>
      <c r="I58" s="365"/>
      <c r="J58" s="365">
        <v>63.948</v>
      </c>
      <c r="K58" s="365"/>
      <c r="L58" s="365">
        <v>60.137</v>
      </c>
      <c r="M58" s="365"/>
      <c r="N58" s="365"/>
      <c r="O58" s="365"/>
      <c r="P58" s="381"/>
    </row>
    <row r="59" spans="2:16" x14ac:dyDescent="0.3">
      <c r="B59" s="1">
        <v>32</v>
      </c>
      <c r="C59" s="364"/>
      <c r="D59" s="365">
        <v>60.671999999999997</v>
      </c>
      <c r="E59" s="365"/>
      <c r="F59" s="365">
        <v>64.498999999999995</v>
      </c>
      <c r="G59" s="365"/>
      <c r="H59" s="365">
        <v>60.055999999999997</v>
      </c>
      <c r="I59" s="365"/>
      <c r="J59" s="365">
        <v>65.186000000000007</v>
      </c>
      <c r="K59" s="365"/>
      <c r="L59" s="365">
        <v>59.649000000000001</v>
      </c>
      <c r="M59" s="365"/>
      <c r="N59" s="365"/>
      <c r="O59" s="365"/>
      <c r="P59" s="381"/>
    </row>
    <row r="60" spans="2:16" x14ac:dyDescent="0.3">
      <c r="B60" s="1">
        <v>33</v>
      </c>
      <c r="C60" s="364"/>
      <c r="D60" s="365">
        <v>60.735999999999997</v>
      </c>
      <c r="E60" s="365"/>
      <c r="F60" s="365">
        <v>62.784999999999997</v>
      </c>
      <c r="G60" s="365"/>
      <c r="H60" s="365">
        <v>61.256</v>
      </c>
      <c r="I60" s="365"/>
      <c r="J60" s="365">
        <v>64.317999999999998</v>
      </c>
      <c r="K60" s="365"/>
      <c r="L60" s="365">
        <v>59.805999999999997</v>
      </c>
      <c r="M60" s="365"/>
      <c r="N60" s="365"/>
      <c r="O60" s="365"/>
      <c r="P60" s="381"/>
    </row>
    <row r="61" spans="2:16" x14ac:dyDescent="0.3">
      <c r="B61" s="1">
        <v>34</v>
      </c>
      <c r="C61" s="364"/>
      <c r="D61" s="365">
        <v>60.08</v>
      </c>
      <c r="E61" s="365"/>
      <c r="F61" s="365">
        <v>63.808</v>
      </c>
      <c r="G61" s="365"/>
      <c r="H61" s="365">
        <v>61.008000000000003</v>
      </c>
      <c r="I61" s="365"/>
      <c r="J61" s="365"/>
      <c r="K61" s="365"/>
      <c r="L61" s="365">
        <v>59.936</v>
      </c>
      <c r="M61" s="365"/>
      <c r="N61" s="365"/>
      <c r="O61" s="365"/>
      <c r="P61" s="381"/>
    </row>
    <row r="62" spans="2:16" x14ac:dyDescent="0.3">
      <c r="B62" s="1">
        <v>35</v>
      </c>
      <c r="C62" s="364"/>
      <c r="D62" s="365">
        <v>60.104999999999997</v>
      </c>
      <c r="E62" s="365"/>
      <c r="F62" s="365">
        <v>63.024000000000001</v>
      </c>
      <c r="G62" s="365"/>
      <c r="H62" s="365">
        <v>60.46</v>
      </c>
      <c r="I62" s="365"/>
      <c r="J62" s="365"/>
      <c r="K62" s="365"/>
      <c r="L62" s="365">
        <v>59.567</v>
      </c>
      <c r="M62" s="365"/>
      <c r="N62" s="365"/>
      <c r="O62" s="365"/>
      <c r="P62" s="381"/>
    </row>
    <row r="63" spans="2:16" x14ac:dyDescent="0.3">
      <c r="B63" s="1">
        <v>36</v>
      </c>
      <c r="C63" s="364"/>
      <c r="D63" s="365">
        <v>60.46</v>
      </c>
      <c r="E63" s="365"/>
      <c r="F63" s="365">
        <v>63.167000000000002</v>
      </c>
      <c r="G63" s="365"/>
      <c r="H63" s="365">
        <v>60.697000000000003</v>
      </c>
      <c r="I63" s="365"/>
      <c r="J63" s="365"/>
      <c r="K63" s="365"/>
      <c r="L63" s="365">
        <v>59.503999999999998</v>
      </c>
      <c r="M63" s="365"/>
      <c r="N63" s="365"/>
      <c r="O63" s="365"/>
      <c r="P63" s="381"/>
    </row>
    <row r="64" spans="2:16" x14ac:dyDescent="0.3">
      <c r="B64" s="1">
        <v>37</v>
      </c>
      <c r="C64" s="364"/>
      <c r="D64" s="365"/>
      <c r="E64" s="365"/>
      <c r="F64" s="365">
        <v>62.37</v>
      </c>
      <c r="G64" s="365"/>
      <c r="H64" s="365">
        <v>60.478000000000002</v>
      </c>
      <c r="I64" s="365"/>
      <c r="J64" s="365"/>
      <c r="K64" s="365"/>
      <c r="L64" s="365">
        <v>59.942999999999998</v>
      </c>
      <c r="M64" s="365"/>
      <c r="N64" s="365"/>
      <c r="O64" s="365"/>
      <c r="P64" s="381"/>
    </row>
    <row r="65" spans="2:16" x14ac:dyDescent="0.3">
      <c r="B65" s="1">
        <v>38</v>
      </c>
      <c r="C65" s="364"/>
      <c r="D65" s="365"/>
      <c r="E65" s="365"/>
      <c r="F65" s="365">
        <v>63.161999999999999</v>
      </c>
      <c r="G65" s="365"/>
      <c r="H65" s="365">
        <v>60.316000000000003</v>
      </c>
      <c r="I65" s="365"/>
      <c r="J65" s="365"/>
      <c r="K65" s="365"/>
      <c r="L65" s="365">
        <v>59.298999999999999</v>
      </c>
      <c r="M65" s="365"/>
      <c r="N65" s="365"/>
      <c r="O65" s="365"/>
      <c r="P65" s="381"/>
    </row>
    <row r="66" spans="2:16" x14ac:dyDescent="0.3">
      <c r="B66" s="1">
        <v>39</v>
      </c>
      <c r="C66" s="364"/>
      <c r="D66" s="365"/>
      <c r="E66" s="365"/>
      <c r="F66" s="365"/>
      <c r="G66" s="365"/>
      <c r="H66" s="365"/>
      <c r="I66" s="365"/>
      <c r="J66" s="365"/>
      <c r="K66" s="365"/>
      <c r="L66" s="365">
        <v>61.357999999999997</v>
      </c>
      <c r="M66" s="365"/>
      <c r="N66" s="365"/>
      <c r="O66" s="365"/>
      <c r="P66" s="381"/>
    </row>
    <row r="67" spans="2:16" x14ac:dyDescent="0.3">
      <c r="B67" s="1">
        <v>40</v>
      </c>
      <c r="C67" s="364"/>
      <c r="D67" s="365"/>
      <c r="E67" s="365"/>
      <c r="F67" s="365"/>
      <c r="G67" s="365"/>
      <c r="H67" s="365"/>
      <c r="I67" s="365"/>
      <c r="J67" s="365"/>
      <c r="K67" s="365"/>
      <c r="L67" s="365">
        <v>60.078000000000003</v>
      </c>
      <c r="M67" s="365"/>
      <c r="N67" s="365"/>
      <c r="O67" s="365"/>
      <c r="P67" s="381"/>
    </row>
    <row r="68" spans="2:16" x14ac:dyDescent="0.3">
      <c r="B68" s="1">
        <v>41</v>
      </c>
      <c r="C68" s="364"/>
      <c r="D68" s="365"/>
      <c r="E68" s="365"/>
      <c r="F68" s="365"/>
      <c r="G68" s="365"/>
      <c r="H68" s="365"/>
      <c r="I68" s="365"/>
      <c r="J68" s="365"/>
      <c r="K68" s="365"/>
      <c r="L68" s="365">
        <v>60.307000000000002</v>
      </c>
      <c r="M68" s="365"/>
      <c r="N68" s="365"/>
      <c r="O68" s="365"/>
      <c r="P68" s="381"/>
    </row>
    <row r="69" spans="2:16" x14ac:dyDescent="0.3">
      <c r="B69" s="1">
        <v>42</v>
      </c>
      <c r="C69" s="364"/>
      <c r="D69" s="365"/>
      <c r="E69" s="365"/>
      <c r="F69" s="365"/>
      <c r="G69" s="365"/>
      <c r="H69" s="365"/>
      <c r="I69" s="365"/>
      <c r="J69" s="365"/>
      <c r="K69" s="365"/>
      <c r="L69" s="365">
        <v>60.09</v>
      </c>
      <c r="M69" s="365"/>
      <c r="N69" s="365"/>
      <c r="O69" s="365"/>
      <c r="P69" s="381"/>
    </row>
    <row r="70" spans="2:16" x14ac:dyDescent="0.3">
      <c r="B70" s="1">
        <v>43</v>
      </c>
      <c r="C70" s="364"/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81"/>
    </row>
    <row r="71" spans="2:16" x14ac:dyDescent="0.3">
      <c r="B71" s="1">
        <v>44</v>
      </c>
      <c r="C71" s="364"/>
      <c r="D71" s="365"/>
      <c r="E71" s="365"/>
      <c r="F71" s="365"/>
      <c r="G71" s="365"/>
      <c r="H71" s="365"/>
      <c r="I71" s="365"/>
      <c r="J71" s="365"/>
      <c r="K71" s="365"/>
      <c r="L71" s="365"/>
      <c r="M71" s="365"/>
      <c r="N71" s="365"/>
      <c r="O71" s="365"/>
      <c r="P71" s="381"/>
    </row>
    <row r="72" spans="2:16" x14ac:dyDescent="0.3">
      <c r="B72" s="1">
        <v>45</v>
      </c>
      <c r="C72" s="364"/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81"/>
    </row>
    <row r="73" spans="2:16" x14ac:dyDescent="0.3">
      <c r="B73" s="1">
        <v>46</v>
      </c>
      <c r="C73" s="364"/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  <c r="P73" s="381"/>
    </row>
    <row r="74" spans="2:16" x14ac:dyDescent="0.3">
      <c r="B74" s="1">
        <v>47</v>
      </c>
      <c r="C74" s="364"/>
      <c r="D74" s="365"/>
      <c r="E74" s="365"/>
      <c r="F74" s="365"/>
      <c r="G74" s="365"/>
      <c r="H74" s="365"/>
      <c r="I74" s="365"/>
      <c r="J74" s="365"/>
      <c r="K74" s="365"/>
      <c r="L74" s="365"/>
      <c r="M74" s="365"/>
      <c r="N74" s="365"/>
      <c r="O74" s="365"/>
      <c r="P74" s="381"/>
    </row>
    <row r="75" spans="2:16" x14ac:dyDescent="0.3">
      <c r="B75" s="1">
        <v>48</v>
      </c>
      <c r="C75" s="364"/>
      <c r="D75" s="365"/>
      <c r="E75" s="365"/>
      <c r="F75" s="365"/>
      <c r="G75" s="365"/>
      <c r="H75" s="365"/>
      <c r="I75" s="365"/>
      <c r="J75" s="365"/>
      <c r="K75" s="365"/>
      <c r="L75" s="365"/>
      <c r="M75" s="365"/>
      <c r="N75" s="365"/>
      <c r="O75" s="365"/>
      <c r="P75" s="381"/>
    </row>
    <row r="76" spans="2:16" x14ac:dyDescent="0.3">
      <c r="B76" s="1">
        <v>49</v>
      </c>
      <c r="C76" s="364"/>
      <c r="D76" s="365"/>
      <c r="E76" s="365"/>
      <c r="F76" s="365"/>
      <c r="G76" s="365"/>
      <c r="H76" s="365"/>
      <c r="I76" s="365"/>
      <c r="J76" s="365"/>
      <c r="K76" s="365"/>
      <c r="L76" s="365"/>
      <c r="M76" s="365"/>
      <c r="N76" s="365"/>
      <c r="O76" s="365"/>
      <c r="P76" s="381"/>
    </row>
    <row r="77" spans="2:16" x14ac:dyDescent="0.3">
      <c r="B77" s="1">
        <v>50</v>
      </c>
      <c r="C77" s="364"/>
      <c r="D77" s="365"/>
      <c r="E77" s="365"/>
      <c r="F77" s="365"/>
      <c r="G77" s="365"/>
      <c r="H77" s="365"/>
      <c r="I77" s="365"/>
      <c r="J77" s="365"/>
      <c r="K77" s="365"/>
      <c r="L77" s="365"/>
      <c r="M77" s="365"/>
      <c r="N77" s="365"/>
      <c r="O77" s="365"/>
      <c r="P77" s="381"/>
    </row>
    <row r="78" spans="2:16" x14ac:dyDescent="0.3">
      <c r="B78" s="1">
        <v>51</v>
      </c>
      <c r="C78" s="364"/>
      <c r="D78" s="365"/>
      <c r="E78" s="365"/>
      <c r="F78" s="365"/>
      <c r="G78" s="365"/>
      <c r="H78" s="365"/>
      <c r="I78" s="365"/>
      <c r="J78" s="365"/>
      <c r="K78" s="365"/>
      <c r="L78" s="365"/>
      <c r="M78" s="365"/>
      <c r="N78" s="365"/>
      <c r="O78" s="365"/>
      <c r="P78" s="381"/>
    </row>
    <row r="79" spans="2:16" x14ac:dyDescent="0.3">
      <c r="B79" s="1">
        <v>52</v>
      </c>
      <c r="C79" s="364"/>
      <c r="D79" s="365"/>
      <c r="E79" s="365"/>
      <c r="F79" s="365"/>
      <c r="G79" s="365"/>
      <c r="H79" s="365"/>
      <c r="I79" s="365"/>
      <c r="J79" s="365"/>
      <c r="K79" s="365"/>
      <c r="L79" s="365"/>
      <c r="M79" s="365"/>
      <c r="N79" s="365"/>
      <c r="O79" s="365"/>
      <c r="P79" s="381"/>
    </row>
    <row r="80" spans="2:16" x14ac:dyDescent="0.3">
      <c r="B80" s="1">
        <v>53</v>
      </c>
      <c r="C80" s="364"/>
      <c r="D80" s="365"/>
      <c r="E80" s="365"/>
      <c r="F80" s="365"/>
      <c r="G80" s="365"/>
      <c r="H80" s="365"/>
      <c r="I80" s="365"/>
      <c r="J80" s="365"/>
      <c r="K80" s="365"/>
      <c r="L80" s="365"/>
      <c r="M80" s="365"/>
      <c r="N80" s="365"/>
      <c r="O80" s="365"/>
      <c r="P80" s="381"/>
    </row>
    <row r="81" spans="2:16" x14ac:dyDescent="0.3">
      <c r="B81" s="1">
        <v>54</v>
      </c>
      <c r="C81" s="364"/>
      <c r="D81" s="365"/>
      <c r="E81" s="365"/>
      <c r="F81" s="365"/>
      <c r="G81" s="365"/>
      <c r="H81" s="365"/>
      <c r="I81" s="365"/>
      <c r="J81" s="365"/>
      <c r="K81" s="365"/>
      <c r="L81" s="365"/>
      <c r="M81" s="365"/>
      <c r="N81" s="365"/>
      <c r="O81" s="365"/>
      <c r="P81" s="381"/>
    </row>
    <row r="82" spans="2:16" x14ac:dyDescent="0.3">
      <c r="B82" s="1">
        <v>55</v>
      </c>
      <c r="C82" s="364"/>
      <c r="D82" s="365"/>
      <c r="E82" s="365"/>
      <c r="F82" s="365"/>
      <c r="G82" s="365"/>
      <c r="H82" s="365"/>
      <c r="I82" s="365"/>
      <c r="J82" s="365"/>
      <c r="K82" s="365"/>
      <c r="L82" s="365"/>
      <c r="M82" s="365"/>
      <c r="N82" s="365"/>
      <c r="O82" s="365"/>
      <c r="P82" s="381"/>
    </row>
    <row r="83" spans="2:16" x14ac:dyDescent="0.3">
      <c r="B83" s="1">
        <v>56</v>
      </c>
      <c r="C83" s="364"/>
      <c r="D83" s="365"/>
      <c r="E83" s="365"/>
      <c r="F83" s="365"/>
      <c r="G83" s="365"/>
      <c r="H83" s="365"/>
      <c r="I83" s="365"/>
      <c r="J83" s="365"/>
      <c r="K83" s="365"/>
      <c r="L83" s="365"/>
      <c r="M83" s="365"/>
      <c r="N83" s="365"/>
      <c r="O83" s="365"/>
      <c r="P83" s="381"/>
    </row>
    <row r="84" spans="2:16" x14ac:dyDescent="0.3">
      <c r="B84" s="1">
        <v>57</v>
      </c>
      <c r="C84" s="364"/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81"/>
    </row>
    <row r="85" spans="2:16" x14ac:dyDescent="0.3">
      <c r="B85" s="1">
        <v>58</v>
      </c>
      <c r="C85" s="364"/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81"/>
    </row>
    <row r="86" spans="2:16" x14ac:dyDescent="0.3">
      <c r="B86" s="1">
        <v>59</v>
      </c>
      <c r="C86" s="364"/>
      <c r="D86" s="365"/>
      <c r="E86" s="365"/>
      <c r="F86" s="365"/>
      <c r="G86" s="365"/>
      <c r="H86" s="365"/>
      <c r="I86" s="365"/>
      <c r="J86" s="365"/>
      <c r="K86" s="365"/>
      <c r="L86" s="365"/>
      <c r="M86" s="365"/>
      <c r="N86" s="365"/>
      <c r="O86" s="365"/>
      <c r="P86" s="381"/>
    </row>
    <row r="87" spans="2:16" x14ac:dyDescent="0.3">
      <c r="B87" s="1">
        <v>60</v>
      </c>
      <c r="C87" s="364"/>
      <c r="D87" s="365"/>
      <c r="E87" s="365"/>
      <c r="F87" s="365"/>
      <c r="G87" s="365"/>
      <c r="H87" s="365"/>
      <c r="I87" s="365"/>
      <c r="J87" s="365"/>
      <c r="K87" s="365"/>
      <c r="L87" s="365"/>
      <c r="M87" s="365"/>
      <c r="N87" s="365"/>
      <c r="O87" s="365"/>
      <c r="P87" s="381"/>
    </row>
    <row r="88" spans="2:16" x14ac:dyDescent="0.3">
      <c r="B88" s="1">
        <v>61</v>
      </c>
      <c r="C88" s="364"/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5"/>
      <c r="O88" s="365"/>
      <c r="P88" s="381"/>
    </row>
    <row r="89" spans="2:16" x14ac:dyDescent="0.3">
      <c r="B89" s="1">
        <v>62</v>
      </c>
      <c r="C89" s="364"/>
      <c r="D89" s="365"/>
      <c r="E89" s="365"/>
      <c r="F89" s="365"/>
      <c r="G89" s="365"/>
      <c r="H89" s="365"/>
      <c r="I89" s="365"/>
      <c r="J89" s="365"/>
      <c r="K89" s="365"/>
      <c r="L89" s="365"/>
      <c r="M89" s="365"/>
      <c r="N89" s="365"/>
      <c r="O89" s="365"/>
      <c r="P89" s="381"/>
    </row>
    <row r="90" spans="2:16" x14ac:dyDescent="0.3">
      <c r="B90" s="1">
        <v>63</v>
      </c>
      <c r="C90" s="364"/>
      <c r="D90" s="365"/>
      <c r="E90" s="365"/>
      <c r="F90" s="365"/>
      <c r="G90" s="365"/>
      <c r="H90" s="365"/>
      <c r="I90" s="365"/>
      <c r="J90" s="365"/>
      <c r="K90" s="365"/>
      <c r="L90" s="365"/>
      <c r="M90" s="365"/>
      <c r="N90" s="365"/>
      <c r="O90" s="365"/>
      <c r="P90" s="381"/>
    </row>
    <row r="91" spans="2:16" x14ac:dyDescent="0.3">
      <c r="C91" s="82"/>
      <c r="D91" s="79"/>
      <c r="E91" s="79"/>
      <c r="F91" s="79"/>
      <c r="G91" s="79"/>
      <c r="H91" s="79"/>
      <c r="I91" s="79"/>
      <c r="J91" s="79"/>
      <c r="K91" s="79"/>
      <c r="L91" s="79"/>
      <c r="M91" s="80"/>
      <c r="N91" s="80"/>
      <c r="O91" s="80"/>
      <c r="P91" s="81"/>
    </row>
    <row r="92" spans="2:16" ht="15" thickBot="1" x14ac:dyDescent="0.35">
      <c r="C92" s="83"/>
      <c r="D92" s="84"/>
      <c r="E92" s="84"/>
      <c r="F92" s="84"/>
      <c r="G92" s="84"/>
      <c r="H92" s="84"/>
      <c r="I92" s="84"/>
      <c r="J92" s="84"/>
      <c r="K92" s="84"/>
      <c r="L92" s="84"/>
      <c r="M92" s="316"/>
      <c r="N92" s="316"/>
      <c r="O92" s="316"/>
      <c r="P92" s="317"/>
    </row>
  </sheetData>
  <mergeCells count="12">
    <mergeCell ref="L6:L7"/>
    <mergeCell ref="M6:M7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2"/>
  <sheetViews>
    <sheetView topLeftCell="B6" zoomScale="60" zoomScaleNormal="60" workbookViewId="0">
      <selection activeCell="E8" sqref="E8:E2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296" t="s">
        <v>113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5" ht="7.5" customHeight="1" thickBot="1" x14ac:dyDescent="0.35"/>
    <row r="4" spans="1:15" ht="18" thickBot="1" x14ac:dyDescent="0.4">
      <c r="A4" s="297" t="s">
        <v>123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5" ht="7.5" customHeight="1" thickBot="1" x14ac:dyDescent="0.35"/>
    <row r="6" spans="1:15" s="2" customFormat="1" ht="30.6" customHeight="1" x14ac:dyDescent="0.3">
      <c r="A6" s="300" t="s">
        <v>23</v>
      </c>
      <c r="B6" s="302" t="s">
        <v>13</v>
      </c>
      <c r="C6" s="304" t="s">
        <v>18</v>
      </c>
      <c r="D6" s="305" t="s">
        <v>24</v>
      </c>
      <c r="E6" s="306" t="s">
        <v>25</v>
      </c>
      <c r="F6" s="307" t="s">
        <v>26</v>
      </c>
      <c r="G6" s="308"/>
      <c r="H6" s="308"/>
      <c r="I6" s="330" t="s">
        <v>27</v>
      </c>
      <c r="J6" s="309" t="s">
        <v>28</v>
      </c>
      <c r="K6" s="310"/>
      <c r="L6" s="339" t="s">
        <v>34</v>
      </c>
      <c r="M6" s="332" t="s">
        <v>35</v>
      </c>
    </row>
    <row r="7" spans="1:15" s="2" customFormat="1" ht="27.75" customHeight="1" thickBot="1" x14ac:dyDescent="0.35">
      <c r="A7" s="301"/>
      <c r="B7" s="303"/>
      <c r="C7" s="323"/>
      <c r="D7" s="324"/>
      <c r="E7" s="325"/>
      <c r="F7" s="334" t="s">
        <v>29</v>
      </c>
      <c r="G7" s="335" t="s">
        <v>30</v>
      </c>
      <c r="H7" s="336" t="s">
        <v>31</v>
      </c>
      <c r="I7" s="331"/>
      <c r="J7" s="71" t="s">
        <v>32</v>
      </c>
      <c r="K7" s="72" t="s">
        <v>33</v>
      </c>
      <c r="L7" s="340"/>
      <c r="M7" s="333"/>
    </row>
    <row r="8" spans="1:15" s="3" customFormat="1" ht="30" customHeight="1" x14ac:dyDescent="0.3">
      <c r="A8" s="57">
        <v>1</v>
      </c>
      <c r="B8" s="318" t="s">
        <v>124</v>
      </c>
      <c r="C8" s="326">
        <v>2</v>
      </c>
      <c r="D8" s="85">
        <f>COUNTA(C28:C92)</f>
        <v>16</v>
      </c>
      <c r="E8" s="60">
        <f>COUNTA(C28:C92)</f>
        <v>16</v>
      </c>
      <c r="F8" s="88">
        <f>MIN(C28:C91)</f>
        <v>61.296999999999997</v>
      </c>
      <c r="G8" s="338">
        <f>AVERAGE(C28:C94)</f>
        <v>62.369812500000016</v>
      </c>
      <c r="H8" s="63">
        <f>G8-F8</f>
        <v>1.072812500000019</v>
      </c>
      <c r="I8" s="67">
        <v>1.2361111111111113E-2</v>
      </c>
      <c r="J8" s="73">
        <f>I8</f>
        <v>1.2361111111111113E-2</v>
      </c>
      <c r="K8" s="74">
        <f>J8</f>
        <v>1.2361111111111113E-2</v>
      </c>
      <c r="L8" s="376">
        <v>165.697</v>
      </c>
      <c r="M8" s="52"/>
      <c r="N8" s="51"/>
      <c r="O8" s="18"/>
    </row>
    <row r="9" spans="1:15" s="3" customFormat="1" ht="30" customHeight="1" x14ac:dyDescent="0.3">
      <c r="A9" s="311">
        <v>2</v>
      </c>
      <c r="B9" s="319" t="s">
        <v>124</v>
      </c>
      <c r="C9" s="327">
        <v>11</v>
      </c>
      <c r="D9" s="19">
        <f>COUNTA(D28:D92)+D8+1</f>
        <v>42</v>
      </c>
      <c r="E9" s="61">
        <f>COUNTA(D28:D92)+1</f>
        <v>26</v>
      </c>
      <c r="F9" s="89">
        <f>MIN(D28:D91)</f>
        <v>61.429000000000002</v>
      </c>
      <c r="G9" s="337">
        <f>AVERAGE(D28:D93)</f>
        <v>62.257440000000003</v>
      </c>
      <c r="H9" s="64">
        <f t="shared" ref="H9:H14" si="0">G9-F9</f>
        <v>0.82844000000000051</v>
      </c>
      <c r="I9" s="312">
        <v>3.2256944444444442E-2</v>
      </c>
      <c r="J9" s="313">
        <f>I9-I8</f>
        <v>1.9895833333333328E-2</v>
      </c>
      <c r="K9" s="314">
        <f>J9+K8</f>
        <v>3.2256944444444442E-2</v>
      </c>
      <c r="L9" s="377">
        <v>165.60599999999999</v>
      </c>
      <c r="M9" s="315"/>
      <c r="N9" s="51"/>
      <c r="O9" s="18"/>
    </row>
    <row r="10" spans="1:15" s="3" customFormat="1" ht="30" customHeight="1" x14ac:dyDescent="0.3">
      <c r="A10" s="311">
        <v>3</v>
      </c>
      <c r="B10" s="319" t="s">
        <v>125</v>
      </c>
      <c r="C10" s="327">
        <v>7</v>
      </c>
      <c r="D10" s="19">
        <f>COUNTA(E28:E92)+D9+1</f>
        <v>78</v>
      </c>
      <c r="E10" s="61">
        <f>COUNTA(E28:E92)+1</f>
        <v>36</v>
      </c>
      <c r="F10" s="65">
        <f>MIN(E28:E93)</f>
        <v>61.575000000000003</v>
      </c>
      <c r="G10" s="34">
        <f>AVERAGE(E28:E94)</f>
        <v>62.756400000000006</v>
      </c>
      <c r="H10" s="64">
        <f t="shared" si="0"/>
        <v>1.1814000000000036</v>
      </c>
      <c r="I10" s="312">
        <v>5.9618055555555556E-2</v>
      </c>
      <c r="J10" s="313">
        <f>I10-I9</f>
        <v>2.7361111111111114E-2</v>
      </c>
      <c r="K10" s="314">
        <f>J10</f>
        <v>2.7361111111111114E-2</v>
      </c>
      <c r="L10" s="377">
        <v>161.49700000000001</v>
      </c>
      <c r="M10" s="315"/>
      <c r="N10" s="51"/>
      <c r="O10" s="18"/>
    </row>
    <row r="11" spans="1:15" s="3" customFormat="1" ht="30" customHeight="1" x14ac:dyDescent="0.3">
      <c r="A11" s="311">
        <v>4</v>
      </c>
      <c r="B11" s="319" t="s">
        <v>125</v>
      </c>
      <c r="C11" s="327">
        <v>13</v>
      </c>
      <c r="D11" s="19">
        <f>COUNTA(F28:F92)+D10+1</f>
        <v>99</v>
      </c>
      <c r="E11" s="61">
        <f>COUNTA(F28:F92)+1</f>
        <v>21</v>
      </c>
      <c r="F11" s="65">
        <f>MIN(F28:F93)</f>
        <v>62.02</v>
      </c>
      <c r="G11" s="34">
        <f>AVERAGE(F28:F93)</f>
        <v>62.726750000000017</v>
      </c>
      <c r="H11" s="64">
        <f t="shared" si="0"/>
        <v>0.70675000000001376</v>
      </c>
      <c r="I11" s="312">
        <v>7.5995370370370366E-2</v>
      </c>
      <c r="J11" s="313">
        <f>I11-I10</f>
        <v>1.637731481481481E-2</v>
      </c>
      <c r="K11" s="314">
        <f>J11+K10</f>
        <v>4.3738425925925924E-2</v>
      </c>
      <c r="L11" s="377">
        <v>156.89500000000001</v>
      </c>
      <c r="M11" s="315"/>
      <c r="N11" s="51"/>
      <c r="O11" s="18"/>
    </row>
    <row r="12" spans="1:15" s="3" customFormat="1" ht="30" customHeight="1" x14ac:dyDescent="0.3">
      <c r="A12" s="311">
        <v>5</v>
      </c>
      <c r="B12" s="319" t="s">
        <v>89</v>
      </c>
      <c r="C12" s="327">
        <v>69</v>
      </c>
      <c r="D12" s="19">
        <f>COUNTA(G28:G92)+D11+1</f>
        <v>140</v>
      </c>
      <c r="E12" s="61">
        <f>COUNTA(G28:G92)+1</f>
        <v>41</v>
      </c>
      <c r="F12" s="65">
        <f>MIN(G28:G93)</f>
        <v>61.03</v>
      </c>
      <c r="G12" s="34">
        <f>AVERAGE(G28:G893)</f>
        <v>62.501000000000012</v>
      </c>
      <c r="H12" s="64">
        <f t="shared" si="0"/>
        <v>1.4710000000000107</v>
      </c>
      <c r="I12" s="312">
        <v>0.10675925925925926</v>
      </c>
      <c r="J12" s="313">
        <f>I12-I11</f>
        <v>3.0763888888888896E-2</v>
      </c>
      <c r="K12" s="314">
        <f>J12</f>
        <v>3.0763888888888896E-2</v>
      </c>
      <c r="L12" s="377">
        <v>160.94900000000001</v>
      </c>
      <c r="M12" s="315"/>
      <c r="N12" s="51"/>
      <c r="O12" s="18"/>
    </row>
    <row r="13" spans="1:15" s="3" customFormat="1" ht="30" customHeight="1" x14ac:dyDescent="0.3">
      <c r="A13" s="311">
        <v>6</v>
      </c>
      <c r="B13" s="319" t="s">
        <v>89</v>
      </c>
      <c r="C13" s="327">
        <v>8</v>
      </c>
      <c r="D13" s="19">
        <f>COUNTA(H28:H92)+D12+1</f>
        <v>175</v>
      </c>
      <c r="E13" s="61">
        <f>COUNTA(H28:H92)+1</f>
        <v>35</v>
      </c>
      <c r="F13" s="65">
        <f>MIN(H28:H93)</f>
        <v>60.773000000000003</v>
      </c>
      <c r="G13" s="34">
        <f>AVERAGE(H28:H93)</f>
        <v>61.915294117647058</v>
      </c>
      <c r="H13" s="64">
        <f t="shared" si="0"/>
        <v>1.1422941176470545</v>
      </c>
      <c r="I13" s="312">
        <v>0.13297453703703704</v>
      </c>
      <c r="J13" s="313">
        <f>I13-I12</f>
        <v>2.6215277777777782E-2</v>
      </c>
      <c r="K13" s="314">
        <f>J13+K12</f>
        <v>5.6979166666666678E-2</v>
      </c>
      <c r="L13" s="377">
        <v>159.71899999999999</v>
      </c>
      <c r="M13" s="315"/>
      <c r="N13" s="51"/>
      <c r="O13" s="18"/>
    </row>
    <row r="14" spans="1:15" s="3" customFormat="1" ht="30" customHeight="1" x14ac:dyDescent="0.3">
      <c r="A14" s="311">
        <v>7</v>
      </c>
      <c r="B14" s="319" t="s">
        <v>124</v>
      </c>
      <c r="C14" s="327">
        <v>69</v>
      </c>
      <c r="D14" s="19">
        <f>COUNTA(I28:I92)+D13+1</f>
        <v>216</v>
      </c>
      <c r="E14" s="61">
        <f>COUNTA(I28:I92)+1</f>
        <v>41</v>
      </c>
      <c r="F14" s="65">
        <f>MIN(I28:I93)</f>
        <v>61.015999999999998</v>
      </c>
      <c r="G14" s="34">
        <f>AVERAGE(I28:I93)</f>
        <v>61.860675000000015</v>
      </c>
      <c r="H14" s="64">
        <f t="shared" si="0"/>
        <v>0.8446750000000165</v>
      </c>
      <c r="I14" s="312">
        <v>0.16348379629629631</v>
      </c>
      <c r="J14" s="313">
        <f>I14-I13</f>
        <v>3.0509259259259264E-2</v>
      </c>
      <c r="K14" s="314">
        <f>J14+K9</f>
        <v>6.2766203703703699E-2</v>
      </c>
      <c r="L14" s="377">
        <v>161.453</v>
      </c>
      <c r="M14" s="315"/>
      <c r="N14" s="51"/>
      <c r="O14" s="18"/>
    </row>
    <row r="15" spans="1:15" s="3" customFormat="1" ht="30" customHeight="1" x14ac:dyDescent="0.3">
      <c r="A15" s="58">
        <v>8</v>
      </c>
      <c r="B15" s="320" t="s">
        <v>124</v>
      </c>
      <c r="C15" s="327">
        <v>6</v>
      </c>
      <c r="D15" s="19">
        <f>COUNTA(J28:J92)+D14+1</f>
        <v>229</v>
      </c>
      <c r="E15" s="61">
        <f>COUNTA(J28:J92)+1</f>
        <v>13</v>
      </c>
      <c r="F15" s="65">
        <f>MIN(J28:J93)</f>
        <v>61.468000000000004</v>
      </c>
      <c r="G15" s="34">
        <f>AVERAGE(J28:J93)</f>
        <v>62.374083333333324</v>
      </c>
      <c r="H15" s="64">
        <f>G9-F9</f>
        <v>0.82844000000000051</v>
      </c>
      <c r="I15" s="68">
        <v>0.17401620370370371</v>
      </c>
      <c r="J15" s="75">
        <f>I15-I14</f>
        <v>1.0532407407407407E-2</v>
      </c>
      <c r="K15" s="76">
        <f>J15+K14</f>
        <v>7.3298611111111106E-2</v>
      </c>
      <c r="L15" s="378">
        <v>162.90299999999999</v>
      </c>
      <c r="M15" s="53"/>
      <c r="N15" s="39"/>
      <c r="O15" s="18"/>
    </row>
    <row r="16" spans="1:15" s="3" customFormat="1" ht="30" customHeight="1" thickBot="1" x14ac:dyDescent="0.35">
      <c r="A16" s="58">
        <v>9</v>
      </c>
      <c r="B16" s="320" t="s">
        <v>125</v>
      </c>
      <c r="C16" s="327">
        <v>7</v>
      </c>
      <c r="D16" s="19">
        <f>COUNTA(K28:K92)+D15+1</f>
        <v>259</v>
      </c>
      <c r="E16" s="61">
        <f>COUNTA(K28:K92)+1</f>
        <v>30</v>
      </c>
      <c r="F16" s="388">
        <f>MIN(K28:K93)</f>
        <v>61.502000000000002</v>
      </c>
      <c r="G16" s="34">
        <f>AVERAGE(K28:K93)</f>
        <v>62.845551724137934</v>
      </c>
      <c r="H16" s="64">
        <f>G10-F10</f>
        <v>1.1814000000000036</v>
      </c>
      <c r="I16" s="68">
        <v>0.19699074074074074</v>
      </c>
      <c r="J16" s="75">
        <f>I16-I15</f>
        <v>2.2974537037037029E-2</v>
      </c>
      <c r="K16" s="76">
        <f>J16+K11</f>
        <v>6.6712962962962946E-2</v>
      </c>
      <c r="L16" s="378">
        <v>162.642</v>
      </c>
      <c r="M16" s="54"/>
      <c r="N16" s="45"/>
      <c r="O16" s="18"/>
    </row>
    <row r="17" spans="1:16" s="3" customFormat="1" ht="30" customHeight="1" thickBot="1" x14ac:dyDescent="0.35">
      <c r="A17" s="58">
        <v>10</v>
      </c>
      <c r="B17" s="320" t="s">
        <v>125</v>
      </c>
      <c r="C17" s="327">
        <v>8</v>
      </c>
      <c r="D17" s="19">
        <f>COUNTA(L28:L92)+D16+1</f>
        <v>301</v>
      </c>
      <c r="E17" s="61">
        <f>COUNTA(L28:L92)+1</f>
        <v>42</v>
      </c>
      <c r="F17" s="389">
        <f>MIN(L28:L93)</f>
        <v>60.783000000000001</v>
      </c>
      <c r="G17" s="41">
        <f>AVERAGE(L28:L93)</f>
        <v>61.656463414634132</v>
      </c>
      <c r="H17" s="64">
        <f>G11-F11</f>
        <v>0.70675000000001376</v>
      </c>
      <c r="I17" s="68">
        <v>0.22810185185185183</v>
      </c>
      <c r="J17" s="75">
        <f>I17-I16</f>
        <v>3.1111111111111089E-2</v>
      </c>
      <c r="K17" s="345">
        <f>J17+K16</f>
        <v>9.7824074074074036E-2</v>
      </c>
      <c r="L17" s="378">
        <v>159.214</v>
      </c>
      <c r="M17" s="53"/>
      <c r="N17" s="39"/>
      <c r="O17" s="18"/>
    </row>
    <row r="18" spans="1:16" s="3" customFormat="1" ht="30" customHeight="1" thickBot="1" x14ac:dyDescent="0.35">
      <c r="A18" s="58">
        <v>11</v>
      </c>
      <c r="B18" s="321" t="s">
        <v>89</v>
      </c>
      <c r="C18" s="328">
        <v>1</v>
      </c>
      <c r="D18" s="19">
        <f>COUNTA(M28:M92)+D17+1</f>
        <v>334</v>
      </c>
      <c r="E18" s="61">
        <f>COUNTA(M28:M92)+1</f>
        <v>33</v>
      </c>
      <c r="F18" s="389">
        <f>MIN(M28:M93)</f>
        <v>60.460999999999999</v>
      </c>
      <c r="G18" s="41">
        <f>AVERAGE(M28:M93)</f>
        <v>61.692093750000012</v>
      </c>
      <c r="H18" s="64">
        <f>G12-F12</f>
        <v>1.4710000000000107</v>
      </c>
      <c r="I18" s="68">
        <v>0.2528125</v>
      </c>
      <c r="J18" s="75">
        <f>I18-I17</f>
        <v>2.4710648148148162E-2</v>
      </c>
      <c r="K18" s="76">
        <f>J18+K13</f>
        <v>8.168981481481484E-2</v>
      </c>
      <c r="L18" s="378">
        <v>160.74299999999999</v>
      </c>
      <c r="M18" s="53"/>
      <c r="N18" s="40"/>
    </row>
    <row r="19" spans="1:16" s="3" customFormat="1" ht="30" customHeight="1" thickBot="1" x14ac:dyDescent="0.35">
      <c r="A19" s="58">
        <v>12</v>
      </c>
      <c r="B19" s="321" t="s">
        <v>89</v>
      </c>
      <c r="C19" s="328">
        <v>13</v>
      </c>
      <c r="D19" s="19">
        <f>COUNTA(N28:N92)+D18+1</f>
        <v>347</v>
      </c>
      <c r="E19" s="61">
        <f>COUNTA(N28:N92)+1</f>
        <v>13</v>
      </c>
      <c r="F19" s="409">
        <f>MIN(N28:N93)</f>
        <v>61.531999999999996</v>
      </c>
      <c r="G19" s="34">
        <f>AVERAGE(N28:N93)</f>
        <v>62.376499999999993</v>
      </c>
      <c r="H19" s="64">
        <f>G13-F13</f>
        <v>1.1422941176470545</v>
      </c>
      <c r="I19" s="68">
        <v>0.26333333333333336</v>
      </c>
      <c r="J19" s="75">
        <f t="shared" ref="J19:J21" si="1">I19-I18</f>
        <v>1.0520833333333368E-2</v>
      </c>
      <c r="K19" s="345">
        <f>J19+K18</f>
        <v>9.2210648148148208E-2</v>
      </c>
      <c r="L19" s="378">
        <v>160.42599999999999</v>
      </c>
      <c r="M19" s="53"/>
      <c r="N19" s="40"/>
    </row>
    <row r="20" spans="1:16" s="3" customFormat="1" ht="30" customHeight="1" thickBot="1" x14ac:dyDescent="0.35">
      <c r="A20" s="58">
        <v>13</v>
      </c>
      <c r="B20" s="321" t="s">
        <v>124</v>
      </c>
      <c r="C20" s="328">
        <v>9</v>
      </c>
      <c r="D20" s="19">
        <f>COUNTA(O28:O92)+D19+1</f>
        <v>366</v>
      </c>
      <c r="E20" s="61">
        <f>COUNTA(O28:O92)+1</f>
        <v>19</v>
      </c>
      <c r="F20" s="392">
        <f>MIN(O28:O93)</f>
        <v>59.113999999999997</v>
      </c>
      <c r="G20" s="41">
        <f>AVERAGE(O28:O93)</f>
        <v>60.398166666666675</v>
      </c>
      <c r="H20" s="64">
        <f>G14-F14</f>
        <v>0.8446750000000165</v>
      </c>
      <c r="I20" s="68">
        <v>0.27774305555555556</v>
      </c>
      <c r="J20" s="75">
        <f t="shared" si="1"/>
        <v>1.4409722222222199E-2</v>
      </c>
      <c r="K20" s="76">
        <f>J20+K15</f>
        <v>8.7708333333333305E-2</v>
      </c>
      <c r="L20" s="378">
        <v>157.114</v>
      </c>
      <c r="M20" s="53"/>
      <c r="N20" s="40"/>
    </row>
    <row r="21" spans="1:16" s="3" customFormat="1" ht="30" customHeight="1" thickBot="1" x14ac:dyDescent="0.35">
      <c r="A21" s="59" t="s">
        <v>36</v>
      </c>
      <c r="B21" s="322" t="s">
        <v>124</v>
      </c>
      <c r="C21" s="329">
        <v>7</v>
      </c>
      <c r="D21" s="86">
        <f>COUNTA(P28:P92)+D20+1</f>
        <v>386</v>
      </c>
      <c r="E21" s="62">
        <f>COUNTA(P28:P92)+1</f>
        <v>20</v>
      </c>
      <c r="F21" s="408">
        <f>MIN(P28:P93)</f>
        <v>60.707000000000001</v>
      </c>
      <c r="G21" s="55">
        <f>AVERAGE(P28:P93)</f>
        <v>61.810052631578948</v>
      </c>
      <c r="H21" s="66">
        <f>G15-F15</f>
        <v>0.9060833333333207</v>
      </c>
      <c r="I21" s="349" t="str">
        <f>'Общие результаты'!G6</f>
        <v>7:00:46</v>
      </c>
      <c r="J21" s="78">
        <f t="shared" si="1"/>
        <v>1.4456018518518521E-2</v>
      </c>
      <c r="K21" s="346">
        <f>J21+K20</f>
        <v>0.10216435185185183</v>
      </c>
      <c r="L21" s="379"/>
      <c r="M21" s="56"/>
      <c r="N21" s="40"/>
    </row>
    <row r="22" spans="1:16" s="3" customFormat="1" ht="30" customHeight="1" x14ac:dyDescent="0.3">
      <c r="A22" s="42"/>
      <c r="B22" s="43"/>
      <c r="C22" s="44"/>
      <c r="D22" s="44"/>
      <c r="E22" s="44"/>
      <c r="F22" s="33">
        <f>AVERAGE(F8:F9,F14:F15,F20:F21)</f>
        <v>60.838499999999989</v>
      </c>
      <c r="G22" s="35">
        <f>AVERAGE(C28:D92,I28:J92,O28:P92)</f>
        <v>61.83713076923074</v>
      </c>
      <c r="H22" s="347">
        <f>AVERAGE(H8,H15,H10,H13,H17,H19,H21)</f>
        <v>0.99715343837535231</v>
      </c>
      <c r="I22" s="342" t="s">
        <v>126</v>
      </c>
      <c r="J22" s="44"/>
      <c r="K22" s="44"/>
      <c r="L22" s="20"/>
      <c r="M22" s="20"/>
    </row>
    <row r="23" spans="1:16" s="3" customFormat="1" ht="30" customHeight="1" x14ac:dyDescent="0.3">
      <c r="A23" s="42"/>
      <c r="B23" s="43"/>
      <c r="C23" s="44"/>
      <c r="D23" s="44"/>
      <c r="E23" s="44"/>
      <c r="F23" s="33">
        <f>AVERAGE(F10:F11,F16:F17)</f>
        <v>61.47</v>
      </c>
      <c r="G23" s="35">
        <f>AVERAGE(E28:F92,K28:L92)</f>
        <v>62.411560000000023</v>
      </c>
      <c r="H23" s="347">
        <f>AVERAGE(H9,H11,H12,H14,H16,H18,H20)</f>
        <v>1.0497057142857247</v>
      </c>
      <c r="I23" s="350" t="s">
        <v>127</v>
      </c>
      <c r="J23" s="44"/>
      <c r="K23" s="44"/>
      <c r="L23" s="20"/>
      <c r="M23" s="20"/>
    </row>
    <row r="24" spans="1:16" ht="27.75" customHeight="1" thickBot="1" x14ac:dyDescent="0.35">
      <c r="A24" s="21"/>
      <c r="B24" s="21"/>
      <c r="C24" s="21"/>
      <c r="D24" s="22"/>
      <c r="E24" s="23"/>
      <c r="F24" s="24">
        <f>AVERAGE(F12:F13,F18:F19)</f>
        <v>60.948999999999998</v>
      </c>
      <c r="G24" s="35">
        <f>AVERAGE(G28:H92,M28:N92)</f>
        <v>62.100211864406745</v>
      </c>
      <c r="H24" s="348">
        <f>AVERAGE(H15,H17,H19,H21)</f>
        <v>0.89589186274509736</v>
      </c>
      <c r="I24" s="343" t="s">
        <v>128</v>
      </c>
      <c r="J24" s="23" t="s">
        <v>22</v>
      </c>
      <c r="K24" s="23"/>
      <c r="L24" s="20"/>
      <c r="M24" s="20"/>
    </row>
    <row r="25" spans="1:16" ht="30" customHeight="1" thickBot="1" x14ac:dyDescent="0.35">
      <c r="A25" s="27"/>
      <c r="B25" s="27"/>
      <c r="C25" s="27"/>
      <c r="D25" s="23"/>
      <c r="E25" s="23"/>
      <c r="F25" s="28">
        <f>AVERAGE(F8:F21)</f>
        <v>61.050500000000007</v>
      </c>
      <c r="G25" s="29">
        <f>AVERAGE(C28:P100)</f>
        <v>62.112860589812307</v>
      </c>
      <c r="H25" s="30">
        <f>AVERAGE(H8:H21)</f>
        <v>1.0234295763305385</v>
      </c>
      <c r="I25" s="23"/>
      <c r="J25" s="23"/>
      <c r="K25" s="23"/>
      <c r="L25" s="27"/>
      <c r="M25" s="27"/>
    </row>
    <row r="27" spans="1:16" ht="15" thickBot="1" x14ac:dyDescent="0.35">
      <c r="C27" s="31" t="str">
        <f>B8</f>
        <v>Кравчонок Саша</v>
      </c>
      <c r="D27" s="31" t="str">
        <f>B9</f>
        <v>Кравчонок Саша</v>
      </c>
      <c r="E27" s="31" t="str">
        <f>B10</f>
        <v>Верба Александр</v>
      </c>
      <c r="F27" s="31" t="str">
        <f>B11</f>
        <v>Верба Александр</v>
      </c>
      <c r="G27" s="31" t="str">
        <f>B12</f>
        <v>Гончаров Алексей</v>
      </c>
      <c r="H27" s="31" t="str">
        <f>B13</f>
        <v>Гончаров Алексей</v>
      </c>
      <c r="I27" s="31" t="str">
        <f>B14</f>
        <v>Кравчонок Саша</v>
      </c>
      <c r="J27" s="31" t="str">
        <f>B15</f>
        <v>Кравчонок Саша</v>
      </c>
      <c r="K27" s="31" t="str">
        <f>B16</f>
        <v>Верба Александр</v>
      </c>
      <c r="L27" s="31" t="str">
        <f>B17</f>
        <v>Верба Александр</v>
      </c>
      <c r="M27" s="31" t="str">
        <f>B18</f>
        <v>Гончаров Алексей</v>
      </c>
      <c r="N27" s="31" t="str">
        <f>B19</f>
        <v>Гончаров Алексей</v>
      </c>
      <c r="O27" s="31" t="str">
        <f>B20</f>
        <v>Кравчонок Саша</v>
      </c>
      <c r="P27" s="31" t="str">
        <f>B21</f>
        <v>Кравчонок Саша</v>
      </c>
    </row>
    <row r="28" spans="1:16" x14ac:dyDescent="0.3">
      <c r="B28" s="1">
        <v>1</v>
      </c>
      <c r="C28" s="362">
        <v>64.022000000000006</v>
      </c>
      <c r="D28" s="363">
        <v>62.981000000000002</v>
      </c>
      <c r="E28" s="363">
        <v>63.561</v>
      </c>
      <c r="F28" s="363">
        <v>63.154000000000003</v>
      </c>
      <c r="G28" s="363">
        <v>62.116999999999997</v>
      </c>
      <c r="H28" s="363">
        <v>62.603000000000002</v>
      </c>
      <c r="I28" s="363">
        <v>62.59</v>
      </c>
      <c r="J28" s="363">
        <v>62.11</v>
      </c>
      <c r="K28" s="363">
        <v>61.502000000000002</v>
      </c>
      <c r="L28" s="363">
        <v>63.79</v>
      </c>
      <c r="M28" s="363">
        <v>66.046999999999997</v>
      </c>
      <c r="N28" s="363">
        <v>61.756999999999998</v>
      </c>
      <c r="O28" s="363">
        <v>60.878999999999998</v>
      </c>
      <c r="P28" s="382">
        <v>60.707000000000001</v>
      </c>
    </row>
    <row r="29" spans="1:16" x14ac:dyDescent="0.3">
      <c r="B29" s="1">
        <v>2</v>
      </c>
      <c r="C29" s="364">
        <v>62.302</v>
      </c>
      <c r="D29" s="365">
        <v>62.548999999999999</v>
      </c>
      <c r="E29" s="365">
        <v>62.081000000000003</v>
      </c>
      <c r="F29" s="365">
        <v>63.164000000000001</v>
      </c>
      <c r="G29" s="390">
        <v>63.076000000000001</v>
      </c>
      <c r="H29" s="365">
        <v>61.917000000000002</v>
      </c>
      <c r="I29" s="365">
        <v>63.17</v>
      </c>
      <c r="J29" s="365">
        <v>62.475999999999999</v>
      </c>
      <c r="K29" s="365">
        <v>63.347999999999999</v>
      </c>
      <c r="L29" s="365">
        <v>62.046999999999997</v>
      </c>
      <c r="M29" s="365">
        <v>61.594000000000001</v>
      </c>
      <c r="N29" s="380">
        <v>62.329000000000001</v>
      </c>
      <c r="O29" s="380">
        <v>60.912999999999997</v>
      </c>
      <c r="P29" s="381">
        <v>61.469000000000001</v>
      </c>
    </row>
    <row r="30" spans="1:16" x14ac:dyDescent="0.3">
      <c r="B30" s="1">
        <v>3</v>
      </c>
      <c r="C30" s="364">
        <v>62.48</v>
      </c>
      <c r="D30" s="365">
        <v>62.116</v>
      </c>
      <c r="E30" s="365">
        <v>62.72</v>
      </c>
      <c r="F30" s="365">
        <v>62.84</v>
      </c>
      <c r="G30" s="365">
        <v>62.433999999999997</v>
      </c>
      <c r="H30" s="365">
        <v>61.835999999999999</v>
      </c>
      <c r="I30" s="365">
        <v>61.734000000000002</v>
      </c>
      <c r="J30" s="365">
        <v>62.774000000000001</v>
      </c>
      <c r="K30" s="365">
        <v>62.686999999999998</v>
      </c>
      <c r="L30" s="365">
        <v>60.826999999999998</v>
      </c>
      <c r="M30" s="365">
        <v>62.354999999999997</v>
      </c>
      <c r="N30" s="380">
        <v>62.996000000000002</v>
      </c>
      <c r="O30" s="380">
        <v>61.524000000000001</v>
      </c>
      <c r="P30" s="381">
        <v>61.704999999999998</v>
      </c>
    </row>
    <row r="31" spans="1:16" x14ac:dyDescent="0.3">
      <c r="B31" s="1">
        <v>4</v>
      </c>
      <c r="C31" s="364">
        <v>62.12</v>
      </c>
      <c r="D31" s="365">
        <v>62.256999999999998</v>
      </c>
      <c r="E31" s="365">
        <v>62.274999999999999</v>
      </c>
      <c r="F31" s="365">
        <v>62.195</v>
      </c>
      <c r="G31" s="365">
        <v>63.59</v>
      </c>
      <c r="H31" s="365">
        <v>60.863999999999997</v>
      </c>
      <c r="I31" s="365">
        <v>63.244999999999997</v>
      </c>
      <c r="J31" s="365">
        <v>62.110999999999997</v>
      </c>
      <c r="K31" s="365">
        <v>62.021999999999998</v>
      </c>
      <c r="L31" s="365">
        <v>61.325000000000003</v>
      </c>
      <c r="M31" s="365">
        <v>61.606000000000002</v>
      </c>
      <c r="N31" s="380">
        <v>62.536999999999999</v>
      </c>
      <c r="O31" s="380">
        <v>60.44</v>
      </c>
      <c r="P31" s="381">
        <v>61.505000000000003</v>
      </c>
    </row>
    <row r="32" spans="1:16" x14ac:dyDescent="0.3">
      <c r="B32" s="1">
        <v>5</v>
      </c>
      <c r="C32" s="364">
        <v>62.777000000000001</v>
      </c>
      <c r="D32" s="365">
        <v>63.018999999999998</v>
      </c>
      <c r="E32" s="365">
        <v>62.536999999999999</v>
      </c>
      <c r="F32" s="365">
        <v>62.774000000000001</v>
      </c>
      <c r="G32" s="365">
        <v>62.372999999999998</v>
      </c>
      <c r="H32" s="365">
        <v>61.749000000000002</v>
      </c>
      <c r="I32" s="365">
        <v>62.579000000000001</v>
      </c>
      <c r="J32" s="365">
        <v>62.95</v>
      </c>
      <c r="K32" s="365">
        <v>64.736000000000004</v>
      </c>
      <c r="L32" s="365">
        <v>61.192</v>
      </c>
      <c r="M32" s="365">
        <v>61.252000000000002</v>
      </c>
      <c r="N32" s="365">
        <v>61.531999999999996</v>
      </c>
      <c r="O32" s="365">
        <v>60.582000000000001</v>
      </c>
      <c r="P32" s="381">
        <v>61.366</v>
      </c>
    </row>
    <row r="33" spans="2:16" x14ac:dyDescent="0.3">
      <c r="B33" s="1">
        <v>6</v>
      </c>
      <c r="C33" s="364">
        <v>62.073</v>
      </c>
      <c r="D33" s="365">
        <v>63.103000000000002</v>
      </c>
      <c r="E33" s="365">
        <v>62.896999999999998</v>
      </c>
      <c r="F33" s="365">
        <v>62.433999999999997</v>
      </c>
      <c r="G33" s="365">
        <v>62.881</v>
      </c>
      <c r="H33" s="365">
        <v>61.44</v>
      </c>
      <c r="I33" s="365">
        <v>62.140999999999998</v>
      </c>
      <c r="J33" s="365">
        <v>62.819000000000003</v>
      </c>
      <c r="K33" s="365">
        <v>62.890999999999998</v>
      </c>
      <c r="L33" s="365">
        <v>62.210999999999999</v>
      </c>
      <c r="M33" s="365">
        <v>61.779000000000003</v>
      </c>
      <c r="N33" s="365">
        <v>61.7</v>
      </c>
      <c r="O33" s="365">
        <v>60.603999999999999</v>
      </c>
      <c r="P33" s="381">
        <v>60.963999999999999</v>
      </c>
    </row>
    <row r="34" spans="2:16" x14ac:dyDescent="0.3">
      <c r="B34" s="1">
        <v>7</v>
      </c>
      <c r="C34" s="364">
        <v>62.244999999999997</v>
      </c>
      <c r="D34" s="365">
        <v>62.158000000000001</v>
      </c>
      <c r="E34" s="365">
        <v>62.091999999999999</v>
      </c>
      <c r="F34" s="365">
        <v>64.12</v>
      </c>
      <c r="G34" s="365">
        <v>62.753</v>
      </c>
      <c r="H34" s="365">
        <v>61.381999999999998</v>
      </c>
      <c r="I34" s="365">
        <v>62.078000000000003</v>
      </c>
      <c r="J34" s="365">
        <v>62.636000000000003</v>
      </c>
      <c r="K34" s="365">
        <v>63.627000000000002</v>
      </c>
      <c r="L34" s="365">
        <v>61.710999999999999</v>
      </c>
      <c r="M34" s="365">
        <v>61.459000000000003</v>
      </c>
      <c r="N34" s="365">
        <v>61.985999999999997</v>
      </c>
      <c r="O34" s="365">
        <v>60.555999999999997</v>
      </c>
      <c r="P34" s="381">
        <v>62.331000000000003</v>
      </c>
    </row>
    <row r="35" spans="2:16" x14ac:dyDescent="0.3">
      <c r="B35" s="1">
        <v>8</v>
      </c>
      <c r="C35" s="364">
        <v>62.021000000000001</v>
      </c>
      <c r="D35" s="365">
        <v>62.44</v>
      </c>
      <c r="E35" s="365">
        <v>64.259</v>
      </c>
      <c r="F35" s="365">
        <v>62.372</v>
      </c>
      <c r="G35" s="365">
        <v>62.277999999999999</v>
      </c>
      <c r="H35" s="365">
        <v>61.191000000000003</v>
      </c>
      <c r="I35" s="365">
        <v>62.216000000000001</v>
      </c>
      <c r="J35" s="365">
        <v>62.051000000000002</v>
      </c>
      <c r="K35" s="365">
        <v>62.837000000000003</v>
      </c>
      <c r="L35" s="365">
        <v>61.505000000000003</v>
      </c>
      <c r="M35" s="365">
        <v>61.747999999999998</v>
      </c>
      <c r="N35" s="365">
        <v>62.293999999999997</v>
      </c>
      <c r="O35" s="365">
        <v>60.104999999999997</v>
      </c>
      <c r="P35" s="381">
        <v>62.267000000000003</v>
      </c>
    </row>
    <row r="36" spans="2:16" x14ac:dyDescent="0.3">
      <c r="B36" s="1">
        <v>9</v>
      </c>
      <c r="C36" s="368">
        <v>62.33</v>
      </c>
      <c r="D36" s="365">
        <v>62.39</v>
      </c>
      <c r="E36" s="365">
        <v>63.164000000000001</v>
      </c>
      <c r="F36" s="365">
        <v>62.683</v>
      </c>
      <c r="G36" s="365">
        <v>73.63</v>
      </c>
      <c r="H36" s="365">
        <v>60.773000000000003</v>
      </c>
      <c r="I36" s="365">
        <v>61.460999999999999</v>
      </c>
      <c r="J36" s="365">
        <v>62.631999999999998</v>
      </c>
      <c r="K36" s="365">
        <v>62.356000000000002</v>
      </c>
      <c r="L36" s="365">
        <v>61.348999999999997</v>
      </c>
      <c r="M36" s="365">
        <v>61.47</v>
      </c>
      <c r="N36" s="365">
        <v>63.814999999999998</v>
      </c>
      <c r="O36" s="365">
        <v>61.078000000000003</v>
      </c>
      <c r="P36" s="381">
        <v>62.225999999999999</v>
      </c>
    </row>
    <row r="37" spans="2:16" x14ac:dyDescent="0.3">
      <c r="B37" s="1">
        <v>10</v>
      </c>
      <c r="C37" s="364">
        <v>61.296999999999997</v>
      </c>
      <c r="D37" s="365">
        <v>62.503</v>
      </c>
      <c r="E37" s="365">
        <v>62.209000000000003</v>
      </c>
      <c r="F37" s="365">
        <v>62.872999999999998</v>
      </c>
      <c r="G37" s="365">
        <v>61.947000000000003</v>
      </c>
      <c r="H37" s="365">
        <v>63.134999999999998</v>
      </c>
      <c r="I37" s="365">
        <v>61.749000000000002</v>
      </c>
      <c r="J37" s="365">
        <v>61.468000000000004</v>
      </c>
      <c r="K37" s="365">
        <v>62.7</v>
      </c>
      <c r="L37" s="365">
        <v>61.034999999999997</v>
      </c>
      <c r="M37" s="365">
        <v>60.460999999999999</v>
      </c>
      <c r="N37" s="365">
        <v>62.970999999999997</v>
      </c>
      <c r="O37" s="365">
        <v>61.575000000000003</v>
      </c>
      <c r="P37" s="381">
        <v>62.085999999999999</v>
      </c>
    </row>
    <row r="38" spans="2:16" x14ac:dyDescent="0.3">
      <c r="B38" s="1">
        <v>11</v>
      </c>
      <c r="C38" s="364">
        <v>63.06</v>
      </c>
      <c r="D38" s="365">
        <v>63.003</v>
      </c>
      <c r="E38" s="365">
        <v>71.242000000000004</v>
      </c>
      <c r="F38" s="365">
        <v>62.469000000000001</v>
      </c>
      <c r="G38" s="365">
        <v>62.14</v>
      </c>
      <c r="H38" s="365">
        <v>61.48</v>
      </c>
      <c r="I38" s="365">
        <v>61.651000000000003</v>
      </c>
      <c r="J38" s="365">
        <v>62.177</v>
      </c>
      <c r="K38" s="365">
        <v>62.890999999999998</v>
      </c>
      <c r="L38" s="365">
        <v>61.264000000000003</v>
      </c>
      <c r="M38" s="365">
        <v>61.037999999999997</v>
      </c>
      <c r="N38" s="365">
        <v>62.000999999999998</v>
      </c>
      <c r="O38" s="365">
        <v>60.289000000000001</v>
      </c>
      <c r="P38" s="381">
        <v>61.783000000000001</v>
      </c>
    </row>
    <row r="39" spans="2:16" x14ac:dyDescent="0.3">
      <c r="B39" s="1">
        <v>12</v>
      </c>
      <c r="C39" s="364">
        <v>62.314999999999998</v>
      </c>
      <c r="D39" s="365">
        <v>61.884999999999998</v>
      </c>
      <c r="E39" s="365">
        <v>62.447000000000003</v>
      </c>
      <c r="F39" s="365">
        <v>63.133000000000003</v>
      </c>
      <c r="G39" s="365">
        <v>62.567999999999998</v>
      </c>
      <c r="H39" s="365">
        <v>62.845999999999997</v>
      </c>
      <c r="I39" s="365">
        <v>61.776000000000003</v>
      </c>
      <c r="J39" s="365">
        <v>62.284999999999997</v>
      </c>
      <c r="K39" s="365">
        <v>62.22</v>
      </c>
      <c r="L39" s="365">
        <v>61.753999999999998</v>
      </c>
      <c r="M39" s="365">
        <v>62.662999999999997</v>
      </c>
      <c r="N39" s="365">
        <v>62.6</v>
      </c>
      <c r="O39" s="365">
        <v>60.957999999999998</v>
      </c>
      <c r="P39" s="381">
        <v>62.534999999999997</v>
      </c>
    </row>
    <row r="40" spans="2:16" x14ac:dyDescent="0.3">
      <c r="B40" s="1">
        <v>13</v>
      </c>
      <c r="C40" s="364">
        <v>62.066000000000003</v>
      </c>
      <c r="D40" s="365">
        <v>62.085999999999999</v>
      </c>
      <c r="E40" s="365">
        <v>61.966999999999999</v>
      </c>
      <c r="F40" s="365">
        <v>62.472000000000001</v>
      </c>
      <c r="G40" s="365">
        <v>62.179000000000002</v>
      </c>
      <c r="H40" s="365">
        <v>61.798000000000002</v>
      </c>
      <c r="I40" s="365">
        <v>61.027999999999999</v>
      </c>
      <c r="J40" s="365"/>
      <c r="K40" s="365">
        <v>62.393000000000001</v>
      </c>
      <c r="L40" s="365">
        <v>61.892000000000003</v>
      </c>
      <c r="M40" s="365">
        <v>61.225000000000001</v>
      </c>
      <c r="N40" s="365"/>
      <c r="O40" s="365">
        <v>60.015999999999998</v>
      </c>
      <c r="P40" s="381">
        <v>60.762</v>
      </c>
    </row>
    <row r="41" spans="2:16" x14ac:dyDescent="0.3">
      <c r="B41" s="1">
        <v>14</v>
      </c>
      <c r="C41" s="369">
        <v>61.441000000000003</v>
      </c>
      <c r="D41" s="365">
        <v>63.16</v>
      </c>
      <c r="E41" s="365">
        <v>61.575000000000003</v>
      </c>
      <c r="F41" s="365">
        <v>62.02</v>
      </c>
      <c r="G41" s="365">
        <v>63.497999999999998</v>
      </c>
      <c r="H41" s="365">
        <v>61.35</v>
      </c>
      <c r="I41" s="365">
        <v>61.128999999999998</v>
      </c>
      <c r="J41" s="365"/>
      <c r="K41" s="365">
        <v>62.819000000000003</v>
      </c>
      <c r="L41" s="365">
        <v>61.17</v>
      </c>
      <c r="M41" s="365">
        <v>63.868000000000002</v>
      </c>
      <c r="N41" s="365"/>
      <c r="O41" s="365">
        <v>59.695</v>
      </c>
      <c r="P41" s="381">
        <v>62.161999999999999</v>
      </c>
    </row>
    <row r="42" spans="2:16" x14ac:dyDescent="0.3">
      <c r="B42" s="1">
        <v>15</v>
      </c>
      <c r="C42" s="364">
        <v>62.817</v>
      </c>
      <c r="D42" s="365">
        <v>61.83</v>
      </c>
      <c r="E42" s="365">
        <v>61.631999999999998</v>
      </c>
      <c r="F42" s="365">
        <v>63.195999999999998</v>
      </c>
      <c r="G42" s="365">
        <v>61.290999999999997</v>
      </c>
      <c r="H42" s="365">
        <v>62.661000000000001</v>
      </c>
      <c r="I42" s="365">
        <v>61.061</v>
      </c>
      <c r="J42" s="365"/>
      <c r="K42" s="365">
        <v>62.463999999999999</v>
      </c>
      <c r="L42" s="365">
        <v>61.494999999999997</v>
      </c>
      <c r="M42" s="365">
        <v>61.93</v>
      </c>
      <c r="N42" s="365"/>
      <c r="O42" s="365">
        <v>59.113999999999997</v>
      </c>
      <c r="P42" s="381">
        <v>61.698999999999998</v>
      </c>
    </row>
    <row r="43" spans="2:16" x14ac:dyDescent="0.3">
      <c r="B43" s="1">
        <v>16</v>
      </c>
      <c r="C43" s="364">
        <v>62.551000000000002</v>
      </c>
      <c r="D43" s="370">
        <v>61.814</v>
      </c>
      <c r="E43" s="365">
        <v>62.134999999999998</v>
      </c>
      <c r="F43" s="365">
        <v>63.085999999999999</v>
      </c>
      <c r="G43" s="365">
        <v>61.89</v>
      </c>
      <c r="H43" s="365">
        <v>62.033000000000001</v>
      </c>
      <c r="I43" s="365">
        <v>62.164000000000001</v>
      </c>
      <c r="J43" s="365"/>
      <c r="K43" s="365">
        <v>63.156999999999996</v>
      </c>
      <c r="L43" s="365">
        <v>62.168999999999997</v>
      </c>
      <c r="M43" s="365">
        <v>61.826000000000001</v>
      </c>
      <c r="N43" s="365"/>
      <c r="O43" s="365">
        <v>59.381999999999998</v>
      </c>
      <c r="P43" s="381">
        <v>62.585000000000001</v>
      </c>
    </row>
    <row r="44" spans="2:16" x14ac:dyDescent="0.3">
      <c r="B44" s="1">
        <v>17</v>
      </c>
      <c r="C44" s="364"/>
      <c r="D44" s="365">
        <v>61.607999999999997</v>
      </c>
      <c r="E44" s="365">
        <v>62.317999999999998</v>
      </c>
      <c r="F44" s="365">
        <v>62.210999999999999</v>
      </c>
      <c r="G44" s="365">
        <v>62.207000000000001</v>
      </c>
      <c r="H44" s="365">
        <v>62.953000000000003</v>
      </c>
      <c r="I44" s="365">
        <v>61.332999999999998</v>
      </c>
      <c r="J44" s="365"/>
      <c r="K44" s="365">
        <v>62.531999999999996</v>
      </c>
      <c r="L44" s="365">
        <v>65.271000000000001</v>
      </c>
      <c r="M44" s="365">
        <v>62.136000000000003</v>
      </c>
      <c r="N44" s="365"/>
      <c r="O44" s="365">
        <v>59.689</v>
      </c>
      <c r="P44" s="381">
        <v>61.415999999999997</v>
      </c>
    </row>
    <row r="45" spans="2:16" x14ac:dyDescent="0.3">
      <c r="B45" s="1">
        <v>18</v>
      </c>
      <c r="C45" s="364"/>
      <c r="D45" s="365">
        <v>61.685000000000002</v>
      </c>
      <c r="E45" s="365">
        <v>62.137999999999998</v>
      </c>
      <c r="F45" s="365">
        <v>62.122</v>
      </c>
      <c r="G45" s="365">
        <v>62.103999999999999</v>
      </c>
      <c r="H45" s="365">
        <v>61.71</v>
      </c>
      <c r="I45" s="365">
        <v>61.395000000000003</v>
      </c>
      <c r="J45" s="365"/>
      <c r="K45" s="365">
        <v>63.075000000000003</v>
      </c>
      <c r="L45" s="365">
        <v>63.683</v>
      </c>
      <c r="M45" s="365">
        <v>60.926000000000002</v>
      </c>
      <c r="N45" s="365"/>
      <c r="O45" s="365">
        <v>59.768000000000001</v>
      </c>
      <c r="P45" s="381">
        <v>63.151000000000003</v>
      </c>
    </row>
    <row r="46" spans="2:16" x14ac:dyDescent="0.3">
      <c r="B46" s="1">
        <v>19</v>
      </c>
      <c r="C46" s="364"/>
      <c r="D46" s="365">
        <v>61.429000000000002</v>
      </c>
      <c r="E46" s="365">
        <v>62.02</v>
      </c>
      <c r="F46" s="365">
        <v>62.756999999999998</v>
      </c>
      <c r="G46" s="365">
        <v>62.234000000000002</v>
      </c>
      <c r="H46" s="365">
        <v>62.414999999999999</v>
      </c>
      <c r="I46" s="365">
        <v>62.045000000000002</v>
      </c>
      <c r="J46" s="365"/>
      <c r="K46" s="365">
        <v>62.347999999999999</v>
      </c>
      <c r="L46" s="365">
        <v>61.337000000000003</v>
      </c>
      <c r="M46" s="365">
        <v>60.899000000000001</v>
      </c>
      <c r="N46" s="365"/>
      <c r="O46" s="365"/>
      <c r="P46" s="381">
        <v>61.671999999999997</v>
      </c>
    </row>
    <row r="47" spans="2:16" x14ac:dyDescent="0.3">
      <c r="B47" s="1">
        <v>20</v>
      </c>
      <c r="C47" s="364"/>
      <c r="D47" s="365">
        <v>61.866</v>
      </c>
      <c r="E47" s="365">
        <v>62.167000000000002</v>
      </c>
      <c r="F47" s="365">
        <v>62.46</v>
      </c>
      <c r="G47" s="365">
        <v>61.912999999999997</v>
      </c>
      <c r="H47" s="365">
        <v>61.720999999999997</v>
      </c>
      <c r="I47" s="365">
        <v>61.42</v>
      </c>
      <c r="J47" s="365"/>
      <c r="K47" s="365">
        <v>62.661999999999999</v>
      </c>
      <c r="L47" s="365">
        <v>61.896999999999998</v>
      </c>
      <c r="M47" s="365">
        <v>60.883000000000003</v>
      </c>
      <c r="N47" s="365"/>
      <c r="O47" s="365"/>
      <c r="P47" s="381"/>
    </row>
    <row r="48" spans="2:16" x14ac:dyDescent="0.3">
      <c r="B48" s="1">
        <v>21</v>
      </c>
      <c r="C48" s="364"/>
      <c r="D48" s="365">
        <v>62.741999999999997</v>
      </c>
      <c r="E48" s="365">
        <v>61.881999999999998</v>
      </c>
      <c r="F48" s="365"/>
      <c r="G48" s="365">
        <v>61.725000000000001</v>
      </c>
      <c r="H48" s="365">
        <v>62.307000000000002</v>
      </c>
      <c r="I48" s="365">
        <v>61.997</v>
      </c>
      <c r="J48" s="365"/>
      <c r="K48" s="365">
        <v>62.939</v>
      </c>
      <c r="L48" s="365">
        <v>61.542000000000002</v>
      </c>
      <c r="M48" s="365">
        <v>61.140999999999998</v>
      </c>
      <c r="N48" s="365"/>
      <c r="O48" s="365"/>
      <c r="P48" s="381"/>
    </row>
    <row r="49" spans="2:16" x14ac:dyDescent="0.3">
      <c r="B49" s="1">
        <v>22</v>
      </c>
      <c r="C49" s="364"/>
      <c r="D49" s="365">
        <v>61.813000000000002</v>
      </c>
      <c r="E49" s="365">
        <v>62.286000000000001</v>
      </c>
      <c r="F49" s="365"/>
      <c r="G49" s="365">
        <v>61.841000000000001</v>
      </c>
      <c r="H49" s="365">
        <v>61.493000000000002</v>
      </c>
      <c r="I49" s="365">
        <v>61.174999999999997</v>
      </c>
      <c r="J49" s="365"/>
      <c r="K49" s="365">
        <v>63.094000000000001</v>
      </c>
      <c r="L49" s="365">
        <v>61.024999999999999</v>
      </c>
      <c r="M49" s="365">
        <v>61.423000000000002</v>
      </c>
      <c r="N49" s="365"/>
      <c r="O49" s="365"/>
      <c r="P49" s="381"/>
    </row>
    <row r="50" spans="2:16" x14ac:dyDescent="0.3">
      <c r="B50" s="1">
        <v>23</v>
      </c>
      <c r="C50" s="364"/>
      <c r="D50" s="365">
        <v>61.951999999999998</v>
      </c>
      <c r="E50" s="365">
        <v>61.777999999999999</v>
      </c>
      <c r="F50" s="365"/>
      <c r="G50" s="365">
        <v>62.155999999999999</v>
      </c>
      <c r="H50" s="365">
        <v>61.387999999999998</v>
      </c>
      <c r="I50" s="365">
        <v>62.231999999999999</v>
      </c>
      <c r="J50" s="365"/>
      <c r="K50" s="365">
        <v>63.993000000000002</v>
      </c>
      <c r="L50" s="365">
        <v>61.783999999999999</v>
      </c>
      <c r="M50" s="365">
        <v>60.54</v>
      </c>
      <c r="N50" s="365"/>
      <c r="O50" s="365"/>
      <c r="P50" s="381"/>
    </row>
    <row r="51" spans="2:16" x14ac:dyDescent="0.3">
      <c r="B51" s="1">
        <v>24</v>
      </c>
      <c r="C51" s="364"/>
      <c r="D51" s="365">
        <v>61.954000000000001</v>
      </c>
      <c r="E51" s="365">
        <v>62.075000000000003</v>
      </c>
      <c r="F51" s="365"/>
      <c r="G51" s="365">
        <v>61.511000000000003</v>
      </c>
      <c r="H51" s="365">
        <v>61.87</v>
      </c>
      <c r="I51" s="365">
        <v>61.823999999999998</v>
      </c>
      <c r="J51" s="365"/>
      <c r="K51" s="365">
        <v>63.079000000000001</v>
      </c>
      <c r="L51" s="365">
        <v>61.292000000000002</v>
      </c>
      <c r="M51" s="365">
        <v>61.353999999999999</v>
      </c>
      <c r="N51" s="365"/>
      <c r="O51" s="365"/>
      <c r="P51" s="381"/>
    </row>
    <row r="52" spans="2:16" x14ac:dyDescent="0.3">
      <c r="B52" s="1">
        <v>25</v>
      </c>
      <c r="C52" s="364"/>
      <c r="D52" s="365">
        <v>62.093000000000004</v>
      </c>
      <c r="E52" s="365">
        <v>62.005000000000003</v>
      </c>
      <c r="F52" s="365"/>
      <c r="G52" s="365">
        <v>62.58</v>
      </c>
      <c r="H52" s="365">
        <v>61.58</v>
      </c>
      <c r="I52" s="365">
        <v>61.735999999999997</v>
      </c>
      <c r="J52" s="365"/>
      <c r="K52" s="365">
        <v>62.747999999999998</v>
      </c>
      <c r="L52" s="365">
        <v>61.283000000000001</v>
      </c>
      <c r="M52" s="365">
        <v>60.829000000000001</v>
      </c>
      <c r="N52" s="365"/>
      <c r="O52" s="365"/>
      <c r="P52" s="381"/>
    </row>
    <row r="53" spans="2:16" x14ac:dyDescent="0.3">
      <c r="B53" s="1">
        <v>26</v>
      </c>
      <c r="C53" s="364"/>
      <c r="D53" s="365"/>
      <c r="E53" s="365">
        <v>62.427</v>
      </c>
      <c r="F53" s="365"/>
      <c r="G53" s="365">
        <v>62.119</v>
      </c>
      <c r="H53" s="365">
        <v>62.77</v>
      </c>
      <c r="I53" s="365">
        <v>61.371000000000002</v>
      </c>
      <c r="J53" s="365"/>
      <c r="K53" s="365">
        <v>62.430999999999997</v>
      </c>
      <c r="L53" s="365">
        <v>61.503</v>
      </c>
      <c r="M53" s="365">
        <v>60.843000000000004</v>
      </c>
      <c r="N53" s="365"/>
      <c r="O53" s="365"/>
      <c r="P53" s="381"/>
    </row>
    <row r="54" spans="2:16" x14ac:dyDescent="0.3">
      <c r="B54" s="1">
        <v>27</v>
      </c>
      <c r="C54" s="364"/>
      <c r="D54" s="365"/>
      <c r="E54" s="365">
        <v>62.006999999999998</v>
      </c>
      <c r="F54" s="365"/>
      <c r="G54" s="365">
        <v>61.981999999999999</v>
      </c>
      <c r="H54" s="365">
        <v>62.280999999999999</v>
      </c>
      <c r="I54" s="365">
        <v>61.015999999999998</v>
      </c>
      <c r="J54" s="365"/>
      <c r="K54" s="365">
        <v>62.619</v>
      </c>
      <c r="L54" s="365">
        <v>62.686999999999998</v>
      </c>
      <c r="M54" s="365">
        <v>62.680999999999997</v>
      </c>
      <c r="N54" s="365"/>
      <c r="O54" s="365"/>
      <c r="P54" s="381"/>
    </row>
    <row r="55" spans="2:16" x14ac:dyDescent="0.3">
      <c r="B55" s="1">
        <v>28</v>
      </c>
      <c r="C55" s="364"/>
      <c r="D55" s="365"/>
      <c r="E55" s="365">
        <v>63.054000000000002</v>
      </c>
      <c r="F55" s="365"/>
      <c r="G55" s="365">
        <v>62.128</v>
      </c>
      <c r="H55" s="365">
        <v>61.14</v>
      </c>
      <c r="I55" s="365">
        <v>62.218000000000004</v>
      </c>
      <c r="J55" s="365"/>
      <c r="K55" s="365">
        <v>63.698</v>
      </c>
      <c r="L55" s="365">
        <v>61.402999999999999</v>
      </c>
      <c r="M55" s="365">
        <v>61.146000000000001</v>
      </c>
      <c r="N55" s="365"/>
      <c r="O55" s="365"/>
      <c r="P55" s="381"/>
    </row>
    <row r="56" spans="2:16" x14ac:dyDescent="0.3">
      <c r="B56" s="1">
        <v>29</v>
      </c>
      <c r="C56" s="364"/>
      <c r="D56" s="365"/>
      <c r="E56" s="365">
        <v>62.701999999999998</v>
      </c>
      <c r="F56" s="365"/>
      <c r="G56" s="365">
        <v>62.948</v>
      </c>
      <c r="H56" s="365">
        <v>63.615000000000002</v>
      </c>
      <c r="I56" s="365">
        <v>61.506</v>
      </c>
      <c r="J56" s="365"/>
      <c r="K56" s="365">
        <v>62.652999999999999</v>
      </c>
      <c r="L56" s="365">
        <v>61.381</v>
      </c>
      <c r="M56" s="365">
        <v>61.152999999999999</v>
      </c>
      <c r="N56" s="365"/>
      <c r="O56" s="365"/>
      <c r="P56" s="381"/>
    </row>
    <row r="57" spans="2:16" x14ac:dyDescent="0.3">
      <c r="B57" s="1">
        <v>30</v>
      </c>
      <c r="C57" s="364"/>
      <c r="D57" s="365"/>
      <c r="E57" s="365">
        <v>68.176000000000002</v>
      </c>
      <c r="F57" s="365"/>
      <c r="G57" s="365">
        <v>62.301000000000002</v>
      </c>
      <c r="H57" s="365">
        <v>61.374000000000002</v>
      </c>
      <c r="I57" s="365">
        <v>61.564</v>
      </c>
      <c r="J57" s="365"/>
      <c r="K57" s="365"/>
      <c r="L57" s="365">
        <v>61.195</v>
      </c>
      <c r="M57" s="365">
        <v>62.814999999999998</v>
      </c>
      <c r="N57" s="365"/>
      <c r="O57" s="365"/>
      <c r="P57" s="381"/>
    </row>
    <row r="58" spans="2:16" x14ac:dyDescent="0.3">
      <c r="B58" s="1">
        <v>31</v>
      </c>
      <c r="C58" s="364"/>
      <c r="D58" s="365"/>
      <c r="E58" s="365">
        <v>61.908999999999999</v>
      </c>
      <c r="F58" s="365"/>
      <c r="G58" s="365">
        <v>61.118000000000002</v>
      </c>
      <c r="H58" s="365">
        <v>61.823</v>
      </c>
      <c r="I58" s="365">
        <v>62.173999999999999</v>
      </c>
      <c r="J58" s="365"/>
      <c r="K58" s="365"/>
      <c r="L58" s="365">
        <v>61.183</v>
      </c>
      <c r="M58" s="365">
        <v>61.716999999999999</v>
      </c>
      <c r="N58" s="365"/>
      <c r="O58" s="365"/>
      <c r="P58" s="381"/>
    </row>
    <row r="59" spans="2:16" x14ac:dyDescent="0.3">
      <c r="B59" s="1">
        <v>32</v>
      </c>
      <c r="C59" s="364"/>
      <c r="D59" s="365"/>
      <c r="E59" s="365">
        <v>62.5</v>
      </c>
      <c r="F59" s="365"/>
      <c r="G59" s="365">
        <v>62.66</v>
      </c>
      <c r="H59" s="365">
        <v>61.668999999999997</v>
      </c>
      <c r="I59" s="365">
        <v>61.56</v>
      </c>
      <c r="J59" s="365"/>
      <c r="K59" s="365"/>
      <c r="L59" s="365">
        <v>60.872</v>
      </c>
      <c r="M59" s="365">
        <v>61.34</v>
      </c>
      <c r="N59" s="365"/>
      <c r="O59" s="365"/>
      <c r="P59" s="381"/>
    </row>
    <row r="60" spans="2:16" x14ac:dyDescent="0.3">
      <c r="B60" s="1">
        <v>33</v>
      </c>
      <c r="C60" s="364"/>
      <c r="D60" s="365"/>
      <c r="E60" s="365">
        <v>62.104999999999997</v>
      </c>
      <c r="F60" s="365"/>
      <c r="G60" s="365">
        <v>61.962000000000003</v>
      </c>
      <c r="H60" s="365">
        <v>62.185000000000002</v>
      </c>
      <c r="I60" s="365">
        <v>62.405000000000001</v>
      </c>
      <c r="J60" s="365"/>
      <c r="K60" s="365"/>
      <c r="L60" s="365">
        <v>61.277999999999999</v>
      </c>
      <c r="M60" s="365"/>
      <c r="N60" s="365"/>
      <c r="O60" s="365"/>
      <c r="P60" s="381"/>
    </row>
    <row r="61" spans="2:16" x14ac:dyDescent="0.3">
      <c r="B61" s="1">
        <v>34</v>
      </c>
      <c r="C61" s="364"/>
      <c r="D61" s="365"/>
      <c r="E61" s="365">
        <v>62.265000000000001</v>
      </c>
      <c r="F61" s="365"/>
      <c r="G61" s="365">
        <v>62.398000000000003</v>
      </c>
      <c r="H61" s="365">
        <v>61.768000000000001</v>
      </c>
      <c r="I61" s="365">
        <v>61.302</v>
      </c>
      <c r="J61" s="365"/>
      <c r="K61" s="365"/>
      <c r="L61" s="365">
        <v>61.462000000000003</v>
      </c>
      <c r="M61" s="365"/>
      <c r="N61" s="365"/>
      <c r="O61" s="365"/>
      <c r="P61" s="381"/>
    </row>
    <row r="62" spans="2:16" x14ac:dyDescent="0.3">
      <c r="B62" s="1">
        <v>35</v>
      </c>
      <c r="C62" s="364"/>
      <c r="D62" s="365"/>
      <c r="E62" s="365">
        <v>61.866999999999997</v>
      </c>
      <c r="F62" s="365"/>
      <c r="G62" s="365">
        <v>62.07</v>
      </c>
      <c r="H62" s="365"/>
      <c r="I62" s="365">
        <v>61.773000000000003</v>
      </c>
      <c r="J62" s="365"/>
      <c r="K62" s="365"/>
      <c r="L62" s="365">
        <v>61.469000000000001</v>
      </c>
      <c r="M62" s="365"/>
      <c r="N62" s="365"/>
      <c r="O62" s="365"/>
      <c r="P62" s="381"/>
    </row>
    <row r="63" spans="2:16" x14ac:dyDescent="0.3">
      <c r="B63" s="1">
        <v>36</v>
      </c>
      <c r="C63" s="364"/>
      <c r="D63" s="365"/>
      <c r="E63" s="365"/>
      <c r="F63" s="365"/>
      <c r="G63" s="365">
        <v>61.688000000000002</v>
      </c>
      <c r="H63" s="365"/>
      <c r="I63" s="365">
        <v>61.695999999999998</v>
      </c>
      <c r="J63" s="365"/>
      <c r="K63" s="365"/>
      <c r="L63" s="365">
        <v>61.393999999999998</v>
      </c>
      <c r="M63" s="365"/>
      <c r="N63" s="365"/>
      <c r="O63" s="365"/>
      <c r="P63" s="381"/>
    </row>
    <row r="64" spans="2:16" x14ac:dyDescent="0.3">
      <c r="B64" s="1">
        <v>37</v>
      </c>
      <c r="C64" s="364"/>
      <c r="D64" s="365"/>
      <c r="E64" s="365"/>
      <c r="F64" s="365"/>
      <c r="G64" s="365">
        <v>62.054000000000002</v>
      </c>
      <c r="H64" s="365"/>
      <c r="I64" s="365">
        <v>61.8</v>
      </c>
      <c r="J64" s="365"/>
      <c r="K64" s="365"/>
      <c r="L64" s="365">
        <v>60.783000000000001</v>
      </c>
      <c r="M64" s="365"/>
      <c r="N64" s="365"/>
      <c r="O64" s="365"/>
      <c r="P64" s="381"/>
    </row>
    <row r="65" spans="2:16" x14ac:dyDescent="0.3">
      <c r="B65" s="1">
        <v>38</v>
      </c>
      <c r="C65" s="364"/>
      <c r="D65" s="365"/>
      <c r="E65" s="365"/>
      <c r="F65" s="365"/>
      <c r="G65" s="365">
        <v>61.923999999999999</v>
      </c>
      <c r="H65" s="365"/>
      <c r="I65" s="365">
        <v>63.478000000000002</v>
      </c>
      <c r="J65" s="365"/>
      <c r="K65" s="365"/>
      <c r="L65" s="365">
        <v>61.451000000000001</v>
      </c>
      <c r="M65" s="365"/>
      <c r="N65" s="365"/>
      <c r="O65" s="365"/>
      <c r="P65" s="381"/>
    </row>
    <row r="66" spans="2:16" x14ac:dyDescent="0.3">
      <c r="B66" s="1">
        <v>39</v>
      </c>
      <c r="C66" s="364"/>
      <c r="D66" s="365"/>
      <c r="E66" s="365"/>
      <c r="F66" s="365"/>
      <c r="G66" s="365">
        <v>61.03</v>
      </c>
      <c r="H66" s="365"/>
      <c r="I66" s="365">
        <v>62.045999999999999</v>
      </c>
      <c r="J66" s="365"/>
      <c r="K66" s="365"/>
      <c r="L66" s="365">
        <v>60.835999999999999</v>
      </c>
      <c r="M66" s="365"/>
      <c r="N66" s="365"/>
      <c r="O66" s="365"/>
      <c r="P66" s="381"/>
    </row>
    <row r="67" spans="2:16" x14ac:dyDescent="0.3">
      <c r="B67" s="1">
        <v>40</v>
      </c>
      <c r="C67" s="364"/>
      <c r="D67" s="365"/>
      <c r="E67" s="365"/>
      <c r="F67" s="365"/>
      <c r="G67" s="365">
        <v>62.741999999999997</v>
      </c>
      <c r="H67" s="365"/>
      <c r="I67" s="365">
        <v>61.588999999999999</v>
      </c>
      <c r="J67" s="365"/>
      <c r="K67" s="365"/>
      <c r="L67" s="365">
        <v>61.537999999999997</v>
      </c>
      <c r="M67" s="365"/>
      <c r="N67" s="365"/>
      <c r="O67" s="365"/>
      <c r="P67" s="381"/>
    </row>
    <row r="68" spans="2:16" x14ac:dyDescent="0.3">
      <c r="B68" s="1">
        <v>41</v>
      </c>
      <c r="C68" s="364"/>
      <c r="D68" s="365"/>
      <c r="E68" s="365"/>
      <c r="F68" s="365"/>
      <c r="G68" s="365"/>
      <c r="H68" s="365"/>
      <c r="I68" s="365"/>
      <c r="J68" s="365"/>
      <c r="K68" s="365"/>
      <c r="L68" s="365">
        <v>61.63</v>
      </c>
      <c r="M68" s="365"/>
      <c r="N68" s="365"/>
      <c r="O68" s="365"/>
      <c r="P68" s="381"/>
    </row>
    <row r="69" spans="2:16" x14ac:dyDescent="0.3">
      <c r="B69" s="1">
        <v>42</v>
      </c>
      <c r="C69" s="364"/>
      <c r="D69" s="365"/>
      <c r="E69" s="365"/>
      <c r="F69" s="365"/>
      <c r="G69" s="365"/>
      <c r="H69" s="365"/>
      <c r="I69" s="365"/>
      <c r="J69" s="365"/>
      <c r="K69" s="365"/>
      <c r="L69" s="365"/>
      <c r="M69" s="365"/>
      <c r="N69" s="365"/>
      <c r="O69" s="365"/>
      <c r="P69" s="381"/>
    </row>
    <row r="70" spans="2:16" x14ac:dyDescent="0.3">
      <c r="B70" s="1">
        <v>43</v>
      </c>
      <c r="C70" s="364"/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81"/>
    </row>
    <row r="71" spans="2:16" x14ac:dyDescent="0.3">
      <c r="B71" s="1">
        <v>44</v>
      </c>
      <c r="C71" s="364"/>
      <c r="D71" s="365"/>
      <c r="E71" s="365"/>
      <c r="F71" s="365"/>
      <c r="G71" s="365"/>
      <c r="H71" s="365"/>
      <c r="I71" s="365"/>
      <c r="J71" s="365"/>
      <c r="K71" s="365"/>
      <c r="L71" s="365"/>
      <c r="M71" s="365"/>
      <c r="N71" s="365"/>
      <c r="O71" s="365"/>
      <c r="P71" s="381"/>
    </row>
    <row r="72" spans="2:16" x14ac:dyDescent="0.3">
      <c r="B72" s="1">
        <v>45</v>
      </c>
      <c r="C72" s="364"/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81"/>
    </row>
    <row r="73" spans="2:16" x14ac:dyDescent="0.3">
      <c r="B73" s="1">
        <v>46</v>
      </c>
      <c r="C73" s="364"/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  <c r="P73" s="381"/>
    </row>
    <row r="74" spans="2:16" x14ac:dyDescent="0.3">
      <c r="B74" s="1">
        <v>47</v>
      </c>
      <c r="C74" s="364"/>
      <c r="D74" s="365"/>
      <c r="E74" s="365"/>
      <c r="F74" s="365"/>
      <c r="G74" s="365"/>
      <c r="H74" s="365"/>
      <c r="I74" s="365"/>
      <c r="J74" s="365"/>
      <c r="K74" s="365"/>
      <c r="L74" s="365"/>
      <c r="M74" s="365"/>
      <c r="N74" s="365"/>
      <c r="O74" s="365"/>
      <c r="P74" s="381"/>
    </row>
    <row r="75" spans="2:16" x14ac:dyDescent="0.3">
      <c r="B75" s="1">
        <v>48</v>
      </c>
      <c r="C75" s="364"/>
      <c r="D75" s="365"/>
      <c r="E75" s="365"/>
      <c r="F75" s="365"/>
      <c r="G75" s="365"/>
      <c r="H75" s="365"/>
      <c r="I75" s="365"/>
      <c r="J75" s="365"/>
      <c r="K75" s="365"/>
      <c r="L75" s="365"/>
      <c r="M75" s="365"/>
      <c r="N75" s="365"/>
      <c r="O75" s="365"/>
      <c r="P75" s="381"/>
    </row>
    <row r="76" spans="2:16" x14ac:dyDescent="0.3">
      <c r="B76" s="1">
        <v>49</v>
      </c>
      <c r="C76" s="364"/>
      <c r="D76" s="365"/>
      <c r="E76" s="365"/>
      <c r="F76" s="365"/>
      <c r="G76" s="365"/>
      <c r="H76" s="365"/>
      <c r="I76" s="365"/>
      <c r="J76" s="365"/>
      <c r="K76" s="365"/>
      <c r="L76" s="365"/>
      <c r="M76" s="365"/>
      <c r="N76" s="365"/>
      <c r="O76" s="365"/>
      <c r="P76" s="381"/>
    </row>
    <row r="77" spans="2:16" x14ac:dyDescent="0.3">
      <c r="B77" s="1">
        <v>50</v>
      </c>
      <c r="C77" s="364"/>
      <c r="D77" s="365"/>
      <c r="E77" s="365"/>
      <c r="F77" s="365"/>
      <c r="G77" s="365"/>
      <c r="H77" s="365"/>
      <c r="I77" s="365"/>
      <c r="J77" s="365"/>
      <c r="K77" s="365"/>
      <c r="L77" s="365"/>
      <c r="M77" s="365"/>
      <c r="N77" s="365"/>
      <c r="O77" s="365"/>
      <c r="P77" s="381"/>
    </row>
    <row r="78" spans="2:16" x14ac:dyDescent="0.3">
      <c r="B78" s="1">
        <v>51</v>
      </c>
      <c r="C78" s="364"/>
      <c r="D78" s="365"/>
      <c r="E78" s="365"/>
      <c r="F78" s="365"/>
      <c r="G78" s="365"/>
      <c r="H78" s="365"/>
      <c r="I78" s="365"/>
      <c r="J78" s="365"/>
      <c r="K78" s="365"/>
      <c r="L78" s="365"/>
      <c r="M78" s="365"/>
      <c r="N78" s="365"/>
      <c r="O78" s="365"/>
      <c r="P78" s="381"/>
    </row>
    <row r="79" spans="2:16" x14ac:dyDescent="0.3">
      <c r="B79" s="1">
        <v>52</v>
      </c>
      <c r="C79" s="364"/>
      <c r="D79" s="365"/>
      <c r="E79" s="365"/>
      <c r="F79" s="365"/>
      <c r="G79" s="365"/>
      <c r="H79" s="365"/>
      <c r="I79" s="365"/>
      <c r="J79" s="365"/>
      <c r="K79" s="365"/>
      <c r="L79" s="365"/>
      <c r="M79" s="365"/>
      <c r="N79" s="365"/>
      <c r="O79" s="365"/>
      <c r="P79" s="381"/>
    </row>
    <row r="80" spans="2:16" x14ac:dyDescent="0.3">
      <c r="B80" s="1">
        <v>53</v>
      </c>
      <c r="C80" s="364"/>
      <c r="D80" s="365"/>
      <c r="E80" s="365"/>
      <c r="F80" s="365"/>
      <c r="G80" s="365"/>
      <c r="H80" s="365"/>
      <c r="I80" s="365"/>
      <c r="J80" s="365"/>
      <c r="K80" s="365"/>
      <c r="L80" s="365"/>
      <c r="M80" s="365"/>
      <c r="N80" s="365"/>
      <c r="O80" s="365"/>
      <c r="P80" s="381"/>
    </row>
    <row r="81" spans="2:16" x14ac:dyDescent="0.3">
      <c r="B81" s="1">
        <v>54</v>
      </c>
      <c r="C81" s="364"/>
      <c r="D81" s="365"/>
      <c r="E81" s="365"/>
      <c r="F81" s="365"/>
      <c r="G81" s="365"/>
      <c r="H81" s="365"/>
      <c r="I81" s="365"/>
      <c r="J81" s="365"/>
      <c r="K81" s="365"/>
      <c r="L81" s="365"/>
      <c r="M81" s="365"/>
      <c r="N81" s="365"/>
      <c r="O81" s="365"/>
      <c r="P81" s="381"/>
    </row>
    <row r="82" spans="2:16" x14ac:dyDescent="0.3">
      <c r="B82" s="1">
        <v>55</v>
      </c>
      <c r="C82" s="364"/>
      <c r="D82" s="365"/>
      <c r="E82" s="365"/>
      <c r="F82" s="365"/>
      <c r="G82" s="365"/>
      <c r="H82" s="365"/>
      <c r="I82" s="365"/>
      <c r="J82" s="365"/>
      <c r="K82" s="365"/>
      <c r="L82" s="365"/>
      <c r="M82" s="365"/>
      <c r="N82" s="365"/>
      <c r="O82" s="365"/>
      <c r="P82" s="381"/>
    </row>
    <row r="83" spans="2:16" x14ac:dyDescent="0.3">
      <c r="B83" s="1">
        <v>56</v>
      </c>
      <c r="C83" s="364"/>
      <c r="D83" s="365"/>
      <c r="E83" s="365"/>
      <c r="F83" s="365"/>
      <c r="G83" s="365"/>
      <c r="H83" s="365"/>
      <c r="I83" s="365"/>
      <c r="J83" s="365"/>
      <c r="K83" s="365"/>
      <c r="L83" s="365"/>
      <c r="M83" s="365"/>
      <c r="N83" s="365"/>
      <c r="O83" s="365"/>
      <c r="P83" s="381"/>
    </row>
    <row r="84" spans="2:16" x14ac:dyDescent="0.3">
      <c r="B84" s="1">
        <v>57</v>
      </c>
      <c r="C84" s="364"/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81"/>
    </row>
    <row r="85" spans="2:16" x14ac:dyDescent="0.3">
      <c r="B85" s="1">
        <v>58</v>
      </c>
      <c r="C85" s="364"/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81"/>
    </row>
    <row r="86" spans="2:16" x14ac:dyDescent="0.3">
      <c r="B86" s="1">
        <v>59</v>
      </c>
      <c r="C86" s="364"/>
      <c r="D86" s="365"/>
      <c r="E86" s="365"/>
      <c r="F86" s="365"/>
      <c r="G86" s="365"/>
      <c r="H86" s="365"/>
      <c r="I86" s="365"/>
      <c r="J86" s="365"/>
      <c r="K86" s="365"/>
      <c r="L86" s="365"/>
      <c r="M86" s="365"/>
      <c r="N86" s="365"/>
      <c r="O86" s="365"/>
      <c r="P86" s="381"/>
    </row>
    <row r="87" spans="2:16" x14ac:dyDescent="0.3">
      <c r="B87" s="1">
        <v>60</v>
      </c>
      <c r="C87" s="364"/>
      <c r="D87" s="365"/>
      <c r="E87" s="365"/>
      <c r="F87" s="365"/>
      <c r="G87" s="365"/>
      <c r="H87" s="365"/>
      <c r="I87" s="365"/>
      <c r="J87" s="365"/>
      <c r="K87" s="365"/>
      <c r="L87" s="365"/>
      <c r="M87" s="365"/>
      <c r="N87" s="365"/>
      <c r="O87" s="365"/>
      <c r="P87" s="381"/>
    </row>
    <row r="88" spans="2:16" x14ac:dyDescent="0.3">
      <c r="B88" s="1">
        <v>61</v>
      </c>
      <c r="C88" s="364"/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5"/>
      <c r="O88" s="365"/>
      <c r="P88" s="381"/>
    </row>
    <row r="89" spans="2:16" x14ac:dyDescent="0.3">
      <c r="B89" s="1">
        <v>62</v>
      </c>
      <c r="C89" s="364"/>
      <c r="D89" s="365"/>
      <c r="E89" s="365"/>
      <c r="F89" s="365"/>
      <c r="G89" s="365"/>
      <c r="H89" s="365"/>
      <c r="I89" s="365"/>
      <c r="J89" s="365"/>
      <c r="K89" s="365"/>
      <c r="L89" s="365"/>
      <c r="M89" s="365"/>
      <c r="N89" s="365"/>
      <c r="O89" s="365"/>
      <c r="P89" s="381"/>
    </row>
    <row r="90" spans="2:16" x14ac:dyDescent="0.3">
      <c r="B90" s="1">
        <v>63</v>
      </c>
      <c r="C90" s="364"/>
      <c r="D90" s="365"/>
      <c r="E90" s="365"/>
      <c r="F90" s="365"/>
      <c r="G90" s="365"/>
      <c r="H90" s="365"/>
      <c r="I90" s="365"/>
      <c r="J90" s="365"/>
      <c r="K90" s="365"/>
      <c r="L90" s="365"/>
      <c r="M90" s="365"/>
      <c r="N90" s="365"/>
      <c r="O90" s="365"/>
      <c r="P90" s="381"/>
    </row>
    <row r="91" spans="2:16" x14ac:dyDescent="0.3">
      <c r="C91" s="364"/>
      <c r="D91" s="365"/>
      <c r="E91" s="365"/>
      <c r="F91" s="365"/>
      <c r="G91" s="365"/>
      <c r="H91" s="365"/>
      <c r="I91" s="365"/>
      <c r="J91" s="365"/>
      <c r="K91" s="365"/>
      <c r="L91" s="365"/>
      <c r="M91" s="365"/>
      <c r="N91" s="365"/>
      <c r="O91" s="365"/>
      <c r="P91" s="381"/>
    </row>
    <row r="92" spans="2:16" ht="15" thickBot="1" x14ac:dyDescent="0.35">
      <c r="C92" s="83"/>
      <c r="D92" s="84"/>
      <c r="E92" s="84"/>
      <c r="F92" s="84"/>
      <c r="G92" s="84"/>
      <c r="H92" s="84"/>
      <c r="I92" s="84"/>
      <c r="J92" s="84"/>
      <c r="K92" s="84"/>
      <c r="L92" s="84"/>
      <c r="M92" s="316"/>
      <c r="N92" s="316"/>
      <c r="O92" s="316"/>
      <c r="P92" s="317"/>
    </row>
  </sheetData>
  <mergeCells count="12">
    <mergeCell ref="L6:L7"/>
    <mergeCell ref="M6:M7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1"/>
  <sheetViews>
    <sheetView zoomScale="55" zoomScaleNormal="55" workbookViewId="0">
      <selection activeCell="F19" activeCellId="1" sqref="F21 F19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8.88671875" style="1"/>
    <col min="16" max="16" width="10" style="1" bestFit="1" customWidth="1"/>
    <col min="17" max="16384" width="8.88671875" style="1"/>
  </cols>
  <sheetData>
    <row r="2" spans="1:15" ht="18" x14ac:dyDescent="0.35">
      <c r="A2" s="296" t="s">
        <v>113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5" ht="7.5" customHeight="1" thickBot="1" x14ac:dyDescent="0.35"/>
    <row r="4" spans="1:15" ht="18" thickBot="1" x14ac:dyDescent="0.4">
      <c r="A4" s="297" t="s">
        <v>129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5" ht="7.5" customHeight="1" thickBot="1" x14ac:dyDescent="0.35"/>
    <row r="6" spans="1:15" s="2" customFormat="1" ht="30.6" customHeight="1" x14ac:dyDescent="0.3">
      <c r="A6" s="300" t="s">
        <v>23</v>
      </c>
      <c r="B6" s="302" t="s">
        <v>13</v>
      </c>
      <c r="C6" s="304" t="s">
        <v>18</v>
      </c>
      <c r="D6" s="305" t="s">
        <v>24</v>
      </c>
      <c r="E6" s="306" t="s">
        <v>25</v>
      </c>
      <c r="F6" s="307" t="s">
        <v>26</v>
      </c>
      <c r="G6" s="308"/>
      <c r="H6" s="308"/>
      <c r="I6" s="330" t="s">
        <v>27</v>
      </c>
      <c r="J6" s="309" t="s">
        <v>28</v>
      </c>
      <c r="K6" s="310"/>
      <c r="L6" s="339" t="s">
        <v>34</v>
      </c>
      <c r="M6" s="332" t="s">
        <v>35</v>
      </c>
    </row>
    <row r="7" spans="1:15" s="2" customFormat="1" ht="27.75" customHeight="1" thickBot="1" x14ac:dyDescent="0.35">
      <c r="A7" s="301"/>
      <c r="B7" s="303"/>
      <c r="C7" s="323"/>
      <c r="D7" s="324"/>
      <c r="E7" s="325"/>
      <c r="F7" s="334" t="s">
        <v>29</v>
      </c>
      <c r="G7" s="335" t="s">
        <v>30</v>
      </c>
      <c r="H7" s="336" t="s">
        <v>31</v>
      </c>
      <c r="I7" s="331"/>
      <c r="J7" s="71" t="s">
        <v>32</v>
      </c>
      <c r="K7" s="72" t="s">
        <v>33</v>
      </c>
      <c r="L7" s="340"/>
      <c r="M7" s="333"/>
    </row>
    <row r="8" spans="1:15" s="3" customFormat="1" ht="30" customHeight="1" x14ac:dyDescent="0.3">
      <c r="A8" s="57">
        <v>1</v>
      </c>
      <c r="B8" s="318" t="s">
        <v>130</v>
      </c>
      <c r="C8" s="326">
        <v>10</v>
      </c>
      <c r="D8" s="85">
        <f>COUNTA(C27:C91)</f>
        <v>24</v>
      </c>
      <c r="E8" s="60">
        <f>COUNTA(C27:C91)</f>
        <v>24</v>
      </c>
      <c r="F8" s="396">
        <f>MIN(C27:C90)</f>
        <v>61.179000000000002</v>
      </c>
      <c r="G8" s="338">
        <f>AVERAGE(C27:C93)</f>
        <v>62.342958333333335</v>
      </c>
      <c r="H8" s="63">
        <f>G8-F8</f>
        <v>1.1639583333333334</v>
      </c>
      <c r="I8" s="67">
        <v>1.8113425925925925E-2</v>
      </c>
      <c r="J8" s="73">
        <f>I8</f>
        <v>1.8113425925925925E-2</v>
      </c>
      <c r="K8" s="74">
        <f>J8</f>
        <v>1.8113425925925925E-2</v>
      </c>
      <c r="L8" s="376">
        <v>161.535</v>
      </c>
      <c r="M8" s="52"/>
      <c r="N8" s="51"/>
      <c r="O8" s="18"/>
    </row>
    <row r="9" spans="1:15" s="3" customFormat="1" ht="30" customHeight="1" x14ac:dyDescent="0.3">
      <c r="A9" s="311">
        <v>2</v>
      </c>
      <c r="B9" s="319" t="s">
        <v>86</v>
      </c>
      <c r="C9" s="327">
        <v>2</v>
      </c>
      <c r="D9" s="19">
        <f>COUNTA(D27:D91)+D8+1</f>
        <v>48</v>
      </c>
      <c r="E9" s="61">
        <f>COUNTA(D27:D91)+1</f>
        <v>24</v>
      </c>
      <c r="F9" s="397">
        <f>MIN(D27:D90)</f>
        <v>62.854999999999997</v>
      </c>
      <c r="G9" s="337">
        <f>AVERAGE(D27:D92)</f>
        <v>64.971434782608696</v>
      </c>
      <c r="H9" s="64">
        <f t="shared" ref="H9:H14" si="0">G9-F9</f>
        <v>2.1164347826086995</v>
      </c>
      <c r="I9" s="312">
        <v>3.7314814814814815E-2</v>
      </c>
      <c r="J9" s="313">
        <f>I9-I8</f>
        <v>1.9201388888888889E-2</v>
      </c>
      <c r="K9" s="314">
        <f>J9</f>
        <v>1.9201388888888889E-2</v>
      </c>
      <c r="L9" s="377">
        <v>166.16800000000001</v>
      </c>
      <c r="M9" s="315"/>
      <c r="N9" s="51"/>
      <c r="O9" s="18"/>
    </row>
    <row r="10" spans="1:15" s="3" customFormat="1" ht="30" customHeight="1" x14ac:dyDescent="0.3">
      <c r="A10" s="311">
        <v>3</v>
      </c>
      <c r="B10" s="319" t="s">
        <v>130</v>
      </c>
      <c r="C10" s="327">
        <v>4</v>
      </c>
      <c r="D10" s="19">
        <f>COUNTA(E27:E91)+D9+1</f>
        <v>86</v>
      </c>
      <c r="E10" s="61">
        <f>COUNTA(E27:E91)+1</f>
        <v>38</v>
      </c>
      <c r="F10" s="398">
        <f>MIN(E27:E92)</f>
        <v>60.866</v>
      </c>
      <c r="G10" s="34">
        <f>AVERAGE(E27:E93)</f>
        <v>61.996918918918915</v>
      </c>
      <c r="H10" s="64">
        <f t="shared" si="0"/>
        <v>1.1309189189189155</v>
      </c>
      <c r="I10" s="312">
        <v>6.5729166666666672E-2</v>
      </c>
      <c r="J10" s="313">
        <f>I10-I9</f>
        <v>2.8414351851851857E-2</v>
      </c>
      <c r="K10" s="314">
        <f>J10+K8</f>
        <v>4.6527777777777779E-2</v>
      </c>
      <c r="L10" s="377">
        <v>159.41300000000001</v>
      </c>
      <c r="M10" s="315"/>
      <c r="N10" s="51"/>
      <c r="O10" s="18"/>
    </row>
    <row r="11" spans="1:15" s="3" customFormat="1" ht="30" customHeight="1" x14ac:dyDescent="0.3">
      <c r="A11" s="311">
        <v>4</v>
      </c>
      <c r="B11" s="319" t="s">
        <v>130</v>
      </c>
      <c r="C11" s="327">
        <v>1</v>
      </c>
      <c r="D11" s="19">
        <f>COUNTA(F27:F91)+D10+1</f>
        <v>114</v>
      </c>
      <c r="E11" s="61">
        <f>COUNTA(F27:F91)+1</f>
        <v>28</v>
      </c>
      <c r="F11" s="398">
        <f>MIN(F27:F92)</f>
        <v>61.164000000000001</v>
      </c>
      <c r="G11" s="34">
        <f>AVERAGE(F27:F92)</f>
        <v>61.920222222222222</v>
      </c>
      <c r="H11" s="64">
        <f t="shared" si="0"/>
        <v>0.75622222222222035</v>
      </c>
      <c r="I11" s="312">
        <v>8.6944444444444449E-2</v>
      </c>
      <c r="J11" s="313">
        <f>I11-I10</f>
        <v>2.1215277777777777E-2</v>
      </c>
      <c r="K11" s="314">
        <f>J11+K10</f>
        <v>6.7743055555555556E-2</v>
      </c>
      <c r="L11" s="377">
        <v>160.16300000000001</v>
      </c>
      <c r="M11" s="315"/>
      <c r="N11" s="51"/>
      <c r="O11" s="18"/>
    </row>
    <row r="12" spans="1:15" s="3" customFormat="1" ht="30" customHeight="1" x14ac:dyDescent="0.3">
      <c r="A12" s="311">
        <v>5</v>
      </c>
      <c r="B12" s="319" t="s">
        <v>86</v>
      </c>
      <c r="C12" s="327">
        <v>13</v>
      </c>
      <c r="D12" s="19">
        <f>COUNTA(G27:G91)+D11+1</f>
        <v>145</v>
      </c>
      <c r="E12" s="61">
        <f>COUNTA(G27:G91)+1</f>
        <v>31</v>
      </c>
      <c r="F12" s="398">
        <f>MIN(G27:G92)</f>
        <v>63.264000000000003</v>
      </c>
      <c r="G12" s="34">
        <f>AVERAGE(G27:G892)</f>
        <v>64.242533333333327</v>
      </c>
      <c r="H12" s="64">
        <f t="shared" si="0"/>
        <v>0.97853333333332415</v>
      </c>
      <c r="I12" s="312">
        <v>0.11116898148148148</v>
      </c>
      <c r="J12" s="313">
        <f>I12-I11</f>
        <v>2.4224537037037031E-2</v>
      </c>
      <c r="K12" s="314">
        <f>J12+K9</f>
        <v>4.3425925925925923E-2</v>
      </c>
      <c r="L12" s="377">
        <v>169.7</v>
      </c>
      <c r="M12" s="315"/>
      <c r="N12" s="51"/>
      <c r="O12" s="18"/>
    </row>
    <row r="13" spans="1:15" s="3" customFormat="1" ht="30" customHeight="1" x14ac:dyDescent="0.3">
      <c r="A13" s="311">
        <v>6</v>
      </c>
      <c r="B13" s="319" t="s">
        <v>130</v>
      </c>
      <c r="C13" s="327">
        <v>5</v>
      </c>
      <c r="D13" s="19">
        <f>COUNTA(H27:H91)+D12+1</f>
        <v>158</v>
      </c>
      <c r="E13" s="61">
        <f>COUNTA(H27:H91)+1</f>
        <v>13</v>
      </c>
      <c r="F13" s="398">
        <f>MIN(H27:H92)</f>
        <v>61.96</v>
      </c>
      <c r="G13" s="34">
        <f>AVERAGE(H27:H92)</f>
        <v>62.512166666666666</v>
      </c>
      <c r="H13" s="64">
        <f t="shared" si="0"/>
        <v>0.5521666666666647</v>
      </c>
      <c r="I13" s="312">
        <v>0.12173611111111111</v>
      </c>
      <c r="J13" s="313">
        <f>I13-I12</f>
        <v>1.0567129629629635E-2</v>
      </c>
      <c r="K13" s="314">
        <f>J13+K11</f>
        <v>7.8310185185185191E-2</v>
      </c>
      <c r="L13" s="377">
        <v>159.61199999999999</v>
      </c>
      <c r="M13" s="315"/>
      <c r="N13" s="51"/>
      <c r="O13" s="18"/>
    </row>
    <row r="14" spans="1:15" s="3" customFormat="1" ht="30" customHeight="1" x14ac:dyDescent="0.3">
      <c r="A14" s="311">
        <v>7</v>
      </c>
      <c r="B14" s="319" t="s">
        <v>130</v>
      </c>
      <c r="C14" s="327">
        <v>4</v>
      </c>
      <c r="D14" s="19">
        <f>COUNTA(I27:I91)+D13+1</f>
        <v>171</v>
      </c>
      <c r="E14" s="61">
        <f>COUNTA(I27:I91)+1</f>
        <v>13</v>
      </c>
      <c r="F14" s="398">
        <f>MIN(I27:I92)</f>
        <v>62.023000000000003</v>
      </c>
      <c r="G14" s="34">
        <f>AVERAGE(I27:I92)</f>
        <v>62.594416666666667</v>
      </c>
      <c r="H14" s="64">
        <f t="shared" si="0"/>
        <v>0.57141666666666424</v>
      </c>
      <c r="I14" s="312">
        <v>0.13228009259259257</v>
      </c>
      <c r="J14" s="313">
        <f>I14-I13</f>
        <v>1.054398148148146E-2</v>
      </c>
      <c r="K14" s="314">
        <f>J14+K13</f>
        <v>8.8854166666666651E-2</v>
      </c>
      <c r="L14" s="377">
        <v>160.935</v>
      </c>
      <c r="M14" s="315"/>
      <c r="N14" s="51"/>
      <c r="O14" s="18"/>
    </row>
    <row r="15" spans="1:15" s="3" customFormat="1" ht="30" customHeight="1" x14ac:dyDescent="0.3">
      <c r="A15" s="58">
        <v>8</v>
      </c>
      <c r="B15" s="320" t="s">
        <v>130</v>
      </c>
      <c r="C15" s="327">
        <v>6</v>
      </c>
      <c r="D15" s="19">
        <f>COUNTA(J27:J91)+D14+1</f>
        <v>184</v>
      </c>
      <c r="E15" s="61">
        <f>COUNTA(J27:J91)+1</f>
        <v>13</v>
      </c>
      <c r="F15" s="398">
        <f>MIN(J27:J92)</f>
        <v>61.689</v>
      </c>
      <c r="G15" s="34">
        <f>AVERAGE(J27:J92)</f>
        <v>62.297083333333326</v>
      </c>
      <c r="H15" s="64">
        <f>G9-F9</f>
        <v>2.1164347826086995</v>
      </c>
      <c r="I15" s="68">
        <v>0.14278935185185185</v>
      </c>
      <c r="J15" s="75">
        <f>I15-I14</f>
        <v>1.0509259259259274E-2</v>
      </c>
      <c r="K15" s="76">
        <f>J15+K14</f>
        <v>9.9363425925925924E-2</v>
      </c>
      <c r="L15" s="378">
        <v>159.18299999999999</v>
      </c>
      <c r="M15" s="53"/>
      <c r="N15" s="39"/>
      <c r="O15" s="18"/>
    </row>
    <row r="16" spans="1:15" s="3" customFormat="1" ht="30" customHeight="1" x14ac:dyDescent="0.3">
      <c r="A16" s="58">
        <v>9</v>
      </c>
      <c r="B16" s="320" t="s">
        <v>86</v>
      </c>
      <c r="C16" s="327">
        <v>9</v>
      </c>
      <c r="D16" s="19">
        <f>COUNTA(K27:K91)+D15+1</f>
        <v>224</v>
      </c>
      <c r="E16" s="61">
        <f>COUNTA(K27:K91)+1</f>
        <v>40</v>
      </c>
      <c r="F16" s="398">
        <f>MIN(K27:K92)</f>
        <v>61.551000000000002</v>
      </c>
      <c r="G16" s="34">
        <f>AVERAGE(K27:K92)</f>
        <v>63.018410256410263</v>
      </c>
      <c r="H16" s="64">
        <f>G10-F10</f>
        <v>1.1309189189189155</v>
      </c>
      <c r="I16" s="68">
        <v>0.173125</v>
      </c>
      <c r="J16" s="75">
        <f>I16-I15</f>
        <v>3.0335648148148153E-2</v>
      </c>
      <c r="K16" s="76">
        <f>J16+K12</f>
        <v>7.3761574074074077E-2</v>
      </c>
      <c r="L16" s="378">
        <v>163.733</v>
      </c>
      <c r="M16" s="54"/>
      <c r="N16" s="45"/>
      <c r="O16" s="18"/>
    </row>
    <row r="17" spans="1:16" s="3" customFormat="1" ht="30" customHeight="1" x14ac:dyDescent="0.3">
      <c r="A17" s="58">
        <v>10</v>
      </c>
      <c r="B17" s="320" t="s">
        <v>130</v>
      </c>
      <c r="C17" s="327">
        <v>4</v>
      </c>
      <c r="D17" s="19">
        <f>COUNTA(L27:L91)+D16+1</f>
        <v>241</v>
      </c>
      <c r="E17" s="61">
        <f>COUNTA(L27:L91)+1</f>
        <v>17</v>
      </c>
      <c r="F17" s="398">
        <f>MIN(L27:L92)</f>
        <v>61.194000000000003</v>
      </c>
      <c r="G17" s="34">
        <f>AVERAGE(L27:L92)</f>
        <v>61.698750000000004</v>
      </c>
      <c r="H17" s="64">
        <f>G11-F11</f>
        <v>0.75622222222222035</v>
      </c>
      <c r="I17" s="68">
        <v>0.18638888888888891</v>
      </c>
      <c r="J17" s="75">
        <f>I17-I16</f>
        <v>1.3263888888888908E-2</v>
      </c>
      <c r="K17" s="76">
        <f>J17+K15</f>
        <v>0.11262731481481483</v>
      </c>
      <c r="L17" s="378">
        <v>158.87899999999999</v>
      </c>
      <c r="M17" s="53"/>
      <c r="N17" s="39"/>
      <c r="O17" s="18"/>
    </row>
    <row r="18" spans="1:16" s="3" customFormat="1" ht="30" customHeight="1" thickBot="1" x14ac:dyDescent="0.35">
      <c r="A18" s="58">
        <v>11</v>
      </c>
      <c r="B18" s="321" t="s">
        <v>86</v>
      </c>
      <c r="C18" s="328">
        <v>13</v>
      </c>
      <c r="D18" s="19">
        <f>COUNTA(M27:M91)+D17+1</f>
        <v>282</v>
      </c>
      <c r="E18" s="61">
        <f>COUNTA(M27:M91)+1</f>
        <v>41</v>
      </c>
      <c r="F18" s="403">
        <f>MIN(M27:M92)</f>
        <v>62.29</v>
      </c>
      <c r="G18" s="34">
        <f>AVERAGE(M27:M92)</f>
        <v>63.529524999999978</v>
      </c>
      <c r="H18" s="64">
        <f>G12-F12</f>
        <v>0.97853333333332415</v>
      </c>
      <c r="I18" s="68">
        <v>0.21769675925925924</v>
      </c>
      <c r="J18" s="341">
        <f>I18-I17</f>
        <v>3.1307870370370333E-2</v>
      </c>
      <c r="K18" s="76">
        <f>J18+K16</f>
        <v>0.10506944444444441</v>
      </c>
      <c r="L18" s="378">
        <v>169.881</v>
      </c>
      <c r="M18" s="54" t="s">
        <v>154</v>
      </c>
      <c r="N18" s="391" t="s">
        <v>162</v>
      </c>
    </row>
    <row r="19" spans="1:16" s="3" customFormat="1" ht="30" customHeight="1" thickBot="1" x14ac:dyDescent="0.35">
      <c r="A19" s="58">
        <v>12</v>
      </c>
      <c r="B19" s="321" t="s">
        <v>130</v>
      </c>
      <c r="C19" s="328">
        <v>7</v>
      </c>
      <c r="D19" s="19">
        <f>COUNTA(N27:N91)+D18+1</f>
        <v>300</v>
      </c>
      <c r="E19" s="61">
        <f>COUNTA(N27:N91)+1</f>
        <v>18</v>
      </c>
      <c r="F19" s="401">
        <f>MIN(N27:N92)</f>
        <v>61.204000000000001</v>
      </c>
      <c r="G19" s="41">
        <f>AVERAGE(N27:N92)</f>
        <v>62.713823529411762</v>
      </c>
      <c r="H19" s="64">
        <f>G13-F13</f>
        <v>0.5521666666666647</v>
      </c>
      <c r="I19" s="68">
        <v>0.23204861111111111</v>
      </c>
      <c r="J19" s="75">
        <f t="shared" ref="J19:J21" si="1">I19-I18</f>
        <v>1.4351851851851866E-2</v>
      </c>
      <c r="K19" s="76">
        <f>J19+K17</f>
        <v>0.1269791666666667</v>
      </c>
      <c r="L19" s="378">
        <v>158.44499999999999</v>
      </c>
      <c r="M19" s="53"/>
      <c r="N19" s="40"/>
    </row>
    <row r="20" spans="1:16" s="3" customFormat="1" ht="30" customHeight="1" thickBot="1" x14ac:dyDescent="0.35">
      <c r="A20" s="58">
        <v>13</v>
      </c>
      <c r="B20" s="321" t="s">
        <v>86</v>
      </c>
      <c r="C20" s="328">
        <v>8</v>
      </c>
      <c r="D20" s="19">
        <f>COUNTA(O27:O91)+D19+1</f>
        <v>341</v>
      </c>
      <c r="E20" s="61">
        <f>COUNTA(O27:O91)+1</f>
        <v>41</v>
      </c>
      <c r="F20" s="407">
        <f>MIN(O27:O92)</f>
        <v>62.219000000000001</v>
      </c>
      <c r="G20" s="34">
        <f>AVERAGE(O27:O92)</f>
        <v>63.470825000000005</v>
      </c>
      <c r="H20" s="64">
        <f>G14-F14</f>
        <v>0.57141666666666424</v>
      </c>
      <c r="I20" s="68">
        <v>0.26318287037037036</v>
      </c>
      <c r="J20" s="75">
        <f t="shared" si="1"/>
        <v>3.113425925925925E-2</v>
      </c>
      <c r="K20" s="345">
        <f>J20+K18</f>
        <v>0.13620370370370366</v>
      </c>
      <c r="L20" s="378">
        <v>160.59700000000001</v>
      </c>
      <c r="M20" s="53"/>
      <c r="N20" s="40"/>
    </row>
    <row r="21" spans="1:16" s="3" customFormat="1" ht="30" customHeight="1" thickBot="1" x14ac:dyDescent="0.35">
      <c r="A21" s="59" t="s">
        <v>36</v>
      </c>
      <c r="B21" s="322" t="s">
        <v>130</v>
      </c>
      <c r="C21" s="329">
        <v>1</v>
      </c>
      <c r="D21" s="86">
        <f>COUNTA(P27:P91)+D20+1</f>
        <v>382</v>
      </c>
      <c r="E21" s="62">
        <f>COUNTA(P27:P91)+1</f>
        <v>41</v>
      </c>
      <c r="F21" s="404">
        <f>MIN(P27:P92)</f>
        <v>60.329000000000001</v>
      </c>
      <c r="G21" s="387">
        <f>AVERAGE(P27:P92)</f>
        <v>61.030599999999993</v>
      </c>
      <c r="H21" s="66">
        <f>G15-F15</f>
        <v>0.60808333333332598</v>
      </c>
      <c r="I21" s="349" t="str">
        <f>'Общие результаты'!G6</f>
        <v>7:00:46</v>
      </c>
      <c r="J21" s="78">
        <f t="shared" si="1"/>
        <v>2.9016203703703725E-2</v>
      </c>
      <c r="K21" s="346">
        <f>J21+K19</f>
        <v>0.15599537037037042</v>
      </c>
      <c r="L21" s="379"/>
      <c r="M21" s="56"/>
      <c r="N21" s="40"/>
    </row>
    <row r="22" spans="1:16" s="3" customFormat="1" ht="30" customHeight="1" x14ac:dyDescent="0.3">
      <c r="A22" s="42"/>
      <c r="B22" s="43"/>
      <c r="C22" s="44"/>
      <c r="D22" s="44"/>
      <c r="E22" s="44"/>
      <c r="F22" s="33">
        <f>AVERAGE(F8,F15,F10,F13,F17,F19,F21)</f>
        <v>61.202999999999996</v>
      </c>
      <c r="G22" s="35">
        <f>AVERAGE(C26:C90,E26:E90,H26:H90,J26:J90,L26:L90,N26:N90,P26:P90)</f>
        <v>61.913715189873407</v>
      </c>
      <c r="H22" s="347">
        <f>AVERAGE(H8,H15,H10,H13,H17,H19,H21)</f>
        <v>0.98285013196426063</v>
      </c>
      <c r="I22" s="342" t="s">
        <v>131</v>
      </c>
      <c r="J22" s="44"/>
      <c r="K22" s="44"/>
      <c r="L22" s="20"/>
      <c r="M22" s="20"/>
    </row>
    <row r="23" spans="1:16" ht="27.75" customHeight="1" thickBot="1" x14ac:dyDescent="0.35">
      <c r="A23" s="21"/>
      <c r="B23" s="21"/>
      <c r="C23" s="21"/>
      <c r="D23" s="22"/>
      <c r="E23" s="23"/>
      <c r="F23" s="24">
        <f>AVERAGE(F9,F11,F13,F15)</f>
        <v>61.917000000000002</v>
      </c>
      <c r="G23" s="25">
        <f>AVERAGE(G9,G11,G13,G15)</f>
        <v>62.925226751207724</v>
      </c>
      <c r="H23" s="348">
        <f>AVERAGE(H15,H17,H19,H21)</f>
        <v>1.0082267512077276</v>
      </c>
      <c r="I23" s="343" t="s">
        <v>132</v>
      </c>
      <c r="J23" s="23" t="s">
        <v>22</v>
      </c>
      <c r="K23" s="23"/>
      <c r="L23" s="20"/>
      <c r="M23" s="20"/>
    </row>
    <row r="24" spans="1:16" ht="30" customHeight="1" thickBot="1" x14ac:dyDescent="0.35">
      <c r="A24" s="27"/>
      <c r="B24" s="27"/>
      <c r="C24" s="27"/>
      <c r="D24" s="23"/>
      <c r="E24" s="23"/>
      <c r="F24" s="28">
        <f>AVERAGE(F8:F21)</f>
        <v>61.699071428571422</v>
      </c>
      <c r="G24" s="29">
        <f>AVERAGE(C27:P99)</f>
        <v>62.776956639566428</v>
      </c>
      <c r="H24" s="30">
        <f>AVERAGE(H8:H21)</f>
        <v>0.99881620339283117</v>
      </c>
      <c r="I24" s="23"/>
      <c r="J24" s="23"/>
      <c r="K24" s="23"/>
      <c r="L24" s="27"/>
      <c r="M24" s="27"/>
    </row>
    <row r="26" spans="1:16" ht="15" thickBot="1" x14ac:dyDescent="0.35">
      <c r="C26" s="31" t="str">
        <f>B8</f>
        <v>Загорулько Ваня</v>
      </c>
      <c r="D26" s="31" t="str">
        <f>B9</f>
        <v>Черников Леша</v>
      </c>
      <c r="E26" s="31" t="str">
        <f>B10</f>
        <v>Загорулько Ваня</v>
      </c>
      <c r="F26" s="31" t="str">
        <f>B11</f>
        <v>Загорулько Ваня</v>
      </c>
      <c r="G26" s="31" t="str">
        <f>B12</f>
        <v>Черников Леша</v>
      </c>
      <c r="H26" s="31" t="str">
        <f>B13</f>
        <v>Загорулько Ваня</v>
      </c>
      <c r="I26" s="31" t="str">
        <f>B14</f>
        <v>Загорулько Ваня</v>
      </c>
      <c r="J26" s="31" t="str">
        <f>B15</f>
        <v>Загорулько Ваня</v>
      </c>
      <c r="K26" s="31" t="str">
        <f>B16</f>
        <v>Черников Леша</v>
      </c>
      <c r="L26" s="31" t="str">
        <f>B17</f>
        <v>Загорулько Ваня</v>
      </c>
      <c r="M26" s="31" t="str">
        <f>B18</f>
        <v>Черников Леша</v>
      </c>
      <c r="N26" s="31" t="str">
        <f>B19</f>
        <v>Загорулько Ваня</v>
      </c>
      <c r="O26" s="31" t="str">
        <f>B20</f>
        <v>Черников Леша</v>
      </c>
      <c r="P26" s="31" t="str">
        <f>B21</f>
        <v>Загорулько Ваня</v>
      </c>
    </row>
    <row r="27" spans="1:16" x14ac:dyDescent="0.3">
      <c r="B27" s="1">
        <v>1</v>
      </c>
      <c r="C27" s="362">
        <v>64.852000000000004</v>
      </c>
      <c r="D27" s="363">
        <v>64.277000000000001</v>
      </c>
      <c r="E27" s="363">
        <v>60.866</v>
      </c>
      <c r="F27" s="363">
        <v>61.819000000000003</v>
      </c>
      <c r="G27" s="363">
        <v>63.601999999999997</v>
      </c>
      <c r="H27" s="363">
        <v>61.96</v>
      </c>
      <c r="I27" s="363">
        <v>62.151000000000003</v>
      </c>
      <c r="J27" s="363">
        <v>62.506999999999998</v>
      </c>
      <c r="K27" s="363">
        <v>62.197000000000003</v>
      </c>
      <c r="L27" s="363">
        <v>63.493000000000002</v>
      </c>
      <c r="M27" s="363">
        <v>64.367000000000004</v>
      </c>
      <c r="N27" s="363">
        <v>62.027000000000001</v>
      </c>
      <c r="O27" s="363">
        <v>63.598999999999997</v>
      </c>
      <c r="P27" s="382">
        <v>61.470999999999997</v>
      </c>
    </row>
    <row r="28" spans="1:16" x14ac:dyDescent="0.3">
      <c r="B28" s="1">
        <v>2</v>
      </c>
      <c r="C28" s="364">
        <v>62.686</v>
      </c>
      <c r="D28" s="365">
        <v>63.366999999999997</v>
      </c>
      <c r="E28" s="365">
        <v>63.13</v>
      </c>
      <c r="F28" s="365">
        <v>61.631999999999998</v>
      </c>
      <c r="G28" s="365">
        <v>63.62</v>
      </c>
      <c r="H28" s="365">
        <v>62.512</v>
      </c>
      <c r="I28" s="365">
        <v>62.094000000000001</v>
      </c>
      <c r="J28" s="365">
        <v>62.042999999999999</v>
      </c>
      <c r="K28" s="365">
        <v>61.98</v>
      </c>
      <c r="L28" s="365">
        <v>61.948</v>
      </c>
      <c r="M28" s="380">
        <v>62.67</v>
      </c>
      <c r="N28" s="380">
        <v>62.26</v>
      </c>
      <c r="O28" s="365">
        <v>63.124000000000002</v>
      </c>
      <c r="P28" s="381">
        <v>60.941000000000003</v>
      </c>
    </row>
    <row r="29" spans="1:16" x14ac:dyDescent="0.3">
      <c r="B29" s="1">
        <v>3</v>
      </c>
      <c r="C29" s="364">
        <v>62.16</v>
      </c>
      <c r="D29" s="365">
        <v>64.17</v>
      </c>
      <c r="E29" s="365">
        <v>61.171999999999997</v>
      </c>
      <c r="F29" s="365">
        <v>61.389000000000003</v>
      </c>
      <c r="G29" s="365">
        <v>63.264000000000003</v>
      </c>
      <c r="H29" s="365">
        <v>63.252000000000002</v>
      </c>
      <c r="I29" s="365">
        <v>62.901000000000003</v>
      </c>
      <c r="J29" s="365">
        <v>63.470999999999997</v>
      </c>
      <c r="K29" s="365">
        <v>62.985999999999997</v>
      </c>
      <c r="L29" s="365">
        <v>61.426000000000002</v>
      </c>
      <c r="M29" s="380">
        <v>63.328000000000003</v>
      </c>
      <c r="N29" s="380">
        <v>61.963999999999999</v>
      </c>
      <c r="O29" s="365">
        <v>62.219000000000001</v>
      </c>
      <c r="P29" s="381">
        <v>60.814999999999998</v>
      </c>
    </row>
    <row r="30" spans="1:16" x14ac:dyDescent="0.3">
      <c r="B30" s="1">
        <v>4</v>
      </c>
      <c r="C30" s="364">
        <v>62.399000000000001</v>
      </c>
      <c r="D30" s="365">
        <v>63.582000000000001</v>
      </c>
      <c r="E30" s="365">
        <v>61.16</v>
      </c>
      <c r="F30" s="365">
        <v>61.808999999999997</v>
      </c>
      <c r="G30" s="365">
        <v>63.654000000000003</v>
      </c>
      <c r="H30" s="365">
        <v>62.691000000000003</v>
      </c>
      <c r="I30" s="365">
        <v>63.186999999999998</v>
      </c>
      <c r="J30" s="365">
        <v>62.942</v>
      </c>
      <c r="K30" s="365">
        <v>62.805</v>
      </c>
      <c r="L30" s="365">
        <v>61.194000000000003</v>
      </c>
      <c r="M30" s="380">
        <v>62.478999999999999</v>
      </c>
      <c r="N30" s="380">
        <v>61.843000000000004</v>
      </c>
      <c r="O30" s="365">
        <v>64.037999999999997</v>
      </c>
      <c r="P30" s="381">
        <v>60.604999999999997</v>
      </c>
    </row>
    <row r="31" spans="1:16" x14ac:dyDescent="0.3">
      <c r="B31" s="1">
        <v>5</v>
      </c>
      <c r="C31" s="364">
        <v>62.194000000000003</v>
      </c>
      <c r="D31" s="365">
        <v>64.792000000000002</v>
      </c>
      <c r="E31" s="365">
        <v>60.978000000000002</v>
      </c>
      <c r="F31" s="365">
        <v>61.164000000000001</v>
      </c>
      <c r="G31" s="365">
        <v>63.47</v>
      </c>
      <c r="H31" s="365">
        <v>62.295999999999999</v>
      </c>
      <c r="I31" s="365">
        <v>62.335000000000001</v>
      </c>
      <c r="J31" s="365">
        <v>61.713000000000001</v>
      </c>
      <c r="K31" s="365">
        <v>63.048000000000002</v>
      </c>
      <c r="L31" s="365">
        <v>61.210999999999999</v>
      </c>
      <c r="M31" s="365">
        <v>63.725999999999999</v>
      </c>
      <c r="N31" s="365">
        <v>62.127000000000002</v>
      </c>
      <c r="O31" s="365">
        <v>63.902000000000001</v>
      </c>
      <c r="P31" s="381">
        <v>60.716000000000001</v>
      </c>
    </row>
    <row r="32" spans="1:16" x14ac:dyDescent="0.3">
      <c r="B32" s="1">
        <v>6</v>
      </c>
      <c r="C32" s="364">
        <v>61.710999999999999</v>
      </c>
      <c r="D32" s="365">
        <v>63.216999999999999</v>
      </c>
      <c r="E32" s="365">
        <v>61.521999999999998</v>
      </c>
      <c r="F32" s="365">
        <v>61.29</v>
      </c>
      <c r="G32" s="365">
        <v>64.031000000000006</v>
      </c>
      <c r="H32" s="365">
        <v>62.255000000000003</v>
      </c>
      <c r="I32" s="365">
        <v>63.863</v>
      </c>
      <c r="J32" s="365">
        <v>62.097999999999999</v>
      </c>
      <c r="K32" s="365">
        <v>61.802</v>
      </c>
      <c r="L32" s="365">
        <v>62.423999999999999</v>
      </c>
      <c r="M32" s="365">
        <v>63.718000000000004</v>
      </c>
      <c r="N32" s="365">
        <v>62.347000000000001</v>
      </c>
      <c r="O32" s="365">
        <v>63.576999999999998</v>
      </c>
      <c r="P32" s="381">
        <v>62.262999999999998</v>
      </c>
    </row>
    <row r="33" spans="2:16" x14ac:dyDescent="0.3">
      <c r="B33" s="1">
        <v>7</v>
      </c>
      <c r="C33" s="364">
        <v>63.395000000000003</v>
      </c>
      <c r="D33" s="365">
        <v>83.766999999999996</v>
      </c>
      <c r="E33" s="365">
        <v>64.959999999999994</v>
      </c>
      <c r="F33" s="365">
        <v>61.395000000000003</v>
      </c>
      <c r="G33" s="365">
        <v>63.691000000000003</v>
      </c>
      <c r="H33" s="365">
        <v>62.283999999999999</v>
      </c>
      <c r="I33" s="365">
        <v>62.046999999999997</v>
      </c>
      <c r="J33" s="365">
        <v>61.689</v>
      </c>
      <c r="K33" s="365">
        <v>62.241</v>
      </c>
      <c r="L33" s="365">
        <v>61.765999999999998</v>
      </c>
      <c r="M33" s="365">
        <v>63.521000000000001</v>
      </c>
      <c r="N33" s="365">
        <v>62.377000000000002</v>
      </c>
      <c r="O33" s="365">
        <v>62.634</v>
      </c>
      <c r="P33" s="381">
        <v>60.606999999999999</v>
      </c>
    </row>
    <row r="34" spans="2:16" x14ac:dyDescent="0.3">
      <c r="B34" s="1">
        <v>8</v>
      </c>
      <c r="C34" s="364">
        <v>62.612000000000002</v>
      </c>
      <c r="D34" s="365">
        <v>62.854999999999997</v>
      </c>
      <c r="E34" s="365">
        <v>61.545000000000002</v>
      </c>
      <c r="F34" s="365">
        <v>62.761000000000003</v>
      </c>
      <c r="G34" s="365">
        <v>64.590999999999994</v>
      </c>
      <c r="H34" s="365">
        <v>63.048000000000002</v>
      </c>
      <c r="I34" s="365">
        <v>63.155000000000001</v>
      </c>
      <c r="J34" s="365">
        <v>62.22</v>
      </c>
      <c r="K34" s="365">
        <v>62.637999999999998</v>
      </c>
      <c r="L34" s="365">
        <v>62.030999999999999</v>
      </c>
      <c r="M34" s="365">
        <v>62.750999999999998</v>
      </c>
      <c r="N34" s="365">
        <v>62.381</v>
      </c>
      <c r="O34" s="365">
        <v>62.280999999999999</v>
      </c>
      <c r="P34" s="381">
        <v>61.381999999999998</v>
      </c>
    </row>
    <row r="35" spans="2:16" x14ac:dyDescent="0.3">
      <c r="B35" s="1">
        <v>9</v>
      </c>
      <c r="C35" s="368">
        <v>61.179000000000002</v>
      </c>
      <c r="D35" s="365">
        <v>63.610999999999997</v>
      </c>
      <c r="E35" s="365">
        <v>61.566000000000003</v>
      </c>
      <c r="F35" s="365">
        <v>61.241999999999997</v>
      </c>
      <c r="G35" s="365">
        <v>65.674999999999997</v>
      </c>
      <c r="H35" s="365">
        <v>62.121000000000002</v>
      </c>
      <c r="I35" s="365">
        <v>62.417000000000002</v>
      </c>
      <c r="J35" s="365">
        <v>62.398000000000003</v>
      </c>
      <c r="K35" s="365">
        <v>64.403000000000006</v>
      </c>
      <c r="L35" s="365">
        <v>61.335000000000001</v>
      </c>
      <c r="M35" s="365">
        <v>62.927</v>
      </c>
      <c r="N35" s="365">
        <v>62.250999999999998</v>
      </c>
      <c r="O35" s="365">
        <v>62.947000000000003</v>
      </c>
      <c r="P35" s="381">
        <v>60.892000000000003</v>
      </c>
    </row>
    <row r="36" spans="2:16" x14ac:dyDescent="0.3">
      <c r="B36" s="1">
        <v>10</v>
      </c>
      <c r="C36" s="364">
        <v>61.523000000000003</v>
      </c>
      <c r="D36" s="365">
        <v>64.051000000000002</v>
      </c>
      <c r="E36" s="365">
        <v>61.405000000000001</v>
      </c>
      <c r="F36" s="365">
        <v>62.756999999999998</v>
      </c>
      <c r="G36" s="365">
        <v>63.94</v>
      </c>
      <c r="H36" s="365">
        <v>62.991</v>
      </c>
      <c r="I36" s="365">
        <v>62.417999999999999</v>
      </c>
      <c r="J36" s="365">
        <v>61.779000000000003</v>
      </c>
      <c r="K36" s="365">
        <v>63.018000000000001</v>
      </c>
      <c r="L36" s="365">
        <v>61.718000000000004</v>
      </c>
      <c r="M36" s="365">
        <v>63.106000000000002</v>
      </c>
      <c r="N36" s="365">
        <v>74.13</v>
      </c>
      <c r="O36" s="365">
        <v>63.459000000000003</v>
      </c>
      <c r="P36" s="381">
        <v>60.750999999999998</v>
      </c>
    </row>
    <row r="37" spans="2:16" x14ac:dyDescent="0.3">
      <c r="B37" s="1">
        <v>11</v>
      </c>
      <c r="C37" s="364">
        <v>62.360999999999997</v>
      </c>
      <c r="D37" s="365">
        <v>64.242999999999995</v>
      </c>
      <c r="E37" s="365">
        <v>61.183</v>
      </c>
      <c r="F37" s="365">
        <v>62.298000000000002</v>
      </c>
      <c r="G37" s="365">
        <v>65.504999999999995</v>
      </c>
      <c r="H37" s="365">
        <v>62.527000000000001</v>
      </c>
      <c r="I37" s="365">
        <v>62.023000000000003</v>
      </c>
      <c r="J37" s="365">
        <v>62.131999999999998</v>
      </c>
      <c r="K37" s="365">
        <v>63.45</v>
      </c>
      <c r="L37" s="365">
        <v>61.667999999999999</v>
      </c>
      <c r="M37" s="365">
        <v>63.511000000000003</v>
      </c>
      <c r="N37" s="365">
        <v>61.920999999999999</v>
      </c>
      <c r="O37" s="365">
        <v>63.587000000000003</v>
      </c>
      <c r="P37" s="381">
        <v>60.651000000000003</v>
      </c>
    </row>
    <row r="38" spans="2:16" x14ac:dyDescent="0.3">
      <c r="B38" s="1">
        <v>12</v>
      </c>
      <c r="C38" s="364">
        <v>62.25</v>
      </c>
      <c r="D38" s="365">
        <v>64.185000000000002</v>
      </c>
      <c r="E38" s="365">
        <v>61.472000000000001</v>
      </c>
      <c r="F38" s="365">
        <v>61.792000000000002</v>
      </c>
      <c r="G38" s="365">
        <v>63.701000000000001</v>
      </c>
      <c r="H38" s="365">
        <v>62.209000000000003</v>
      </c>
      <c r="I38" s="365">
        <v>62.542000000000002</v>
      </c>
      <c r="J38" s="365">
        <v>62.573</v>
      </c>
      <c r="K38" s="365">
        <v>64.099999999999994</v>
      </c>
      <c r="L38" s="365">
        <v>61.253999999999998</v>
      </c>
      <c r="M38" s="365">
        <v>63.177999999999997</v>
      </c>
      <c r="N38" s="365">
        <v>61.765999999999998</v>
      </c>
      <c r="O38" s="365">
        <v>63.600999999999999</v>
      </c>
      <c r="P38" s="381">
        <v>60.78</v>
      </c>
    </row>
    <row r="39" spans="2:16" x14ac:dyDescent="0.3">
      <c r="B39" s="1">
        <v>13</v>
      </c>
      <c r="C39" s="364">
        <v>62.273000000000003</v>
      </c>
      <c r="D39" s="365">
        <v>65</v>
      </c>
      <c r="E39" s="365">
        <v>62.173000000000002</v>
      </c>
      <c r="F39" s="365">
        <v>61.473999999999997</v>
      </c>
      <c r="G39" s="365">
        <v>63.356000000000002</v>
      </c>
      <c r="H39" s="365"/>
      <c r="I39" s="365"/>
      <c r="J39" s="365"/>
      <c r="K39" s="365">
        <v>62.372999999999998</v>
      </c>
      <c r="L39" s="365">
        <v>61.31</v>
      </c>
      <c r="M39" s="365">
        <v>63.771000000000001</v>
      </c>
      <c r="N39" s="365">
        <v>61.651000000000003</v>
      </c>
      <c r="O39" s="365">
        <v>63.295999999999999</v>
      </c>
      <c r="P39" s="381">
        <v>60.61</v>
      </c>
    </row>
    <row r="40" spans="2:16" x14ac:dyDescent="0.3">
      <c r="B40" s="1">
        <v>14</v>
      </c>
      <c r="C40" s="369">
        <v>62.131999999999998</v>
      </c>
      <c r="D40" s="365">
        <v>64.501000000000005</v>
      </c>
      <c r="E40" s="365">
        <v>61.584000000000003</v>
      </c>
      <c r="F40" s="365">
        <v>62.076000000000001</v>
      </c>
      <c r="G40" s="365">
        <v>65.028999999999996</v>
      </c>
      <c r="H40" s="365"/>
      <c r="I40" s="365"/>
      <c r="J40" s="365"/>
      <c r="K40" s="365">
        <v>69.215999999999994</v>
      </c>
      <c r="L40" s="365">
        <v>61.378999999999998</v>
      </c>
      <c r="M40" s="365">
        <v>64.022000000000006</v>
      </c>
      <c r="N40" s="365">
        <v>61.814999999999998</v>
      </c>
      <c r="O40" s="365">
        <v>63.548000000000002</v>
      </c>
      <c r="P40" s="381">
        <v>60.354999999999997</v>
      </c>
    </row>
    <row r="41" spans="2:16" x14ac:dyDescent="0.3">
      <c r="B41" s="1">
        <v>15</v>
      </c>
      <c r="C41" s="364">
        <v>62.493000000000002</v>
      </c>
      <c r="D41" s="365">
        <v>64.813999999999993</v>
      </c>
      <c r="E41" s="365">
        <v>62.576999999999998</v>
      </c>
      <c r="F41" s="365">
        <v>62.457999999999998</v>
      </c>
      <c r="G41" s="365">
        <v>64.138999999999996</v>
      </c>
      <c r="H41" s="365"/>
      <c r="I41" s="365"/>
      <c r="J41" s="365"/>
      <c r="K41" s="365">
        <v>62.338999999999999</v>
      </c>
      <c r="L41" s="365">
        <v>61.563000000000002</v>
      </c>
      <c r="M41" s="365">
        <v>62.965000000000003</v>
      </c>
      <c r="N41" s="365">
        <v>62.09</v>
      </c>
      <c r="O41" s="365">
        <v>63.996000000000002</v>
      </c>
      <c r="P41" s="381">
        <v>60.378</v>
      </c>
    </row>
    <row r="42" spans="2:16" x14ac:dyDescent="0.3">
      <c r="B42" s="1">
        <v>16</v>
      </c>
      <c r="C42" s="364">
        <v>62.33</v>
      </c>
      <c r="D42" s="370">
        <v>63.406999999999996</v>
      </c>
      <c r="E42" s="365">
        <v>61.488999999999997</v>
      </c>
      <c r="F42" s="365">
        <v>62.216999999999999</v>
      </c>
      <c r="G42" s="365">
        <v>65.188999999999993</v>
      </c>
      <c r="H42" s="365"/>
      <c r="I42" s="365"/>
      <c r="J42" s="365"/>
      <c r="K42" s="365">
        <v>63.457000000000001</v>
      </c>
      <c r="L42" s="365">
        <v>61.46</v>
      </c>
      <c r="M42" s="365">
        <v>64.055999999999997</v>
      </c>
      <c r="N42" s="365">
        <v>61.981000000000002</v>
      </c>
      <c r="O42" s="365">
        <v>62.765000000000001</v>
      </c>
      <c r="P42" s="381">
        <v>61.276000000000003</v>
      </c>
    </row>
    <row r="43" spans="2:16" x14ac:dyDescent="0.3">
      <c r="B43" s="1">
        <v>17</v>
      </c>
      <c r="C43" s="364">
        <v>62.524000000000001</v>
      </c>
      <c r="D43" s="370">
        <v>63.487000000000002</v>
      </c>
      <c r="E43" s="365">
        <v>61.71</v>
      </c>
      <c r="F43" s="365">
        <v>62.487000000000002</v>
      </c>
      <c r="G43" s="365">
        <v>64.36</v>
      </c>
      <c r="H43" s="365"/>
      <c r="I43" s="365"/>
      <c r="J43" s="365"/>
      <c r="K43" s="365">
        <v>61.555999999999997</v>
      </c>
      <c r="L43" s="365"/>
      <c r="M43" s="365">
        <v>63.728000000000002</v>
      </c>
      <c r="N43" s="365">
        <v>61.204000000000001</v>
      </c>
      <c r="O43" s="365">
        <v>63.122999999999998</v>
      </c>
      <c r="P43" s="381">
        <v>60.676000000000002</v>
      </c>
    </row>
    <row r="44" spans="2:16" x14ac:dyDescent="0.3">
      <c r="B44" s="1">
        <v>18</v>
      </c>
      <c r="C44" s="364">
        <v>62.33</v>
      </c>
      <c r="D44" s="365">
        <v>63.469000000000001</v>
      </c>
      <c r="E44" s="365">
        <v>62.104999999999997</v>
      </c>
      <c r="F44" s="365">
        <v>61.886000000000003</v>
      </c>
      <c r="G44" s="365">
        <v>64.319999999999993</v>
      </c>
      <c r="H44" s="365"/>
      <c r="I44" s="365"/>
      <c r="J44" s="365"/>
      <c r="K44" s="365">
        <v>63.363999999999997</v>
      </c>
      <c r="L44" s="365"/>
      <c r="M44" s="365">
        <v>63.463000000000001</v>
      </c>
      <c r="N44" s="365"/>
      <c r="O44" s="365">
        <v>62.232999999999997</v>
      </c>
      <c r="P44" s="381">
        <v>60.548000000000002</v>
      </c>
    </row>
    <row r="45" spans="2:16" x14ac:dyDescent="0.3">
      <c r="B45" s="1">
        <v>19</v>
      </c>
      <c r="C45" s="364">
        <v>61.651000000000003</v>
      </c>
      <c r="D45" s="365">
        <v>64.906999999999996</v>
      </c>
      <c r="E45" s="365">
        <v>60.951999999999998</v>
      </c>
      <c r="F45" s="365">
        <v>61.441000000000003</v>
      </c>
      <c r="G45" s="365">
        <v>64.096999999999994</v>
      </c>
      <c r="H45" s="365"/>
      <c r="I45" s="365"/>
      <c r="J45" s="365"/>
      <c r="K45" s="365">
        <v>61.88</v>
      </c>
      <c r="L45" s="365"/>
      <c r="M45" s="365">
        <v>64.100999999999999</v>
      </c>
      <c r="N45" s="365"/>
      <c r="O45" s="365">
        <v>64.373000000000005</v>
      </c>
      <c r="P45" s="381">
        <v>62.043999999999997</v>
      </c>
    </row>
    <row r="46" spans="2:16" x14ac:dyDescent="0.3">
      <c r="B46" s="1">
        <v>20</v>
      </c>
      <c r="C46" s="364">
        <v>63.737000000000002</v>
      </c>
      <c r="D46" s="365">
        <v>66.135999999999996</v>
      </c>
      <c r="E46" s="365">
        <v>65.352000000000004</v>
      </c>
      <c r="F46" s="365">
        <v>61.36</v>
      </c>
      <c r="G46" s="365">
        <v>64.331000000000003</v>
      </c>
      <c r="H46" s="365"/>
      <c r="I46" s="365"/>
      <c r="J46" s="365"/>
      <c r="K46" s="365">
        <v>64.129000000000005</v>
      </c>
      <c r="L46" s="365"/>
      <c r="M46" s="365">
        <v>63.387999999999998</v>
      </c>
      <c r="N46" s="365"/>
      <c r="O46" s="365">
        <v>62.459000000000003</v>
      </c>
      <c r="P46" s="381">
        <v>60.835999999999999</v>
      </c>
    </row>
    <row r="47" spans="2:16" x14ac:dyDescent="0.3">
      <c r="B47" s="1">
        <v>21</v>
      </c>
      <c r="C47" s="364">
        <v>61.606999999999999</v>
      </c>
      <c r="D47" s="365">
        <v>63.765000000000001</v>
      </c>
      <c r="E47" s="365">
        <v>62.154000000000003</v>
      </c>
      <c r="F47" s="365">
        <v>62.17</v>
      </c>
      <c r="G47" s="365">
        <v>63.591000000000001</v>
      </c>
      <c r="H47" s="365"/>
      <c r="I47" s="365"/>
      <c r="J47" s="365"/>
      <c r="K47" s="365">
        <v>62.49</v>
      </c>
      <c r="L47" s="365"/>
      <c r="M47" s="365">
        <v>63.798000000000002</v>
      </c>
      <c r="N47" s="365"/>
      <c r="O47" s="365">
        <v>62.584000000000003</v>
      </c>
      <c r="P47" s="381">
        <v>61.070999999999998</v>
      </c>
    </row>
    <row r="48" spans="2:16" x14ac:dyDescent="0.3">
      <c r="B48" s="1">
        <v>22</v>
      </c>
      <c r="C48" s="364">
        <v>61.87</v>
      </c>
      <c r="D48" s="365">
        <v>64.134</v>
      </c>
      <c r="E48" s="365">
        <v>62.607999999999997</v>
      </c>
      <c r="F48" s="365">
        <v>62.006999999999998</v>
      </c>
      <c r="G48" s="365">
        <v>63.801000000000002</v>
      </c>
      <c r="H48" s="365"/>
      <c r="I48" s="365"/>
      <c r="J48" s="365"/>
      <c r="K48" s="365">
        <v>61.965000000000003</v>
      </c>
      <c r="L48" s="365"/>
      <c r="M48" s="365">
        <v>64.727000000000004</v>
      </c>
      <c r="N48" s="365"/>
      <c r="O48" s="365">
        <v>63.365000000000002</v>
      </c>
      <c r="P48" s="381">
        <v>60.706000000000003</v>
      </c>
    </row>
    <row r="49" spans="2:16" x14ac:dyDescent="0.3">
      <c r="B49" s="1">
        <v>23</v>
      </c>
      <c r="C49" s="364">
        <v>61.816000000000003</v>
      </c>
      <c r="D49" s="365">
        <v>64.605999999999995</v>
      </c>
      <c r="E49" s="365">
        <v>61.673000000000002</v>
      </c>
      <c r="F49" s="365">
        <v>61.857999999999997</v>
      </c>
      <c r="G49" s="365">
        <v>63.734999999999999</v>
      </c>
      <c r="H49" s="365"/>
      <c r="I49" s="365"/>
      <c r="J49" s="365"/>
      <c r="K49" s="365">
        <v>62.944000000000003</v>
      </c>
      <c r="L49" s="365"/>
      <c r="M49" s="365">
        <v>62.756999999999998</v>
      </c>
      <c r="N49" s="365"/>
      <c r="O49" s="365">
        <v>63.948999999999998</v>
      </c>
      <c r="P49" s="381">
        <v>60.533999999999999</v>
      </c>
    </row>
    <row r="50" spans="2:16" x14ac:dyDescent="0.3">
      <c r="B50" s="1">
        <v>24</v>
      </c>
      <c r="C50" s="364">
        <v>62.146000000000001</v>
      </c>
      <c r="D50" s="365"/>
      <c r="E50" s="365">
        <v>61.73</v>
      </c>
      <c r="F50" s="365">
        <v>61.8</v>
      </c>
      <c r="G50" s="365">
        <v>65.328000000000003</v>
      </c>
      <c r="H50" s="365"/>
      <c r="I50" s="365"/>
      <c r="J50" s="365"/>
      <c r="K50" s="365">
        <v>61.968000000000004</v>
      </c>
      <c r="L50" s="365"/>
      <c r="M50" s="365">
        <v>62.975000000000001</v>
      </c>
      <c r="N50" s="365"/>
      <c r="O50" s="365">
        <v>65.183999999999997</v>
      </c>
      <c r="P50" s="381">
        <v>60.329000000000001</v>
      </c>
    </row>
    <row r="51" spans="2:16" x14ac:dyDescent="0.3">
      <c r="B51" s="1">
        <v>25</v>
      </c>
      <c r="C51" s="364"/>
      <c r="D51" s="365"/>
      <c r="E51" s="365">
        <v>63.734999999999999</v>
      </c>
      <c r="F51" s="365">
        <v>62.433999999999997</v>
      </c>
      <c r="G51" s="365">
        <v>66.087999999999994</v>
      </c>
      <c r="H51" s="365"/>
      <c r="I51" s="365"/>
      <c r="J51" s="365"/>
      <c r="K51" s="365">
        <v>62.633000000000003</v>
      </c>
      <c r="L51" s="365"/>
      <c r="M51" s="365">
        <v>63.210999999999999</v>
      </c>
      <c r="N51" s="365"/>
      <c r="O51" s="365">
        <v>63.098999999999997</v>
      </c>
      <c r="P51" s="381">
        <v>60.936999999999998</v>
      </c>
    </row>
    <row r="52" spans="2:16" x14ac:dyDescent="0.3">
      <c r="B52" s="1">
        <v>26</v>
      </c>
      <c r="C52" s="364"/>
      <c r="D52" s="365"/>
      <c r="E52" s="365">
        <v>61.095999999999997</v>
      </c>
      <c r="F52" s="365">
        <v>62.582999999999998</v>
      </c>
      <c r="G52" s="365">
        <v>65.453000000000003</v>
      </c>
      <c r="H52" s="365"/>
      <c r="I52" s="365"/>
      <c r="J52" s="365"/>
      <c r="K52" s="365">
        <v>62.323999999999998</v>
      </c>
      <c r="L52" s="365"/>
      <c r="M52" s="365">
        <v>63.524000000000001</v>
      </c>
      <c r="N52" s="365"/>
      <c r="O52" s="365">
        <v>62.808999999999997</v>
      </c>
      <c r="P52" s="381">
        <v>61.243000000000002</v>
      </c>
    </row>
    <row r="53" spans="2:16" x14ac:dyDescent="0.3">
      <c r="B53" s="1">
        <v>27</v>
      </c>
      <c r="C53" s="364"/>
      <c r="D53" s="365"/>
      <c r="E53" s="365">
        <v>62.286000000000001</v>
      </c>
      <c r="F53" s="365">
        <v>62.247</v>
      </c>
      <c r="G53" s="365">
        <v>64.061999999999998</v>
      </c>
      <c r="H53" s="365"/>
      <c r="I53" s="365"/>
      <c r="J53" s="365"/>
      <c r="K53" s="365">
        <v>70.063999999999993</v>
      </c>
      <c r="L53" s="365"/>
      <c r="M53" s="365">
        <v>62.377000000000002</v>
      </c>
      <c r="N53" s="365"/>
      <c r="O53" s="365">
        <v>62.643000000000001</v>
      </c>
      <c r="P53" s="381">
        <v>60.658999999999999</v>
      </c>
    </row>
    <row r="54" spans="2:16" x14ac:dyDescent="0.3">
      <c r="B54" s="1">
        <v>28</v>
      </c>
      <c r="C54" s="364"/>
      <c r="D54" s="365"/>
      <c r="E54" s="365">
        <v>61.655000000000001</v>
      </c>
      <c r="F54" s="365"/>
      <c r="G54" s="365">
        <v>63.901000000000003</v>
      </c>
      <c r="H54" s="365"/>
      <c r="I54" s="365"/>
      <c r="J54" s="365"/>
      <c r="K54" s="365">
        <v>62.7</v>
      </c>
      <c r="L54" s="365"/>
      <c r="M54" s="365">
        <v>63.151000000000003</v>
      </c>
      <c r="N54" s="365"/>
      <c r="O54" s="365">
        <v>62.646000000000001</v>
      </c>
      <c r="P54" s="381">
        <v>62.304000000000002</v>
      </c>
    </row>
    <row r="55" spans="2:16" x14ac:dyDescent="0.3">
      <c r="B55" s="1">
        <v>29</v>
      </c>
      <c r="C55" s="364"/>
      <c r="D55" s="365"/>
      <c r="E55" s="365">
        <v>61.856999999999999</v>
      </c>
      <c r="F55" s="365"/>
      <c r="G55" s="365">
        <v>64.141000000000005</v>
      </c>
      <c r="H55" s="365"/>
      <c r="I55" s="365"/>
      <c r="J55" s="365"/>
      <c r="K55" s="365">
        <v>62.134</v>
      </c>
      <c r="L55" s="365"/>
      <c r="M55" s="365">
        <v>63.728000000000002</v>
      </c>
      <c r="N55" s="365"/>
      <c r="O55" s="365">
        <v>63.917000000000002</v>
      </c>
      <c r="P55" s="381">
        <v>61.65</v>
      </c>
    </row>
    <row r="56" spans="2:16" x14ac:dyDescent="0.3">
      <c r="B56" s="1">
        <v>30</v>
      </c>
      <c r="C56" s="364"/>
      <c r="D56" s="365"/>
      <c r="E56" s="365">
        <v>62.417999999999999</v>
      </c>
      <c r="F56" s="365"/>
      <c r="G56" s="365">
        <v>63.610999999999997</v>
      </c>
      <c r="H56" s="365"/>
      <c r="I56" s="365"/>
      <c r="J56" s="365"/>
      <c r="K56" s="365">
        <v>62.332000000000001</v>
      </c>
      <c r="L56" s="365"/>
      <c r="M56" s="365">
        <v>63.628999999999998</v>
      </c>
      <c r="N56" s="365"/>
      <c r="O56" s="365">
        <v>63.857999999999997</v>
      </c>
      <c r="P56" s="381">
        <v>61.279000000000003</v>
      </c>
    </row>
    <row r="57" spans="2:16" x14ac:dyDescent="0.3">
      <c r="B57" s="1">
        <v>31</v>
      </c>
      <c r="C57" s="364"/>
      <c r="D57" s="365"/>
      <c r="E57" s="365">
        <v>62.247999999999998</v>
      </c>
      <c r="F57" s="365"/>
      <c r="G57" s="365"/>
      <c r="H57" s="365"/>
      <c r="I57" s="365"/>
      <c r="J57" s="365"/>
      <c r="K57" s="365">
        <v>62.587000000000003</v>
      </c>
      <c r="L57" s="365"/>
      <c r="M57" s="365">
        <v>65.311000000000007</v>
      </c>
      <c r="N57" s="365"/>
      <c r="O57" s="365">
        <v>63.005000000000003</v>
      </c>
      <c r="P57" s="381">
        <v>60.938000000000002</v>
      </c>
    </row>
    <row r="58" spans="2:16" x14ac:dyDescent="0.3">
      <c r="B58" s="1">
        <v>32</v>
      </c>
      <c r="C58" s="364"/>
      <c r="D58" s="365"/>
      <c r="E58" s="365">
        <v>62.084000000000003</v>
      </c>
      <c r="F58" s="365"/>
      <c r="G58" s="365"/>
      <c r="H58" s="365"/>
      <c r="I58" s="365"/>
      <c r="J58" s="365"/>
      <c r="K58" s="365">
        <v>63.305</v>
      </c>
      <c r="L58" s="365"/>
      <c r="M58" s="365">
        <v>65.635000000000005</v>
      </c>
      <c r="N58" s="365"/>
      <c r="O58" s="365">
        <v>62.664999999999999</v>
      </c>
      <c r="P58" s="381">
        <v>61.898000000000003</v>
      </c>
    </row>
    <row r="59" spans="2:16" x14ac:dyDescent="0.3">
      <c r="B59" s="1">
        <v>33</v>
      </c>
      <c r="C59" s="364"/>
      <c r="D59" s="365"/>
      <c r="E59" s="365">
        <v>61.570999999999998</v>
      </c>
      <c r="F59" s="365"/>
      <c r="G59" s="365"/>
      <c r="H59" s="365"/>
      <c r="I59" s="365"/>
      <c r="J59" s="365"/>
      <c r="K59" s="365">
        <v>62.665999999999997</v>
      </c>
      <c r="L59" s="365"/>
      <c r="M59" s="365">
        <v>64.98</v>
      </c>
      <c r="N59" s="365"/>
      <c r="O59" s="365">
        <v>63.17</v>
      </c>
      <c r="P59" s="381">
        <v>60.628</v>
      </c>
    </row>
    <row r="60" spans="2:16" x14ac:dyDescent="0.3">
      <c r="B60" s="1">
        <v>34</v>
      </c>
      <c r="C60" s="364"/>
      <c r="D60" s="365"/>
      <c r="E60" s="365">
        <v>61.771000000000001</v>
      </c>
      <c r="F60" s="365"/>
      <c r="G60" s="365"/>
      <c r="H60" s="365"/>
      <c r="I60" s="365"/>
      <c r="J60" s="365"/>
      <c r="K60" s="365">
        <v>64.432000000000002</v>
      </c>
      <c r="L60" s="365"/>
      <c r="M60" s="365">
        <v>62.817</v>
      </c>
      <c r="N60" s="365"/>
      <c r="O60" s="365">
        <v>62.915999999999997</v>
      </c>
      <c r="P60" s="381">
        <v>62.186</v>
      </c>
    </row>
    <row r="61" spans="2:16" x14ac:dyDescent="0.3">
      <c r="B61" s="1">
        <v>35</v>
      </c>
      <c r="C61" s="364"/>
      <c r="D61" s="365"/>
      <c r="E61" s="365">
        <v>61.984999999999999</v>
      </c>
      <c r="F61" s="365"/>
      <c r="G61" s="365"/>
      <c r="H61" s="365"/>
      <c r="I61" s="365"/>
      <c r="J61" s="365"/>
      <c r="K61" s="365">
        <v>61.795000000000002</v>
      </c>
      <c r="L61" s="365"/>
      <c r="M61" s="365">
        <v>62.796999999999997</v>
      </c>
      <c r="N61" s="365"/>
      <c r="O61" s="365">
        <v>63.521000000000001</v>
      </c>
      <c r="P61" s="381">
        <v>60.87</v>
      </c>
    </row>
    <row r="62" spans="2:16" x14ac:dyDescent="0.3">
      <c r="B62" s="1">
        <v>36</v>
      </c>
      <c r="C62" s="364"/>
      <c r="D62" s="365"/>
      <c r="E62" s="365">
        <v>62.645000000000003</v>
      </c>
      <c r="F62" s="365"/>
      <c r="G62" s="365"/>
      <c r="H62" s="365"/>
      <c r="I62" s="365"/>
      <c r="J62" s="365"/>
      <c r="K62" s="365">
        <v>62.05</v>
      </c>
      <c r="L62" s="365"/>
      <c r="M62" s="365">
        <v>63.968000000000004</v>
      </c>
      <c r="N62" s="365"/>
      <c r="O62" s="365">
        <v>69.945999999999998</v>
      </c>
      <c r="P62" s="381">
        <v>61.31</v>
      </c>
    </row>
    <row r="63" spans="2:16" x14ac:dyDescent="0.3">
      <c r="B63" s="1">
        <v>37</v>
      </c>
      <c r="C63" s="364"/>
      <c r="D63" s="365"/>
      <c r="E63" s="365">
        <v>61.469000000000001</v>
      </c>
      <c r="F63" s="365"/>
      <c r="G63" s="365"/>
      <c r="H63" s="365"/>
      <c r="I63" s="365"/>
      <c r="J63" s="365"/>
      <c r="K63" s="365">
        <v>61.551000000000002</v>
      </c>
      <c r="L63" s="365"/>
      <c r="M63" s="365">
        <v>62.29</v>
      </c>
      <c r="N63" s="365"/>
      <c r="O63" s="365">
        <v>64.009</v>
      </c>
      <c r="P63" s="381">
        <v>61.344000000000001</v>
      </c>
    </row>
    <row r="64" spans="2:16" x14ac:dyDescent="0.3">
      <c r="B64" s="1">
        <v>38</v>
      </c>
      <c r="C64" s="364"/>
      <c r="D64" s="365"/>
      <c r="E64" s="365"/>
      <c r="F64" s="365"/>
      <c r="G64" s="365"/>
      <c r="H64" s="365"/>
      <c r="I64" s="365"/>
      <c r="J64" s="365"/>
      <c r="K64" s="365">
        <v>62.494999999999997</v>
      </c>
      <c r="L64" s="365"/>
      <c r="M64" s="365">
        <v>63.902999999999999</v>
      </c>
      <c r="N64" s="365"/>
      <c r="O64" s="365">
        <v>63.167000000000002</v>
      </c>
      <c r="P64" s="381">
        <v>60.688000000000002</v>
      </c>
    </row>
    <row r="65" spans="2:16" x14ac:dyDescent="0.3">
      <c r="B65" s="1">
        <v>39</v>
      </c>
      <c r="C65" s="364"/>
      <c r="D65" s="365"/>
      <c r="E65" s="365"/>
      <c r="F65" s="365"/>
      <c r="G65" s="365"/>
      <c r="H65" s="365"/>
      <c r="I65" s="365"/>
      <c r="J65" s="365"/>
      <c r="K65" s="365">
        <v>62.301000000000002</v>
      </c>
      <c r="L65" s="365"/>
      <c r="M65" s="365">
        <v>63.366</v>
      </c>
      <c r="N65" s="365"/>
      <c r="O65" s="365">
        <v>63.927</v>
      </c>
      <c r="P65" s="381">
        <v>60.720999999999997</v>
      </c>
    </row>
    <row r="66" spans="2:16" x14ac:dyDescent="0.3">
      <c r="B66" s="1">
        <v>40</v>
      </c>
      <c r="C66" s="364"/>
      <c r="D66" s="365"/>
      <c r="E66" s="365"/>
      <c r="F66" s="365"/>
      <c r="G66" s="365"/>
      <c r="H66" s="365"/>
      <c r="I66" s="365"/>
      <c r="J66" s="365"/>
      <c r="K66" s="365"/>
      <c r="L66" s="365"/>
      <c r="M66" s="365">
        <v>63.460999999999999</v>
      </c>
      <c r="N66" s="365"/>
      <c r="O66" s="365">
        <v>63.692</v>
      </c>
      <c r="P66" s="381">
        <v>61.332000000000001</v>
      </c>
    </row>
    <row r="67" spans="2:16" x14ac:dyDescent="0.3">
      <c r="B67" s="1">
        <v>41</v>
      </c>
      <c r="C67" s="364"/>
      <c r="D67" s="365"/>
      <c r="E67" s="365"/>
      <c r="F67" s="365"/>
      <c r="G67" s="365"/>
      <c r="H67" s="365"/>
      <c r="I67" s="365"/>
      <c r="J67" s="365"/>
      <c r="K67" s="365"/>
      <c r="L67" s="365"/>
      <c r="M67" s="365"/>
      <c r="N67" s="365"/>
      <c r="O67" s="365"/>
      <c r="P67" s="381"/>
    </row>
    <row r="68" spans="2:16" x14ac:dyDescent="0.3">
      <c r="B68" s="1">
        <v>42</v>
      </c>
      <c r="C68" s="364"/>
      <c r="D68" s="365"/>
      <c r="E68" s="365"/>
      <c r="F68" s="365"/>
      <c r="G68" s="365"/>
      <c r="H68" s="365"/>
      <c r="I68" s="365"/>
      <c r="J68" s="365"/>
      <c r="K68" s="365"/>
      <c r="L68" s="365"/>
      <c r="M68" s="365"/>
      <c r="N68" s="365"/>
      <c r="O68" s="365"/>
      <c r="P68" s="381"/>
    </row>
    <row r="69" spans="2:16" x14ac:dyDescent="0.3">
      <c r="B69" s="1">
        <v>43</v>
      </c>
      <c r="C69" s="364"/>
      <c r="D69" s="365"/>
      <c r="E69" s="365"/>
      <c r="F69" s="365"/>
      <c r="G69" s="365"/>
      <c r="H69" s="365"/>
      <c r="I69" s="365"/>
      <c r="J69" s="365"/>
      <c r="K69" s="365"/>
      <c r="L69" s="365"/>
      <c r="M69" s="365"/>
      <c r="N69" s="365"/>
      <c r="O69" s="365"/>
      <c r="P69" s="381"/>
    </row>
    <row r="70" spans="2:16" x14ac:dyDescent="0.3">
      <c r="B70" s="1">
        <v>44</v>
      </c>
      <c r="C70" s="364"/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81"/>
    </row>
    <row r="71" spans="2:16" x14ac:dyDescent="0.3">
      <c r="B71" s="1">
        <v>45</v>
      </c>
      <c r="C71" s="364"/>
      <c r="D71" s="365"/>
      <c r="E71" s="365"/>
      <c r="F71" s="365"/>
      <c r="G71" s="365"/>
      <c r="H71" s="365"/>
      <c r="I71" s="365"/>
      <c r="J71" s="365"/>
      <c r="K71" s="365"/>
      <c r="L71" s="365"/>
      <c r="M71" s="365"/>
      <c r="N71" s="365"/>
      <c r="O71" s="365"/>
      <c r="P71" s="381"/>
    </row>
    <row r="72" spans="2:16" x14ac:dyDescent="0.3">
      <c r="B72" s="1">
        <v>46</v>
      </c>
      <c r="C72" s="364"/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81"/>
    </row>
    <row r="73" spans="2:16" x14ac:dyDescent="0.3">
      <c r="B73" s="1">
        <v>47</v>
      </c>
      <c r="C73" s="364"/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  <c r="P73" s="381"/>
    </row>
    <row r="74" spans="2:16" x14ac:dyDescent="0.3">
      <c r="B74" s="1">
        <v>48</v>
      </c>
      <c r="C74" s="364"/>
      <c r="D74" s="365"/>
      <c r="E74" s="365"/>
      <c r="F74" s="365"/>
      <c r="G74" s="365"/>
      <c r="H74" s="365"/>
      <c r="I74" s="365"/>
      <c r="J74" s="365"/>
      <c r="K74" s="365"/>
      <c r="L74" s="365"/>
      <c r="M74" s="365"/>
      <c r="N74" s="365"/>
      <c r="O74" s="365"/>
      <c r="P74" s="381"/>
    </row>
    <row r="75" spans="2:16" x14ac:dyDescent="0.3">
      <c r="B75" s="1">
        <v>49</v>
      </c>
      <c r="C75" s="364"/>
      <c r="D75" s="365"/>
      <c r="E75" s="365"/>
      <c r="F75" s="365"/>
      <c r="G75" s="365"/>
      <c r="H75" s="365"/>
      <c r="I75" s="365"/>
      <c r="J75" s="365"/>
      <c r="K75" s="365"/>
      <c r="L75" s="365"/>
      <c r="M75" s="365"/>
      <c r="N75" s="365"/>
      <c r="O75" s="365"/>
      <c r="P75" s="381"/>
    </row>
    <row r="76" spans="2:16" x14ac:dyDescent="0.3">
      <c r="B76" s="1">
        <v>50</v>
      </c>
      <c r="C76" s="364"/>
      <c r="D76" s="365"/>
      <c r="E76" s="365"/>
      <c r="F76" s="365"/>
      <c r="G76" s="365"/>
      <c r="H76" s="365"/>
      <c r="I76" s="365"/>
      <c r="J76" s="365"/>
      <c r="K76" s="365"/>
      <c r="L76" s="365"/>
      <c r="M76" s="365"/>
      <c r="N76" s="365"/>
      <c r="O76" s="365"/>
      <c r="P76" s="381"/>
    </row>
    <row r="77" spans="2:16" x14ac:dyDescent="0.3">
      <c r="B77" s="1">
        <v>51</v>
      </c>
      <c r="C77" s="364"/>
      <c r="D77" s="365"/>
      <c r="E77" s="365"/>
      <c r="F77" s="365"/>
      <c r="G77" s="365"/>
      <c r="H77" s="365"/>
      <c r="I77" s="365"/>
      <c r="J77" s="365"/>
      <c r="K77" s="365"/>
      <c r="L77" s="365"/>
      <c r="M77" s="365"/>
      <c r="N77" s="365"/>
      <c r="O77" s="365"/>
      <c r="P77" s="381"/>
    </row>
    <row r="78" spans="2:16" x14ac:dyDescent="0.3">
      <c r="B78" s="1">
        <v>52</v>
      </c>
      <c r="C78" s="364"/>
      <c r="D78" s="365"/>
      <c r="E78" s="365"/>
      <c r="F78" s="365"/>
      <c r="G78" s="365"/>
      <c r="H78" s="365"/>
      <c r="I78" s="365"/>
      <c r="J78" s="365"/>
      <c r="K78" s="365"/>
      <c r="L78" s="365"/>
      <c r="M78" s="365"/>
      <c r="N78" s="365"/>
      <c r="O78" s="365"/>
      <c r="P78" s="381"/>
    </row>
    <row r="79" spans="2:16" x14ac:dyDescent="0.3">
      <c r="B79" s="1">
        <v>53</v>
      </c>
      <c r="C79" s="364"/>
      <c r="D79" s="365"/>
      <c r="E79" s="365"/>
      <c r="F79" s="365"/>
      <c r="G79" s="365"/>
      <c r="H79" s="365"/>
      <c r="I79" s="365"/>
      <c r="J79" s="365"/>
      <c r="K79" s="365"/>
      <c r="L79" s="365"/>
      <c r="M79" s="365"/>
      <c r="N79" s="365"/>
      <c r="O79" s="365"/>
      <c r="P79" s="381"/>
    </row>
    <row r="80" spans="2:16" x14ac:dyDescent="0.3">
      <c r="B80" s="1">
        <v>54</v>
      </c>
      <c r="C80" s="364"/>
      <c r="D80" s="365"/>
      <c r="E80" s="365"/>
      <c r="F80" s="365"/>
      <c r="G80" s="365"/>
      <c r="H80" s="365"/>
      <c r="I80" s="365"/>
      <c r="J80" s="365"/>
      <c r="K80" s="365"/>
      <c r="L80" s="365"/>
      <c r="M80" s="365"/>
      <c r="N80" s="365"/>
      <c r="O80" s="365"/>
      <c r="P80" s="381"/>
    </row>
    <row r="81" spans="2:16" x14ac:dyDescent="0.3">
      <c r="B81" s="1">
        <v>55</v>
      </c>
      <c r="C81" s="364"/>
      <c r="D81" s="365"/>
      <c r="E81" s="365"/>
      <c r="F81" s="365"/>
      <c r="G81" s="365"/>
      <c r="H81" s="365"/>
      <c r="I81" s="365"/>
      <c r="J81" s="365"/>
      <c r="K81" s="365"/>
      <c r="L81" s="365"/>
      <c r="M81" s="365"/>
      <c r="N81" s="365"/>
      <c r="O81" s="365"/>
      <c r="P81" s="381"/>
    </row>
    <row r="82" spans="2:16" x14ac:dyDescent="0.3">
      <c r="B82" s="1">
        <v>56</v>
      </c>
      <c r="C82" s="364"/>
      <c r="D82" s="365"/>
      <c r="E82" s="365"/>
      <c r="F82" s="365"/>
      <c r="G82" s="365"/>
      <c r="H82" s="365"/>
      <c r="I82" s="365"/>
      <c r="J82" s="365"/>
      <c r="K82" s="365"/>
      <c r="L82" s="365"/>
      <c r="M82" s="365"/>
      <c r="N82" s="365"/>
      <c r="O82" s="365"/>
      <c r="P82" s="381"/>
    </row>
    <row r="83" spans="2:16" x14ac:dyDescent="0.3">
      <c r="B83" s="1">
        <v>57</v>
      </c>
      <c r="C83" s="364"/>
      <c r="D83" s="365"/>
      <c r="E83" s="365"/>
      <c r="F83" s="365"/>
      <c r="G83" s="365"/>
      <c r="H83" s="365"/>
      <c r="I83" s="365"/>
      <c r="J83" s="365"/>
      <c r="K83" s="365"/>
      <c r="L83" s="365"/>
      <c r="M83" s="365"/>
      <c r="N83" s="365"/>
      <c r="O83" s="365"/>
      <c r="P83" s="381"/>
    </row>
    <row r="84" spans="2:16" x14ac:dyDescent="0.3">
      <c r="B84" s="1">
        <v>58</v>
      </c>
      <c r="C84" s="364"/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81"/>
    </row>
    <row r="85" spans="2:16" x14ac:dyDescent="0.3">
      <c r="B85" s="1">
        <v>59</v>
      </c>
      <c r="C85" s="364"/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81"/>
    </row>
    <row r="86" spans="2:16" x14ac:dyDescent="0.3">
      <c r="B86" s="1">
        <v>60</v>
      </c>
      <c r="C86" s="364"/>
      <c r="D86" s="365"/>
      <c r="E86" s="365"/>
      <c r="F86" s="365"/>
      <c r="G86" s="365"/>
      <c r="H86" s="365"/>
      <c r="I86" s="365"/>
      <c r="J86" s="365"/>
      <c r="K86" s="365"/>
      <c r="L86" s="365"/>
      <c r="M86" s="365"/>
      <c r="N86" s="365"/>
      <c r="O86" s="365"/>
      <c r="P86" s="381"/>
    </row>
    <row r="87" spans="2:16" x14ac:dyDescent="0.3">
      <c r="B87" s="1">
        <v>61</v>
      </c>
      <c r="C87" s="364"/>
      <c r="D87" s="365"/>
      <c r="E87" s="365"/>
      <c r="F87" s="365"/>
      <c r="G87" s="365"/>
      <c r="H87" s="365"/>
      <c r="I87" s="365"/>
      <c r="J87" s="365"/>
      <c r="K87" s="365"/>
      <c r="L87" s="365"/>
      <c r="M87" s="365"/>
      <c r="N87" s="365"/>
      <c r="O87" s="365"/>
      <c r="P87" s="381"/>
    </row>
    <row r="88" spans="2:16" x14ac:dyDescent="0.3">
      <c r="B88" s="1">
        <v>62</v>
      </c>
      <c r="C88" s="364"/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5"/>
      <c r="O88" s="365"/>
      <c r="P88" s="381"/>
    </row>
    <row r="89" spans="2:16" x14ac:dyDescent="0.3">
      <c r="B89" s="1">
        <v>63</v>
      </c>
      <c r="C89" s="364"/>
      <c r="D89" s="365"/>
      <c r="E89" s="365"/>
      <c r="F89" s="365"/>
      <c r="G89" s="365"/>
      <c r="H89" s="365"/>
      <c r="I89" s="365"/>
      <c r="J89" s="365"/>
      <c r="K89" s="365"/>
      <c r="L89" s="365"/>
      <c r="M89" s="365"/>
      <c r="N89" s="365"/>
      <c r="O89" s="365"/>
      <c r="P89" s="381"/>
    </row>
    <row r="90" spans="2:16" x14ac:dyDescent="0.3">
      <c r="C90" s="364"/>
      <c r="D90" s="365"/>
      <c r="E90" s="365"/>
      <c r="F90" s="365"/>
      <c r="G90" s="365"/>
      <c r="H90" s="365"/>
      <c r="I90" s="365"/>
      <c r="J90" s="365"/>
      <c r="K90" s="365"/>
      <c r="L90" s="365"/>
      <c r="M90" s="365"/>
      <c r="N90" s="365"/>
      <c r="O90" s="365"/>
      <c r="P90" s="381"/>
    </row>
    <row r="91" spans="2:16" ht="15" thickBot="1" x14ac:dyDescent="0.35">
      <c r="C91" s="393"/>
      <c r="D91" s="373"/>
      <c r="E91" s="373"/>
      <c r="F91" s="373"/>
      <c r="G91" s="373"/>
      <c r="H91" s="373"/>
      <c r="I91" s="373"/>
      <c r="J91" s="373"/>
      <c r="K91" s="373"/>
      <c r="L91" s="373"/>
      <c r="M91" s="373"/>
      <c r="N91" s="373"/>
      <c r="O91" s="373"/>
      <c r="P91" s="394"/>
    </row>
  </sheetData>
  <mergeCells count="12">
    <mergeCell ref="L6:L7"/>
    <mergeCell ref="M6:M7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Общие результаты</vt:lpstr>
      <vt:lpstr>Регистрация 7Ч</vt:lpstr>
      <vt:lpstr>K44</vt:lpstr>
      <vt:lpstr>NFS Kozaks</vt:lpstr>
      <vt:lpstr>Kart Freedom</vt:lpstr>
      <vt:lpstr>Hurricane RTU</vt:lpstr>
      <vt:lpstr>NFS Fortuna RT</vt:lpstr>
      <vt:lpstr>Jaguar</vt:lpstr>
      <vt:lpstr>777</vt:lpstr>
      <vt:lpstr>Fossa </vt:lpstr>
      <vt:lpstr>Flash UA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2019-11-06T08:56:36Z</dcterms:modified>
</cp:coreProperties>
</file>