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baza\Downloads\"/>
    </mc:Choice>
  </mc:AlternateContent>
  <bookViews>
    <workbookView xWindow="0" yWindow="0" windowWidth="14976" windowHeight="8820" activeTab="2"/>
  </bookViews>
  <sheets>
    <sheet name="Общие_результаты" sheetId="1" r:id="rId1"/>
    <sheet name="Регистрация" sheetId="2" r:id="rId2"/>
    <sheet name="K44" sheetId="3" r:id="rId3"/>
    <sheet name="Kart_Freedom" sheetId="4" r:id="rId4"/>
    <sheet name="ASS_Racing_Team" sheetId="5" r:id="rId5"/>
    <sheet name="NFS_Fortuna_RT" sheetId="6" r:id="rId6"/>
    <sheet name="Hurricane_RTU" sheetId="7" r:id="rId7"/>
    <sheet name="NFS_Kyiv_Legends" sheetId="8" r:id="rId8"/>
    <sheet name="Jaguar" sheetId="9" r:id="rId9"/>
    <sheet name="Vpered_ta_Vgoru" sheetId="10" r:id="rId10"/>
    <sheet name="Flash" sheetId="11" r:id="rId11"/>
    <sheet name="Buro_11" sheetId="12" r:id="rId12"/>
  </sheets>
  <calcPr calcId="162913" iterateDelta="1E-4"/>
</workbook>
</file>

<file path=xl/calcChain.xml><?xml version="1.0" encoding="utf-8"?>
<calcChain xmlns="http://schemas.openxmlformats.org/spreadsheetml/2006/main">
  <c r="J15" i="12" l="1"/>
  <c r="J15" i="11"/>
  <c r="K15" i="11" s="1"/>
  <c r="J15" i="10"/>
  <c r="J15" i="9"/>
  <c r="K15" i="9" s="1"/>
  <c r="J15" i="8"/>
  <c r="J15" i="7"/>
  <c r="J15" i="6"/>
  <c r="K15" i="6" s="1"/>
  <c r="J15" i="5"/>
  <c r="K15" i="5" s="1"/>
  <c r="J15" i="4"/>
  <c r="J15" i="3"/>
  <c r="J21" i="12"/>
  <c r="I21" i="12"/>
  <c r="H21" i="12"/>
  <c r="G21" i="12"/>
  <c r="F21" i="12"/>
  <c r="E21" i="12"/>
  <c r="D21" i="12"/>
  <c r="C21" i="12"/>
  <c r="G19" i="12"/>
  <c r="G18" i="12"/>
  <c r="G17" i="12"/>
  <c r="G16" i="12"/>
  <c r="K15" i="12"/>
  <c r="G15" i="12"/>
  <c r="F15" i="12"/>
  <c r="E15" i="12"/>
  <c r="K14" i="12"/>
  <c r="I14" i="12"/>
  <c r="G14" i="12"/>
  <c r="F14" i="12"/>
  <c r="E14" i="12"/>
  <c r="K13" i="12"/>
  <c r="G13" i="12"/>
  <c r="F13" i="12"/>
  <c r="E13" i="12"/>
  <c r="L12" i="12"/>
  <c r="K12" i="12"/>
  <c r="G12" i="12"/>
  <c r="F12" i="12"/>
  <c r="E12" i="12"/>
  <c r="K11" i="12"/>
  <c r="G11" i="12"/>
  <c r="F11" i="12"/>
  <c r="E11" i="12"/>
  <c r="K10" i="12"/>
  <c r="L10" i="12" s="1"/>
  <c r="G10" i="12"/>
  <c r="F10" i="12"/>
  <c r="I10" i="12" s="1"/>
  <c r="E10" i="12"/>
  <c r="K9" i="12"/>
  <c r="L9" i="12" s="1"/>
  <c r="G9" i="12"/>
  <c r="F9" i="12"/>
  <c r="E9" i="12"/>
  <c r="K8" i="12"/>
  <c r="L8" i="12" s="1"/>
  <c r="G8" i="12"/>
  <c r="F8" i="12"/>
  <c r="E8" i="12"/>
  <c r="D8" i="12"/>
  <c r="D9" i="12" s="1"/>
  <c r="D10" i="12" s="1"/>
  <c r="D11" i="12" s="1"/>
  <c r="D12" i="12" s="1"/>
  <c r="D13" i="12" s="1"/>
  <c r="D14" i="12" s="1"/>
  <c r="D15" i="12" s="1"/>
  <c r="J20" i="11"/>
  <c r="I20" i="11"/>
  <c r="H20" i="11"/>
  <c r="G20" i="11"/>
  <c r="F20" i="11"/>
  <c r="E20" i="11"/>
  <c r="D20" i="11"/>
  <c r="C20" i="11"/>
  <c r="G18" i="11"/>
  <c r="G17" i="11"/>
  <c r="G16" i="11"/>
  <c r="G15" i="11"/>
  <c r="I15" i="11" s="1"/>
  <c r="F15" i="11"/>
  <c r="E15" i="11"/>
  <c r="K14" i="11"/>
  <c r="G14" i="11"/>
  <c r="F14" i="11"/>
  <c r="E14" i="11"/>
  <c r="K13" i="11"/>
  <c r="I13" i="11"/>
  <c r="G13" i="11"/>
  <c r="F13" i="11"/>
  <c r="F17" i="11" s="1"/>
  <c r="E13" i="11"/>
  <c r="K12" i="11"/>
  <c r="L12" i="11" s="1"/>
  <c r="G12" i="11"/>
  <c r="F12" i="11"/>
  <c r="E12" i="11"/>
  <c r="K11" i="11"/>
  <c r="G11" i="11"/>
  <c r="I11" i="11" s="1"/>
  <c r="F11" i="11"/>
  <c r="E11" i="11"/>
  <c r="K10" i="11"/>
  <c r="G10" i="11"/>
  <c r="F10" i="11"/>
  <c r="F16" i="11" s="1"/>
  <c r="E10" i="11"/>
  <c r="K9" i="11"/>
  <c r="L9" i="11" s="1"/>
  <c r="G9" i="11"/>
  <c r="I9" i="11" s="1"/>
  <c r="F9" i="11"/>
  <c r="E9" i="11"/>
  <c r="K8" i="11"/>
  <c r="L8" i="11" s="1"/>
  <c r="G8" i="11"/>
  <c r="F8" i="11"/>
  <c r="E8" i="11"/>
  <c r="D8" i="11"/>
  <c r="D9" i="11" s="1"/>
  <c r="D10" i="11" s="1"/>
  <c r="D11" i="11" s="1"/>
  <c r="D12" i="11" s="1"/>
  <c r="D13" i="11" s="1"/>
  <c r="D14" i="11" s="1"/>
  <c r="D15" i="11" s="1"/>
  <c r="J20" i="10"/>
  <c r="I20" i="10"/>
  <c r="H20" i="10"/>
  <c r="G20" i="10"/>
  <c r="F20" i="10"/>
  <c r="E20" i="10"/>
  <c r="D20" i="10"/>
  <c r="C20" i="10"/>
  <c r="G18" i="10"/>
  <c r="G17" i="10"/>
  <c r="G16" i="10"/>
  <c r="K15" i="10"/>
  <c r="G15" i="10"/>
  <c r="I15" i="10" s="1"/>
  <c r="F15" i="10"/>
  <c r="E15" i="10"/>
  <c r="K14" i="10"/>
  <c r="G14" i="10"/>
  <c r="F14" i="10"/>
  <c r="E14" i="10"/>
  <c r="K13" i="10"/>
  <c r="G13" i="10"/>
  <c r="F13" i="10"/>
  <c r="E13" i="10"/>
  <c r="K12" i="10"/>
  <c r="G12" i="10"/>
  <c r="I12" i="10" s="1"/>
  <c r="F12" i="10"/>
  <c r="E12" i="10"/>
  <c r="K11" i="10"/>
  <c r="G11" i="10"/>
  <c r="F11" i="10"/>
  <c r="E11" i="10"/>
  <c r="K10" i="10"/>
  <c r="G10" i="10"/>
  <c r="I10" i="10" s="1"/>
  <c r="F10" i="10"/>
  <c r="E10" i="10"/>
  <c r="K9" i="10"/>
  <c r="L9" i="10" s="1"/>
  <c r="G9" i="10"/>
  <c r="F9" i="10"/>
  <c r="E9" i="10"/>
  <c r="K8" i="10"/>
  <c r="L8" i="10" s="1"/>
  <c r="L10" i="10" s="1"/>
  <c r="I8" i="10"/>
  <c r="G8" i="10"/>
  <c r="F8" i="10"/>
  <c r="E8" i="10"/>
  <c r="D8" i="10"/>
  <c r="D9" i="10" s="1"/>
  <c r="D10" i="10" s="1"/>
  <c r="D11" i="10" s="1"/>
  <c r="D12" i="10" s="1"/>
  <c r="D13" i="10" s="1"/>
  <c r="D14" i="10" s="1"/>
  <c r="D15" i="10" s="1"/>
  <c r="J20" i="9"/>
  <c r="I20" i="9"/>
  <c r="H20" i="9"/>
  <c r="G20" i="9"/>
  <c r="F20" i="9"/>
  <c r="E20" i="9"/>
  <c r="D20" i="9"/>
  <c r="C20" i="9"/>
  <c r="G18" i="9"/>
  <c r="G17" i="9"/>
  <c r="G16" i="9"/>
  <c r="G15" i="9"/>
  <c r="F15" i="9"/>
  <c r="E15" i="9"/>
  <c r="K14" i="9"/>
  <c r="I14" i="9"/>
  <c r="G14" i="9"/>
  <c r="F14" i="9"/>
  <c r="E14" i="9"/>
  <c r="K13" i="9"/>
  <c r="G13" i="9"/>
  <c r="F13" i="9"/>
  <c r="E13" i="9"/>
  <c r="K12" i="9"/>
  <c r="G12" i="9"/>
  <c r="F12" i="9"/>
  <c r="E12" i="9"/>
  <c r="K11" i="9"/>
  <c r="G11" i="9"/>
  <c r="I11" i="9" s="1"/>
  <c r="F11" i="9"/>
  <c r="E11" i="9"/>
  <c r="K10" i="9"/>
  <c r="L10" i="9" s="1"/>
  <c r="L12" i="9" s="1"/>
  <c r="G10" i="9"/>
  <c r="F10" i="9"/>
  <c r="E10" i="9"/>
  <c r="K9" i="9"/>
  <c r="L9" i="9" s="1"/>
  <c r="I9" i="9"/>
  <c r="G9" i="9"/>
  <c r="F9" i="9"/>
  <c r="E9" i="9"/>
  <c r="D9" i="9"/>
  <c r="D10" i="9" s="1"/>
  <c r="D11" i="9" s="1"/>
  <c r="D12" i="9" s="1"/>
  <c r="D13" i="9" s="1"/>
  <c r="D14" i="9" s="1"/>
  <c r="D15" i="9" s="1"/>
  <c r="K8" i="9"/>
  <c r="L8" i="9" s="1"/>
  <c r="G8" i="9"/>
  <c r="F8" i="9"/>
  <c r="E8" i="9"/>
  <c r="D8" i="9"/>
  <c r="C34" i="8"/>
  <c r="F8" i="8" s="1"/>
  <c r="J20" i="8"/>
  <c r="I20" i="8"/>
  <c r="H20" i="8"/>
  <c r="G20" i="8"/>
  <c r="F20" i="8"/>
  <c r="E20" i="8"/>
  <c r="D20" i="8"/>
  <c r="C20" i="8"/>
  <c r="G17" i="8"/>
  <c r="K15" i="8"/>
  <c r="G15" i="8"/>
  <c r="F15" i="8"/>
  <c r="E15" i="8"/>
  <c r="K14" i="8"/>
  <c r="G14" i="8"/>
  <c r="F14" i="8"/>
  <c r="E14" i="8"/>
  <c r="K13" i="8"/>
  <c r="G13" i="8"/>
  <c r="F13" i="8"/>
  <c r="I13" i="8" s="1"/>
  <c r="E13" i="8"/>
  <c r="K12" i="8"/>
  <c r="G12" i="8"/>
  <c r="F12" i="8"/>
  <c r="E12" i="8"/>
  <c r="K11" i="8"/>
  <c r="G11" i="8"/>
  <c r="F11" i="8"/>
  <c r="E11" i="8"/>
  <c r="K10" i="8"/>
  <c r="L10" i="8" s="1"/>
  <c r="G10" i="8"/>
  <c r="F10" i="8"/>
  <c r="E10" i="8"/>
  <c r="L9" i="8"/>
  <c r="L11" i="8" s="1"/>
  <c r="K9" i="8"/>
  <c r="G9" i="8"/>
  <c r="F9" i="8"/>
  <c r="I9" i="8" s="1"/>
  <c r="E9" i="8"/>
  <c r="K8" i="8"/>
  <c r="L8" i="8" s="1"/>
  <c r="D8" i="8"/>
  <c r="D9" i="8" s="1"/>
  <c r="D10" i="8" s="1"/>
  <c r="D11" i="8" s="1"/>
  <c r="D12" i="8" s="1"/>
  <c r="D13" i="8" s="1"/>
  <c r="D14" i="8" s="1"/>
  <c r="D15" i="8" s="1"/>
  <c r="J20" i="7"/>
  <c r="I20" i="7"/>
  <c r="H20" i="7"/>
  <c r="G20" i="7"/>
  <c r="F20" i="7"/>
  <c r="E20" i="7"/>
  <c r="D20" i="7"/>
  <c r="C20" i="7"/>
  <c r="G18" i="7"/>
  <c r="G17" i="7"/>
  <c r="G16" i="7"/>
  <c r="K15" i="7"/>
  <c r="G15" i="7"/>
  <c r="F15" i="7"/>
  <c r="E15" i="7"/>
  <c r="K14" i="7"/>
  <c r="G14" i="7"/>
  <c r="I14" i="7" s="1"/>
  <c r="F14" i="7"/>
  <c r="E14" i="7"/>
  <c r="K13" i="7"/>
  <c r="G13" i="7"/>
  <c r="F13" i="7"/>
  <c r="E13" i="7"/>
  <c r="K12" i="7"/>
  <c r="I12" i="7"/>
  <c r="G12" i="7"/>
  <c r="F12" i="7"/>
  <c r="E12" i="7"/>
  <c r="K11" i="7"/>
  <c r="G11" i="7"/>
  <c r="F11" i="7"/>
  <c r="E11" i="7"/>
  <c r="K10" i="7"/>
  <c r="G10" i="7"/>
  <c r="F10" i="7"/>
  <c r="E10" i="7"/>
  <c r="K9" i="7"/>
  <c r="L9" i="7" s="1"/>
  <c r="L10" i="7" s="1"/>
  <c r="G9" i="7"/>
  <c r="F9" i="7"/>
  <c r="E9" i="7"/>
  <c r="K8" i="7"/>
  <c r="L8" i="7" s="1"/>
  <c r="G8" i="7"/>
  <c r="F8" i="7"/>
  <c r="I8" i="7" s="1"/>
  <c r="E8" i="7"/>
  <c r="D8" i="7"/>
  <c r="D9" i="7" s="1"/>
  <c r="D10" i="7" s="1"/>
  <c r="D11" i="7" s="1"/>
  <c r="D12" i="7" s="1"/>
  <c r="D13" i="7" s="1"/>
  <c r="D14" i="7" s="1"/>
  <c r="D15" i="7" s="1"/>
  <c r="E30" i="6"/>
  <c r="J20" i="6"/>
  <c r="I20" i="6"/>
  <c r="H20" i="6"/>
  <c r="G20" i="6"/>
  <c r="F20" i="6"/>
  <c r="E20" i="6"/>
  <c r="D20" i="6"/>
  <c r="C20" i="6"/>
  <c r="G18" i="6"/>
  <c r="G17" i="6"/>
  <c r="G16" i="6"/>
  <c r="G15" i="6"/>
  <c r="F15" i="6"/>
  <c r="F17" i="6" s="1"/>
  <c r="E15" i="6"/>
  <c r="K14" i="6"/>
  <c r="G14" i="6"/>
  <c r="F14" i="6"/>
  <c r="I14" i="6" s="1"/>
  <c r="E14" i="6"/>
  <c r="K13" i="6"/>
  <c r="G13" i="6"/>
  <c r="I13" i="6" s="1"/>
  <c r="F13" i="6"/>
  <c r="E13" i="6"/>
  <c r="K12" i="6"/>
  <c r="G12" i="6"/>
  <c r="I12" i="6" s="1"/>
  <c r="F12" i="6"/>
  <c r="E12" i="6"/>
  <c r="K11" i="6"/>
  <c r="G11" i="6"/>
  <c r="F11" i="6"/>
  <c r="E11" i="6"/>
  <c r="K10" i="6"/>
  <c r="G10" i="6"/>
  <c r="I10" i="6" s="1"/>
  <c r="F10" i="6"/>
  <c r="E10" i="6"/>
  <c r="K9" i="6"/>
  <c r="L9" i="6" s="1"/>
  <c r="G9" i="6"/>
  <c r="F9" i="6"/>
  <c r="E9" i="6"/>
  <c r="K8" i="6"/>
  <c r="L8" i="6" s="1"/>
  <c r="G8" i="6"/>
  <c r="I8" i="6" s="1"/>
  <c r="F8" i="6"/>
  <c r="E8" i="6"/>
  <c r="D8" i="6"/>
  <c r="D9" i="6" s="1"/>
  <c r="D10" i="6" s="1"/>
  <c r="D11" i="6" s="1"/>
  <c r="D12" i="6" s="1"/>
  <c r="D13" i="6" s="1"/>
  <c r="D14" i="6" s="1"/>
  <c r="D15" i="6" s="1"/>
  <c r="J20" i="5"/>
  <c r="I20" i="5"/>
  <c r="H20" i="5"/>
  <c r="G20" i="5"/>
  <c r="F20" i="5"/>
  <c r="E20" i="5"/>
  <c r="D20" i="5"/>
  <c r="C20" i="5"/>
  <c r="G18" i="5"/>
  <c r="G17" i="5"/>
  <c r="G16" i="5"/>
  <c r="G15" i="5"/>
  <c r="F15" i="5"/>
  <c r="E15" i="5"/>
  <c r="K14" i="5"/>
  <c r="G14" i="5"/>
  <c r="F14" i="5"/>
  <c r="E14" i="5"/>
  <c r="K13" i="5"/>
  <c r="G13" i="5"/>
  <c r="F13" i="5"/>
  <c r="I13" i="5" s="1"/>
  <c r="E13" i="5"/>
  <c r="K12" i="5"/>
  <c r="G12" i="5"/>
  <c r="F12" i="5"/>
  <c r="E12" i="5"/>
  <c r="K11" i="5"/>
  <c r="L11" i="5" s="1"/>
  <c r="G11" i="5"/>
  <c r="F11" i="5"/>
  <c r="E11" i="5"/>
  <c r="K10" i="5"/>
  <c r="G10" i="5"/>
  <c r="F10" i="5"/>
  <c r="E10" i="5"/>
  <c r="K9" i="5"/>
  <c r="L9" i="5" s="1"/>
  <c r="G9" i="5"/>
  <c r="F9" i="5"/>
  <c r="E9" i="5"/>
  <c r="K8" i="5"/>
  <c r="L8" i="5" s="1"/>
  <c r="G8" i="5"/>
  <c r="I8" i="5" s="1"/>
  <c r="F8" i="5"/>
  <c r="E8" i="5"/>
  <c r="D8" i="5"/>
  <c r="D9" i="5" s="1"/>
  <c r="D10" i="5" s="1"/>
  <c r="D11" i="5" s="1"/>
  <c r="D12" i="5" s="1"/>
  <c r="D13" i="5" s="1"/>
  <c r="D14" i="5" s="1"/>
  <c r="D15" i="5" s="1"/>
  <c r="J20" i="4"/>
  <c r="I20" i="4"/>
  <c r="H20" i="4"/>
  <c r="G20" i="4"/>
  <c r="F20" i="4"/>
  <c r="E20" i="4"/>
  <c r="D20" i="4"/>
  <c r="C20" i="4"/>
  <c r="G18" i="4"/>
  <c r="G17" i="4"/>
  <c r="G16" i="4"/>
  <c r="K15" i="4"/>
  <c r="G15" i="4"/>
  <c r="F15" i="4"/>
  <c r="E15" i="4"/>
  <c r="K14" i="4"/>
  <c r="G14" i="4"/>
  <c r="F14" i="4"/>
  <c r="E14" i="4"/>
  <c r="K13" i="4"/>
  <c r="G13" i="4"/>
  <c r="F13" i="4"/>
  <c r="E13" i="4"/>
  <c r="K12" i="4"/>
  <c r="G12" i="4"/>
  <c r="F12" i="4"/>
  <c r="I12" i="4" s="1"/>
  <c r="E12" i="4"/>
  <c r="K11" i="4"/>
  <c r="G11" i="4"/>
  <c r="F11" i="4"/>
  <c r="E11" i="4"/>
  <c r="K10" i="4"/>
  <c r="L10" i="4" s="1"/>
  <c r="G10" i="4"/>
  <c r="F10" i="4"/>
  <c r="E10" i="4"/>
  <c r="K9" i="4"/>
  <c r="L9" i="4" s="1"/>
  <c r="G9" i="4"/>
  <c r="F9" i="4"/>
  <c r="E9" i="4"/>
  <c r="L8" i="4"/>
  <c r="K8" i="4"/>
  <c r="G8" i="4"/>
  <c r="F8" i="4"/>
  <c r="I8" i="4" s="1"/>
  <c r="E8" i="4"/>
  <c r="D8" i="4"/>
  <c r="D9" i="4" s="1"/>
  <c r="D10" i="4" s="1"/>
  <c r="D11" i="4" s="1"/>
  <c r="D12" i="4" s="1"/>
  <c r="D13" i="4" s="1"/>
  <c r="D14" i="4" s="1"/>
  <c r="D15" i="4" s="1"/>
  <c r="X55" i="3"/>
  <c r="J21" i="3"/>
  <c r="I21" i="3"/>
  <c r="H21" i="3"/>
  <c r="G21" i="3"/>
  <c r="F21" i="3"/>
  <c r="E21" i="3"/>
  <c r="D21" i="3"/>
  <c r="C21" i="3"/>
  <c r="G19" i="3"/>
  <c r="G18" i="3"/>
  <c r="G17" i="3"/>
  <c r="G16" i="3"/>
  <c r="K15" i="3"/>
  <c r="G15" i="3"/>
  <c r="I15" i="3" s="1"/>
  <c r="F15" i="3"/>
  <c r="E15" i="3"/>
  <c r="K14" i="3"/>
  <c r="G14" i="3"/>
  <c r="F14" i="3"/>
  <c r="E14" i="3"/>
  <c r="K13" i="3"/>
  <c r="G13" i="3"/>
  <c r="F13" i="3"/>
  <c r="E13" i="3"/>
  <c r="K12" i="3"/>
  <c r="G12" i="3"/>
  <c r="F12" i="3"/>
  <c r="E12" i="3"/>
  <c r="K11" i="3"/>
  <c r="G11" i="3"/>
  <c r="F11" i="3"/>
  <c r="I11" i="3" s="1"/>
  <c r="E11" i="3"/>
  <c r="K10" i="3"/>
  <c r="L10" i="3" s="1"/>
  <c r="G10" i="3"/>
  <c r="F10" i="3"/>
  <c r="F17" i="3" s="1"/>
  <c r="E10" i="3"/>
  <c r="K9" i="3"/>
  <c r="L9" i="3" s="1"/>
  <c r="G9" i="3"/>
  <c r="F9" i="3"/>
  <c r="E9" i="3"/>
  <c r="D9" i="3"/>
  <c r="D10" i="3" s="1"/>
  <c r="D11" i="3" s="1"/>
  <c r="D12" i="3" s="1"/>
  <c r="D13" i="3" s="1"/>
  <c r="D14" i="3" s="1"/>
  <c r="D15" i="3" s="1"/>
  <c r="K8" i="3"/>
  <c r="L8" i="3" s="1"/>
  <c r="L13" i="3" s="1"/>
  <c r="G8" i="3"/>
  <c r="F8" i="3"/>
  <c r="E8" i="3"/>
  <c r="D8" i="3"/>
  <c r="AO64" i="2"/>
  <c r="AM64" i="2"/>
  <c r="AG64" i="2"/>
  <c r="AB64" i="2"/>
  <c r="AA64" i="2"/>
  <c r="AL64" i="2" s="1"/>
  <c r="Z64" i="2"/>
  <c r="AE64" i="2" s="1"/>
  <c r="AO61" i="2"/>
  <c r="AM61" i="2"/>
  <c r="AG61" i="2"/>
  <c r="AB61" i="2"/>
  <c r="AA61" i="2"/>
  <c r="AJ61" i="2" s="1"/>
  <c r="Z61" i="2"/>
  <c r="AE61" i="2" s="1"/>
  <c r="AO58" i="2"/>
  <c r="AM58" i="2" s="1"/>
  <c r="AL58" i="2"/>
  <c r="AK58" i="2"/>
  <c r="AG58" i="2"/>
  <c r="AD58" i="2"/>
  <c r="AC58" i="2"/>
  <c r="AB58" i="2"/>
  <c r="AA58" i="2"/>
  <c r="AJ58" i="2" s="1"/>
  <c r="Z58" i="2"/>
  <c r="AE58" i="2" s="1"/>
  <c r="AO55" i="2"/>
  <c r="AM55" i="2" s="1"/>
  <c r="AG55" i="2"/>
  <c r="AB55" i="2"/>
  <c r="AA55" i="2"/>
  <c r="AD55" i="2" s="1"/>
  <c r="Z55" i="2"/>
  <c r="AE55" i="2" s="1"/>
  <c r="AO52" i="2"/>
  <c r="AM52" i="2"/>
  <c r="AL52" i="2"/>
  <c r="AK52" i="2"/>
  <c r="AG52" i="2"/>
  <c r="AD52" i="2"/>
  <c r="AB52" i="2"/>
  <c r="AH52" i="2" s="1"/>
  <c r="AA52" i="2"/>
  <c r="AJ52" i="2" s="1"/>
  <c r="Z52" i="2"/>
  <c r="AE52" i="2" s="1"/>
  <c r="AO49" i="2"/>
  <c r="AM49" i="2" s="1"/>
  <c r="AL49" i="2"/>
  <c r="AG49" i="2"/>
  <c r="AD49" i="2"/>
  <c r="AB49" i="2"/>
  <c r="AC49" i="2" s="1"/>
  <c r="AA49" i="2"/>
  <c r="AK49" i="2" s="1"/>
  <c r="Z49" i="2"/>
  <c r="AE49" i="2" s="1"/>
  <c r="AO46" i="2"/>
  <c r="AM46" i="2" s="1"/>
  <c r="AG46" i="2"/>
  <c r="AE46" i="2"/>
  <c r="AB46" i="2"/>
  <c r="AA46" i="2"/>
  <c r="Z46" i="2"/>
  <c r="AO43" i="2"/>
  <c r="AM43" i="2"/>
  <c r="AG43" i="2"/>
  <c r="AB43" i="2"/>
  <c r="AA43" i="2"/>
  <c r="AL43" i="2" s="1"/>
  <c r="Z43" i="2"/>
  <c r="AE43" i="2" s="1"/>
  <c r="AO40" i="2"/>
  <c r="AN40" i="2"/>
  <c r="AM40" i="2"/>
  <c r="AG40" i="2"/>
  <c r="AB40" i="2"/>
  <c r="AA40" i="2"/>
  <c r="AL40" i="2" s="1"/>
  <c r="Z40" i="2"/>
  <c r="AE40" i="2" s="1"/>
  <c r="AO37" i="2"/>
  <c r="AN37" i="2"/>
  <c r="AL37" i="2" s="1"/>
  <c r="AM37" i="2"/>
  <c r="AG37" i="2"/>
  <c r="AB37" i="2"/>
  <c r="AA37" i="2"/>
  <c r="Z37" i="2"/>
  <c r="AE37" i="2" s="1"/>
  <c r="I36" i="2"/>
  <c r="J36" i="2" s="1"/>
  <c r="I35" i="2"/>
  <c r="J35" i="2" s="1"/>
  <c r="AO34" i="2"/>
  <c r="AM34" i="2" s="1"/>
  <c r="AN34" i="2"/>
  <c r="AL34" i="2"/>
  <c r="AI34" i="2"/>
  <c r="AG34" i="2"/>
  <c r="AB34" i="2"/>
  <c r="AA34" i="2"/>
  <c r="AD34" i="2" s="1"/>
  <c r="Z34" i="2"/>
  <c r="AE34" i="2" s="1"/>
  <c r="I34" i="2"/>
  <c r="J34" i="2" s="1"/>
  <c r="I33" i="2"/>
  <c r="J33" i="2" s="1"/>
  <c r="J32" i="2"/>
  <c r="I32" i="2"/>
  <c r="AO31" i="2"/>
  <c r="AM31" i="2" s="1"/>
  <c r="AN31" i="2"/>
  <c r="AL31" i="2" s="1"/>
  <c r="AG31" i="2"/>
  <c r="AE31" i="2"/>
  <c r="AB31" i="2"/>
  <c r="AA31" i="2"/>
  <c r="AJ31" i="2" s="1"/>
  <c r="Z31" i="2"/>
  <c r="J31" i="2"/>
  <c r="K31" i="2" s="1"/>
  <c r="I31" i="2"/>
  <c r="I30" i="2"/>
  <c r="J30" i="2" s="1"/>
  <c r="I29" i="2"/>
  <c r="J29" i="2" s="1"/>
  <c r="AO28" i="2"/>
  <c r="AM28" i="2" s="1"/>
  <c r="AN28" i="2"/>
  <c r="AL28" i="2" s="1"/>
  <c r="AG28" i="2"/>
  <c r="AB28" i="2"/>
  <c r="AA28" i="2"/>
  <c r="AD28" i="2" s="1"/>
  <c r="Z28" i="2"/>
  <c r="AE28" i="2" s="1"/>
  <c r="I28" i="2"/>
  <c r="J28" i="2" s="1"/>
  <c r="I27" i="2"/>
  <c r="J27" i="2" s="1"/>
  <c r="I26" i="2"/>
  <c r="J26" i="2" s="1"/>
  <c r="AO25" i="2"/>
  <c r="AM25" i="2" s="1"/>
  <c r="AN25" i="2"/>
  <c r="AL25" i="2"/>
  <c r="AG25" i="2"/>
  <c r="AB25" i="2"/>
  <c r="AA25" i="2"/>
  <c r="AK25" i="2" s="1"/>
  <c r="Z25" i="2"/>
  <c r="AE25" i="2" s="1"/>
  <c r="I25" i="2"/>
  <c r="J25" i="2" s="1"/>
  <c r="I24" i="2"/>
  <c r="J24" i="2" s="1"/>
  <c r="I23" i="2"/>
  <c r="J23" i="2" s="1"/>
  <c r="AO22" i="2"/>
  <c r="AN22" i="2"/>
  <c r="AL22" i="2" s="1"/>
  <c r="AM22" i="2"/>
  <c r="AG22" i="2"/>
  <c r="AB22" i="2"/>
  <c r="AA22" i="2"/>
  <c r="AD22" i="2" s="1"/>
  <c r="Z22" i="2"/>
  <c r="AE22" i="2" s="1"/>
  <c r="J22" i="2"/>
  <c r="I22" i="2"/>
  <c r="I21" i="2"/>
  <c r="J21" i="2" s="1"/>
  <c r="I20" i="2"/>
  <c r="J20" i="2" s="1"/>
  <c r="AO19" i="2"/>
  <c r="AM19" i="2" s="1"/>
  <c r="AN19" i="2"/>
  <c r="AL19" i="2" s="1"/>
  <c r="AG19" i="2"/>
  <c r="AB19" i="2"/>
  <c r="AA19" i="2"/>
  <c r="AJ19" i="2" s="1"/>
  <c r="Z19" i="2"/>
  <c r="AE19" i="2" s="1"/>
  <c r="I19" i="2"/>
  <c r="J19" i="2" s="1"/>
  <c r="I18" i="2"/>
  <c r="J18" i="2" s="1"/>
  <c r="I17" i="2"/>
  <c r="J17" i="2" s="1"/>
  <c r="AO16" i="2"/>
  <c r="AM16" i="2" s="1"/>
  <c r="AN16" i="2"/>
  <c r="AL16" i="2"/>
  <c r="AG16" i="2"/>
  <c r="AD16" i="2"/>
  <c r="AB16" i="2"/>
  <c r="AA16" i="2"/>
  <c r="AJ16" i="2" s="1"/>
  <c r="Z16" i="2"/>
  <c r="AE16" i="2" s="1"/>
  <c r="I16" i="2"/>
  <c r="J16" i="2" s="1"/>
  <c r="U15" i="2"/>
  <c r="T15" i="2"/>
  <c r="S15" i="2"/>
  <c r="R15" i="2"/>
  <c r="Q15" i="2"/>
  <c r="P15" i="2"/>
  <c r="O15" i="2"/>
  <c r="N15" i="2"/>
  <c r="I15" i="2"/>
  <c r="J15" i="2" s="1"/>
  <c r="U14" i="2"/>
  <c r="T14" i="2"/>
  <c r="S14" i="2"/>
  <c r="R14" i="2"/>
  <c r="Q14" i="2"/>
  <c r="P14" i="2"/>
  <c r="O14" i="2"/>
  <c r="N14" i="2"/>
  <c r="I14" i="2"/>
  <c r="J14" i="2" s="1"/>
  <c r="AO13" i="2"/>
  <c r="AN13" i="2"/>
  <c r="AL13" i="2" s="1"/>
  <c r="AI13" i="2" s="1"/>
  <c r="AM13" i="2"/>
  <c r="AG13" i="2"/>
  <c r="AD13" i="2"/>
  <c r="AB13" i="2"/>
  <c r="AC13" i="2" s="1"/>
  <c r="AA13" i="2"/>
  <c r="AK13" i="2" s="1"/>
  <c r="Z13" i="2"/>
  <c r="AE13" i="2" s="1"/>
  <c r="U13" i="2"/>
  <c r="T13" i="2"/>
  <c r="S13" i="2"/>
  <c r="R13" i="2"/>
  <c r="Q13" i="2"/>
  <c r="P13" i="2"/>
  <c r="O13" i="2"/>
  <c r="N13" i="2"/>
  <c r="I13" i="2"/>
  <c r="J13" i="2" s="1"/>
  <c r="U12" i="2"/>
  <c r="T12" i="2"/>
  <c r="S12" i="2"/>
  <c r="R12" i="2"/>
  <c r="Q12" i="2"/>
  <c r="P12" i="2"/>
  <c r="O12" i="2"/>
  <c r="N12" i="2"/>
  <c r="I12" i="2"/>
  <c r="J12" i="2" s="1"/>
  <c r="U11" i="2"/>
  <c r="T11" i="2"/>
  <c r="S11" i="2"/>
  <c r="R11" i="2"/>
  <c r="Q11" i="2"/>
  <c r="P11" i="2"/>
  <c r="O11" i="2"/>
  <c r="N11" i="2"/>
  <c r="J11" i="2"/>
  <c r="I11" i="2"/>
  <c r="AO10" i="2"/>
  <c r="AM10" i="2" s="1"/>
  <c r="AN10" i="2"/>
  <c r="AL10" i="2" s="1"/>
  <c r="AG10" i="2"/>
  <c r="AE10" i="2"/>
  <c r="AB10" i="2"/>
  <c r="AA10" i="2"/>
  <c r="AD10" i="2" s="1"/>
  <c r="Z10" i="2"/>
  <c r="I10" i="2"/>
  <c r="J10" i="2" s="1"/>
  <c r="K10" i="2" s="1"/>
  <c r="U9" i="2"/>
  <c r="T9" i="2"/>
  <c r="S9" i="2"/>
  <c r="R9" i="2"/>
  <c r="Q9" i="2"/>
  <c r="P9" i="2"/>
  <c r="O9" i="2"/>
  <c r="N9" i="2"/>
  <c r="I9" i="2"/>
  <c r="J9" i="2" s="1"/>
  <c r="U8" i="2"/>
  <c r="T8" i="2"/>
  <c r="S8" i="2"/>
  <c r="R8" i="2"/>
  <c r="Q8" i="2"/>
  <c r="P8" i="2"/>
  <c r="O8" i="2"/>
  <c r="N8" i="2"/>
  <c r="I8" i="2"/>
  <c r="J8" i="2" s="1"/>
  <c r="AO7" i="2"/>
  <c r="AM7" i="2" s="1"/>
  <c r="AN7" i="2"/>
  <c r="AL7" i="2" s="1"/>
  <c r="AG7" i="2"/>
  <c r="AB7" i="2"/>
  <c r="AA7" i="2"/>
  <c r="AD7" i="2" s="1"/>
  <c r="Z7" i="2"/>
  <c r="AE7" i="2" s="1"/>
  <c r="U7" i="2"/>
  <c r="I7" i="2"/>
  <c r="J7" i="2" s="1"/>
  <c r="K7" i="2" s="1"/>
  <c r="G7" i="1"/>
  <c r="L11" i="6" l="1"/>
  <c r="L12" i="4"/>
  <c r="AL61" i="2"/>
  <c r="AK19" i="2"/>
  <c r="AJ28" i="2"/>
  <c r="I12" i="3"/>
  <c r="I11" i="4"/>
  <c r="L10" i="5"/>
  <c r="I14" i="5"/>
  <c r="I15" i="5"/>
  <c r="I15" i="7"/>
  <c r="I11" i="10"/>
  <c r="L14" i="12"/>
  <c r="AJ7" i="2"/>
  <c r="AC16" i="2"/>
  <c r="AD19" i="2"/>
  <c r="AK28" i="2"/>
  <c r="AJ49" i="2"/>
  <c r="AC52" i="2"/>
  <c r="AD61" i="2"/>
  <c r="L11" i="3"/>
  <c r="L14" i="3" s="1"/>
  <c r="L15" i="3" s="1"/>
  <c r="L12" i="3"/>
  <c r="I13" i="4"/>
  <c r="I15" i="4"/>
  <c r="I9" i="6"/>
  <c r="F17" i="9"/>
  <c r="I13" i="9"/>
  <c r="L11" i="10"/>
  <c r="L13" i="10" s="1"/>
  <c r="L15" i="10" s="1"/>
  <c r="I14" i="10"/>
  <c r="L10" i="11"/>
  <c r="L11" i="11" s="1"/>
  <c r="L14" i="11" s="1"/>
  <c r="I9" i="12"/>
  <c r="I17" i="12" s="1"/>
  <c r="I11" i="12"/>
  <c r="I12" i="12"/>
  <c r="AI52" i="2"/>
  <c r="AF52" i="2" s="1"/>
  <c r="I10" i="3"/>
  <c r="I17" i="3" s="1"/>
  <c r="I13" i="3"/>
  <c r="I14" i="3"/>
  <c r="I12" i="5"/>
  <c r="I10" i="9"/>
  <c r="F17" i="12"/>
  <c r="AK7" i="2"/>
  <c r="AI7" i="2" s="1"/>
  <c r="AK16" i="2"/>
  <c r="AH16" i="2" s="1"/>
  <c r="K22" i="2"/>
  <c r="K25" i="2"/>
  <c r="AD25" i="2"/>
  <c r="K28" i="2"/>
  <c r="AI58" i="2"/>
  <c r="AF58" i="2" s="1"/>
  <c r="AC61" i="2"/>
  <c r="I9" i="3"/>
  <c r="F18" i="3"/>
  <c r="F16" i="5"/>
  <c r="F18" i="6"/>
  <c r="I9" i="7"/>
  <c r="I10" i="7"/>
  <c r="I17" i="7" s="1"/>
  <c r="I11" i="7"/>
  <c r="I16" i="7" s="1"/>
  <c r="I11" i="8"/>
  <c r="I12" i="8"/>
  <c r="I14" i="8"/>
  <c r="I15" i="8"/>
  <c r="I17" i="8" s="1"/>
  <c r="L11" i="9"/>
  <c r="L13" i="9" s="1"/>
  <c r="I15" i="9"/>
  <c r="F17" i="10"/>
  <c r="L12" i="10"/>
  <c r="L14" i="10" s="1"/>
  <c r="I8" i="11"/>
  <c r="I12" i="11"/>
  <c r="F19" i="12"/>
  <c r="I13" i="12"/>
  <c r="I18" i="12" s="1"/>
  <c r="L15" i="9"/>
  <c r="K13" i="2"/>
  <c r="K16" i="2"/>
  <c r="AI19" i="2"/>
  <c r="AF19" i="2" s="1"/>
  <c r="F19" i="2" s="1"/>
  <c r="AH25" i="2"/>
  <c r="AF25" i="2" s="1"/>
  <c r="F25" i="2" s="1"/>
  <c r="AI25" i="2"/>
  <c r="AF13" i="2"/>
  <c r="F13" i="2" s="1"/>
  <c r="AF16" i="2"/>
  <c r="F16" i="2" s="1"/>
  <c r="K19" i="2"/>
  <c r="AC25" i="2"/>
  <c r="AL46" i="2"/>
  <c r="AD46" i="2"/>
  <c r="AK46" i="2"/>
  <c r="AJ10" i="2"/>
  <c r="AC19" i="2"/>
  <c r="AJ22" i="2"/>
  <c r="AK37" i="2"/>
  <c r="AJ37" i="2"/>
  <c r="AK40" i="2"/>
  <c r="AJ40" i="2"/>
  <c r="AK43" i="2"/>
  <c r="AJ43" i="2"/>
  <c r="AH46" i="2"/>
  <c r="AC46" i="2"/>
  <c r="AI46" i="2"/>
  <c r="AF46" i="2" s="1"/>
  <c r="AC55" i="2"/>
  <c r="L10" i="6"/>
  <c r="L12" i="6" s="1"/>
  <c r="L15" i="6"/>
  <c r="L13" i="8"/>
  <c r="L15" i="8" s="1"/>
  <c r="L11" i="12"/>
  <c r="F16" i="12"/>
  <c r="AC7" i="2"/>
  <c r="AH7" i="2"/>
  <c r="AF7" i="2" s="1"/>
  <c r="F7" i="2" s="1"/>
  <c r="AC10" i="2"/>
  <c r="AK10" i="2"/>
  <c r="AI10" i="2" s="1"/>
  <c r="AJ13" i="2"/>
  <c r="AH13" i="2" s="1"/>
  <c r="AH19" i="2"/>
  <c r="AC22" i="2"/>
  <c r="AK22" i="2"/>
  <c r="AI22" i="2" s="1"/>
  <c r="AJ25" i="2"/>
  <c r="AI28" i="2"/>
  <c r="AD31" i="2"/>
  <c r="AK31" i="2"/>
  <c r="AH31" i="2" s="1"/>
  <c r="AF31" i="2" s="1"/>
  <c r="F31" i="2" s="1"/>
  <c r="AK34" i="2"/>
  <c r="AJ34" i="2"/>
  <c r="AH34" i="2" s="1"/>
  <c r="AF34" i="2" s="1"/>
  <c r="F34" i="2" s="1"/>
  <c r="AC37" i="2"/>
  <c r="AC40" i="2"/>
  <c r="AC43" i="2"/>
  <c r="AJ46" i="2"/>
  <c r="I18" i="3"/>
  <c r="F16" i="4"/>
  <c r="F18" i="4"/>
  <c r="I11" i="5"/>
  <c r="L13" i="5"/>
  <c r="L15" i="5" s="1"/>
  <c r="L12" i="7"/>
  <c r="L13" i="7" s="1"/>
  <c r="F17" i="8"/>
  <c r="I16" i="10"/>
  <c r="I17" i="11"/>
  <c r="L13" i="11"/>
  <c r="L15" i="11" s="1"/>
  <c r="I8" i="12"/>
  <c r="K34" i="2"/>
  <c r="AL55" i="2"/>
  <c r="AK55" i="2"/>
  <c r="AJ55" i="2"/>
  <c r="AC64" i="2"/>
  <c r="AH64" i="2"/>
  <c r="F16" i="9"/>
  <c r="F18" i="9"/>
  <c r="AC28" i="2"/>
  <c r="AH28" i="2"/>
  <c r="AF28" i="2" s="1"/>
  <c r="F28" i="2" s="1"/>
  <c r="AC31" i="2"/>
  <c r="AC34" i="2"/>
  <c r="AD37" i="2"/>
  <c r="AD40" i="2"/>
  <c r="AD43" i="2"/>
  <c r="AI49" i="2"/>
  <c r="AF49" i="2" s="1"/>
  <c r="AH49" i="2"/>
  <c r="AH58" i="2"/>
  <c r="AK64" i="2"/>
  <c r="AI64" i="2" s="1"/>
  <c r="AF64" i="2" s="1"/>
  <c r="AD64" i="2"/>
  <c r="AJ64" i="2"/>
  <c r="I10" i="4"/>
  <c r="I14" i="4"/>
  <c r="F17" i="5"/>
  <c r="I9" i="5"/>
  <c r="F18" i="10"/>
  <c r="F18" i="11"/>
  <c r="L13" i="6"/>
  <c r="L14" i="6" s="1"/>
  <c r="I13" i="7"/>
  <c r="F16" i="7"/>
  <c r="F18" i="8"/>
  <c r="I8" i="9"/>
  <c r="L14" i="9"/>
  <c r="I9" i="10"/>
  <c r="I10" i="11"/>
  <c r="I15" i="12"/>
  <c r="F18" i="12"/>
  <c r="F16" i="3"/>
  <c r="F19" i="3"/>
  <c r="F17" i="4"/>
  <c r="L11" i="4"/>
  <c r="L13" i="4" s="1"/>
  <c r="L14" i="4" s="1"/>
  <c r="F18" i="5"/>
  <c r="L12" i="5"/>
  <c r="L14" i="5" s="1"/>
  <c r="I11" i="6"/>
  <c r="F16" i="6"/>
  <c r="F18" i="7"/>
  <c r="E8" i="8"/>
  <c r="L12" i="8"/>
  <c r="L14" i="8" s="1"/>
  <c r="F16" i="8"/>
  <c r="I12" i="9"/>
  <c r="I17" i="9" s="1"/>
  <c r="I13" i="10"/>
  <c r="F16" i="10"/>
  <c r="I14" i="11"/>
  <c r="AK61" i="2"/>
  <c r="I8" i="3"/>
  <c r="I9" i="4"/>
  <c r="I17" i="4" s="1"/>
  <c r="L15" i="4"/>
  <c r="I10" i="5"/>
  <c r="I15" i="6"/>
  <c r="F17" i="7"/>
  <c r="L11" i="7"/>
  <c r="L14" i="7" s="1"/>
  <c r="L15" i="7" s="1"/>
  <c r="G8" i="8"/>
  <c r="I8" i="8" s="1"/>
  <c r="I10" i="8"/>
  <c r="G16" i="8"/>
  <c r="G18" i="8"/>
  <c r="L13" i="12"/>
  <c r="L15" i="12" s="1"/>
  <c r="I18" i="7" l="1"/>
  <c r="L34" i="2"/>
  <c r="AI16" i="2"/>
  <c r="I16" i="4"/>
  <c r="I16" i="5"/>
  <c r="L7" i="2"/>
  <c r="I17" i="6"/>
  <c r="I18" i="6"/>
  <c r="AI31" i="2"/>
  <c r="I18" i="11"/>
  <c r="I18" i="5"/>
  <c r="I16" i="8"/>
  <c r="I18" i="8"/>
  <c r="I16" i="3"/>
  <c r="I19" i="3"/>
  <c r="AI61" i="2"/>
  <c r="AF61" i="2" s="1"/>
  <c r="AH61" i="2"/>
  <c r="I17" i="10"/>
  <c r="I16" i="6"/>
  <c r="I18" i="4"/>
  <c r="I16" i="11"/>
  <c r="AH22" i="2"/>
  <c r="AF22" i="2" s="1"/>
  <c r="F22" i="2" s="1"/>
  <c r="AH10" i="2"/>
  <c r="AF10" i="2" s="1"/>
  <c r="F10" i="2" s="1"/>
  <c r="L22" i="2"/>
  <c r="AI40" i="2"/>
  <c r="AF40" i="2" s="1"/>
  <c r="AH40" i="2"/>
  <c r="L28" i="2"/>
  <c r="L19" i="2"/>
  <c r="L16" i="2"/>
  <c r="I18" i="9"/>
  <c r="I16" i="9"/>
  <c r="I17" i="5"/>
  <c r="I16" i="12"/>
  <c r="I19" i="12"/>
  <c r="L25" i="2"/>
  <c r="L13" i="2"/>
  <c r="AI55" i="2"/>
  <c r="AF55" i="2" s="1"/>
  <c r="AH55" i="2"/>
  <c r="I18" i="10"/>
  <c r="AI43" i="2"/>
  <c r="AF43" i="2" s="1"/>
  <c r="AH43" i="2"/>
  <c r="AI37" i="2"/>
  <c r="AF37" i="2" s="1"/>
  <c r="AH37" i="2"/>
  <c r="L10" i="2"/>
  <c r="L31" i="2"/>
</calcChain>
</file>

<file path=xl/sharedStrings.xml><?xml version="1.0" encoding="utf-8"?>
<sst xmlns="http://schemas.openxmlformats.org/spreadsheetml/2006/main" count="479" uniqueCount="196">
  <si>
    <t>Серия мини марафонов "Большие Гонки 2019", 13-й этап, 19.10.19</t>
  </si>
  <si>
    <t>Конфигурация № 3R</t>
  </si>
  <si>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</si>
  <si>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</si>
  <si>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</si>
  <si>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</si>
  <si>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</si>
  <si>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</si>
  <si>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</si>
  <si>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</si>
  <si>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</si>
  <si>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</si>
  <si>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</si>
  <si>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</si>
  <si>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K44</t>
  </si>
  <si>
    <t>4:00:25</t>
  </si>
  <si>
    <t>-</t>
  </si>
  <si>
    <t>Kart Freedom</t>
  </si>
  <si>
    <t>ASS Racing Team</t>
  </si>
  <si>
    <t>1 круг</t>
  </si>
  <si>
    <t>Fortuna Racing</t>
  </si>
  <si>
    <t>Hurricane RTU</t>
  </si>
  <si>
    <t>NFS Kyiv Legends</t>
  </si>
  <si>
    <t>Jaguar</t>
  </si>
  <si>
    <t>Vpered ta Vgoru</t>
  </si>
  <si>
    <t>2 круга</t>
  </si>
  <si>
    <t>Flash</t>
  </si>
  <si>
    <t>4 круга</t>
  </si>
  <si>
    <t>Buro 11</t>
  </si>
  <si>
    <t>8 кругов</t>
  </si>
  <si>
    <t>Серия мини марафонов "Большие Гонки 2019", 8-й этап, 27.07.19</t>
  </si>
  <si>
    <t>Регистрационная форма</t>
  </si>
  <si>
    <t>4ч</t>
  </si>
  <si>
    <t>Пилот</t>
  </si>
  <si>
    <t>№</t>
  </si>
  <si>
    <t>Вес</t>
  </si>
  <si>
    <t>Бонус</t>
  </si>
  <si>
    <t>Квалификация</t>
  </si>
  <si>
    <t>3ч</t>
  </si>
  <si>
    <t>2 ел</t>
  </si>
  <si>
    <t>карт</t>
  </si>
  <si>
    <t>бонус</t>
  </si>
  <si>
    <t>Итого</t>
  </si>
  <si>
    <t>Среднее</t>
  </si>
  <si>
    <t>бонусы за вес</t>
  </si>
  <si>
    <t>кол</t>
  </si>
  <si>
    <t>бон</t>
  </si>
  <si>
    <t>уч</t>
  </si>
  <si>
    <t>2 уч</t>
  </si>
  <si>
    <t>3 уч</t>
  </si>
  <si>
    <t>1из2</t>
  </si>
  <si>
    <t>2из2/3v3</t>
  </si>
  <si>
    <t>1из3</t>
  </si>
  <si>
    <t>2из3</t>
  </si>
  <si>
    <t>Hurricane Racing team</t>
  </si>
  <si>
    <t>Стоцкий Андрей</t>
  </si>
  <si>
    <t>1-1</t>
  </si>
  <si>
    <t>кв</t>
  </si>
  <si>
    <t>Хавило Дима</t>
  </si>
  <si>
    <t>1-2</t>
  </si>
  <si>
    <t>3 часа</t>
  </si>
  <si>
    <t>1 пилот</t>
  </si>
  <si>
    <t>1-3</t>
  </si>
  <si>
    <t>2 пилота</t>
  </si>
  <si>
    <t>Фортуна Таня</t>
  </si>
  <si>
    <t>2-1</t>
  </si>
  <si>
    <t>вес</t>
  </si>
  <si>
    <t>Шутка Виталий</t>
  </si>
  <si>
    <t>2-2</t>
  </si>
  <si>
    <t>4 часа</t>
  </si>
  <si>
    <t>2 участника в команде</t>
  </si>
  <si>
    <t>2-3</t>
  </si>
  <si>
    <t>Якусик Саша</t>
  </si>
  <si>
    <t>3-1</t>
  </si>
  <si>
    <t>3 участника в команде</t>
  </si>
  <si>
    <t>Карлюк Марина</t>
  </si>
  <si>
    <t>3-2</t>
  </si>
  <si>
    <t>Закалюк Женя</t>
  </si>
  <si>
    <t>3-3</t>
  </si>
  <si>
    <t>3 пилота</t>
  </si>
  <si>
    <t>Лихошерст Леша</t>
  </si>
  <si>
    <t>4-1</t>
  </si>
  <si>
    <t>Якусик Дима</t>
  </si>
  <si>
    <t>4-2</t>
  </si>
  <si>
    <t>4-3</t>
  </si>
  <si>
    <t>Пикулин Паша</t>
  </si>
  <si>
    <t>5-1</t>
  </si>
  <si>
    <t>Лысенкий Денис</t>
  </si>
  <si>
    <t>5-2</t>
  </si>
  <si>
    <t>Тыщенко Миша</t>
  </si>
  <si>
    <t>5-3</t>
  </si>
  <si>
    <t xml:space="preserve">Резанко Оля </t>
  </si>
  <si>
    <t>6-1</t>
  </si>
  <si>
    <t>Гаврилюк Олег</t>
  </si>
  <si>
    <t>6-2</t>
  </si>
  <si>
    <t>6-3</t>
  </si>
  <si>
    <t>ASS-racing team</t>
  </si>
  <si>
    <t>Ткаченко Кирилл</t>
  </si>
  <si>
    <t>7-1</t>
  </si>
  <si>
    <t>Онащук Максим</t>
  </si>
  <si>
    <t>7-2</t>
  </si>
  <si>
    <t>7-3</t>
  </si>
  <si>
    <t>KartFreedom</t>
  </si>
  <si>
    <t>Наум</t>
  </si>
  <si>
    <t>8-1</t>
  </si>
  <si>
    <t>Мифтахутдинов Ильяс</t>
  </si>
  <si>
    <t>8-2</t>
  </si>
  <si>
    <t>8-3</t>
  </si>
  <si>
    <t>Vpered ta vgory</t>
  </si>
  <si>
    <t xml:space="preserve">Манило Денис </t>
  </si>
  <si>
    <t>9-1</t>
  </si>
  <si>
    <t>Соколан Артем</t>
  </si>
  <si>
    <t>9-2</t>
  </si>
  <si>
    <t>9-3</t>
  </si>
  <si>
    <t>Загорулько Иван</t>
  </si>
  <si>
    <t>10-1</t>
  </si>
  <si>
    <t>Паламарчук Саша</t>
  </si>
  <si>
    <t>10.2</t>
  </si>
  <si>
    <t>10-3</t>
  </si>
  <si>
    <t>Чемпионат мини марафон "Большие Гонки", 13-й этап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</si>
  <si>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</si>
  <si>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</si>
  <si>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</si>
  <si>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</si>
  <si>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</si>
  <si>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</si>
  <si>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</si>
  <si>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</si>
  <si>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стабильность</t>
  </si>
  <si>
    <t>отрезок</t>
  </si>
  <si>
    <t>всего у пилота</t>
  </si>
  <si>
    <t>Питы</t>
  </si>
  <si>
    <t>Штрафы/ бонусы (сек)</t>
  </si>
  <si>
    <t>Лысенский Денис</t>
  </si>
  <si>
    <t>-12</t>
  </si>
  <si>
    <t>бонус за вес</t>
  </si>
  <si>
    <t>+5-20</t>
  </si>
  <si>
    <t>линия+передержали</t>
  </si>
  <si>
    <t>-2</t>
  </si>
  <si>
    <t>передержали</t>
  </si>
  <si>
    <t>Финиш</t>
  </si>
  <si>
    <t>Паша</t>
  </si>
  <si>
    <t>Денис</t>
  </si>
  <si>
    <t>Миша</t>
  </si>
  <si>
    <t xml:space="preserve"> </t>
  </si>
  <si>
    <t>ф</t>
  </si>
  <si>
    <t>+20+5</t>
  </si>
  <si>
    <t>опасный заезд на пит+лимит</t>
  </si>
  <si>
    <t>-9</t>
  </si>
  <si>
    <t>Ильяс</t>
  </si>
  <si>
    <t>+20</t>
  </si>
  <si>
    <t>выбивание</t>
  </si>
  <si>
    <t>Кирилл</t>
  </si>
  <si>
    <t>Максим</t>
  </si>
  <si>
    <t>NFS Fortuna RT</t>
  </si>
  <si>
    <t>-92+5</t>
  </si>
  <si>
    <t>11/8</t>
  </si>
  <si>
    <t>поломка+подбивание</t>
  </si>
  <si>
    <t>Виталий</t>
  </si>
  <si>
    <t>Таня</t>
  </si>
  <si>
    <t>+35</t>
  </si>
  <si>
    <t>лимит</t>
  </si>
  <si>
    <t>+5</t>
  </si>
  <si>
    <t>раньше выпустили</t>
  </si>
  <si>
    <t>Андрей</t>
  </si>
  <si>
    <t>Дима</t>
  </si>
  <si>
    <t>-48+20</t>
  </si>
  <si>
    <t>поломка+лимит</t>
  </si>
  <si>
    <t>Резанко Оля</t>
  </si>
  <si>
    <t>+5+6</t>
  </si>
  <si>
    <t>лимит+раньше выпустили</t>
  </si>
  <si>
    <t>Олег</t>
  </si>
  <si>
    <t>Оля</t>
  </si>
  <si>
    <t>-67</t>
  </si>
  <si>
    <t>поломка</t>
  </si>
  <si>
    <t>Леша</t>
  </si>
  <si>
    <t>Манило Денис</t>
  </si>
  <si>
    <t>+10+10</t>
  </si>
  <si>
    <t>неостановка+место в равных</t>
  </si>
  <si>
    <t>Артем</t>
  </si>
  <si>
    <t xml:space="preserve"> Паламарчук Саша</t>
  </si>
  <si>
    <t>Загорулько Ваня</t>
  </si>
  <si>
    <t>-36</t>
  </si>
  <si>
    <t>передержали на 62 сек</t>
  </si>
  <si>
    <t>-65</t>
  </si>
  <si>
    <t>-15</t>
  </si>
  <si>
    <t xml:space="preserve">передержали </t>
  </si>
  <si>
    <t>+3</t>
  </si>
  <si>
    <t>недодержали</t>
  </si>
  <si>
    <t>Саша</t>
  </si>
  <si>
    <t xml:space="preserve"> Ваня</t>
  </si>
  <si>
    <t>не полная остановка</t>
  </si>
  <si>
    <t>Женя</t>
  </si>
  <si>
    <t>Марина</t>
  </si>
  <si>
    <t>недодержали на питах</t>
  </si>
  <si>
    <t>+12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</si>
</sst>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[$-409]General"/>
    <numFmt numFmtId="165" formatCode="[$-409]0.00"/>
    <numFmt numFmtId="166" formatCode="h&quot;:&quot;mm&quot;:&quot;ss;@"/>
    <numFmt numFmtId="167" formatCode="[$-409]0.000"/>
    <numFmt numFmtId="168" formatCode="0.0"/>
    <numFmt numFmtId="169" formatCode="0.000"/>
    <numFmt numFmtId="170" formatCode="[$-409]0"/>
    <numFmt numFmtId="171" formatCode="mm&quot;:&quot;ss.0;@"/>
    <numFmt numFmtId="172" formatCode="[$$-409]#,##0.00;[Red]&quot;-&quot;[$$-409]#,##0.00"/>
  </numFmts>
  <fonts count="20" x14ac:knownFonts="1"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rgb="FF000000"/>
      <name val="Arial"/>
      <family val="2"/>
      <charset val="204"/>
    </font>
    <font>
      <b/>
      <i/>
      <u/>
      <sz val="11"/>
      <color rgb="FF000000"/>
      <name val="Arial"/>
      <family val="2"/>
      <charset val="204"/>
    </font>
    <font>
      <b/>
      <sz val="15"/>
      <color rgb="FF000000"/>
      <name val="Calibri"/>
      <family val="2"/>
      <charset val="204"/>
    </font>
    <font>
      <b/>
      <sz val="13"/>
      <color rgb="FF000000"/>
      <name val="Calibri"/>
      <family val="2"/>
      <charset val="204"/>
    </font>
    <font>
      <b/>
      <sz val="26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b/>
      <sz val="14"/>
      <color rgb="FF000000"/>
      <name val="Calibri"/>
      <family val="2"/>
      <charset val="204"/>
    </font>
    <font>
      <sz val="15"/>
      <color rgb="FF000000"/>
      <name val="Calibri"/>
      <family val="2"/>
      <charset val="204"/>
    </font>
    <font>
      <sz val="14"/>
      <color rgb="FF000000"/>
      <name val="Calibri"/>
      <family val="2"/>
      <charset val="204"/>
    </font>
    <font>
      <b/>
      <sz val="24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  <font>
      <sz val="20"/>
      <color rgb="FF000000"/>
      <name val="Calibri"/>
      <family val="2"/>
      <charset val="204"/>
    </font>
    <font>
      <sz val="16"/>
      <color rgb="FF000000"/>
      <name val="Calibri"/>
      <family val="2"/>
      <charset val="204"/>
    </font>
    <font>
      <sz val="13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b/>
      <sz val="12"/>
      <color rgb="FFFF0000"/>
      <name val="Calibri"/>
      <family val="2"/>
      <charset val="204"/>
    </font>
    <font>
      <strike/>
      <sz val="12"/>
      <color rgb="FF000000"/>
      <name val="Calibri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BDD7EE"/>
        <bgColor rgb="FFBDD7EE"/>
      </patternFill>
    </fill>
    <fill>
      <patternFill patternType="solid">
        <fgColor rgb="FFFFFF00"/>
        <bgColor rgb="FFFFFF00"/>
      </patternFill>
    </fill>
    <fill>
      <patternFill patternType="solid">
        <fgColor rgb="FFEDEDED"/>
        <bgColor rgb="FFEDEDED"/>
      </patternFill>
    </fill>
    <fill>
      <patternFill patternType="solid">
        <fgColor rgb="FFFCE4D6"/>
        <bgColor rgb="FFFCE4D6"/>
      </patternFill>
    </fill>
    <fill>
      <patternFill patternType="solid">
        <fgColor rgb="FF92D050"/>
        <bgColor rgb="FF92D050"/>
      </patternFill>
    </fill>
    <fill>
      <patternFill patternType="solid">
        <fgColor rgb="FFFF3333"/>
        <bgColor rgb="FFFF3333"/>
      </patternFill>
    </fill>
    <fill>
      <patternFill patternType="solid">
        <fgColor rgb="FF9BC2E6"/>
        <bgColor rgb="FF9BC2E6"/>
      </patternFill>
    </fill>
    <fill>
      <patternFill patternType="solid">
        <fgColor rgb="FFFF0000"/>
        <bgColor rgb="FFFF0000"/>
      </patternFill>
    </fill>
  </fills>
  <borders count="6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0">
    <xf numFmtId="0" fontId="0" fillId="0" borderId="0"/>
    <xf numFmtId="164" fontId="1" fillId="0" borderId="0" applyBorder="0" applyProtection="0"/>
    <xf numFmtId="164" fontId="1" fillId="0" borderId="0" applyBorder="0" applyProtection="0"/>
    <xf numFmtId="0" fontId="1" fillId="0" borderId="0" applyNumberFormat="0" applyBorder="0" applyProtection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164" fontId="1" fillId="0" borderId="0" applyBorder="0" applyProtection="0"/>
    <xf numFmtId="0" fontId="3" fillId="0" borderId="0" applyNumberFormat="0" applyBorder="0" applyProtection="0"/>
    <xf numFmtId="172" fontId="3" fillId="0" borderId="0" applyBorder="0" applyProtection="0"/>
  </cellStyleXfs>
  <cellXfs count="335">
    <xf numFmtId="0" fontId="0" fillId="0" borderId="0" xfId="0"/>
    <xf numFmtId="164" fontId="1" fillId="0" borderId="0" xfId="1" applyFont="1" applyFill="1" applyAlignment="1" applyProtection="1"/>
    <xf numFmtId="164" fontId="1" fillId="0" borderId="0" xfId="1" applyFont="1" applyFill="1" applyAlignment="1" applyProtection="1">
      <alignment horizontal="center"/>
    </xf>
    <xf numFmtId="164" fontId="1" fillId="0" borderId="0" xfId="1" applyFont="1" applyFill="1" applyAlignment="1" applyProtection="1">
      <alignment vertical="center"/>
    </xf>
    <xf numFmtId="164" fontId="1" fillId="0" borderId="5" xfId="1" applyFont="1" applyFill="1" applyBorder="1" applyAlignment="1" applyProtection="1">
      <alignment horizontal="center" vertical="center"/>
    </xf>
    <xf numFmtId="164" fontId="1" fillId="0" borderId="6" xfId="1" applyFont="1" applyFill="1" applyBorder="1" applyAlignment="1" applyProtection="1">
      <alignment horizontal="center" vertical="center"/>
    </xf>
    <xf numFmtId="164" fontId="1" fillId="0" borderId="7" xfId="1" applyFont="1" applyFill="1" applyBorder="1" applyAlignment="1" applyProtection="1">
      <alignment horizontal="center" vertical="center"/>
    </xf>
    <xf numFmtId="164" fontId="1" fillId="0" borderId="8" xfId="1" applyFont="1" applyFill="1" applyBorder="1" applyAlignment="1" applyProtection="1">
      <alignment horizontal="center" vertical="center"/>
    </xf>
    <xf numFmtId="164" fontId="1" fillId="0" borderId="0" xfId="1" applyFont="1" applyFill="1" applyAlignment="1" applyProtection="1">
      <alignment horizontal="center" vertical="center"/>
    </xf>
    <xf numFmtId="164" fontId="1" fillId="0" borderId="9" xfId="1" applyFont="1" applyFill="1" applyBorder="1" applyAlignment="1" applyProtection="1">
      <alignment horizontal="center" vertical="center"/>
    </xf>
    <xf numFmtId="164" fontId="1" fillId="0" borderId="10" xfId="1" applyFont="1" applyFill="1" applyBorder="1" applyAlignment="1" applyProtection="1">
      <alignment horizontal="left" vertical="center"/>
    </xf>
    <xf numFmtId="164" fontId="1" fillId="0" borderId="10" xfId="1" applyFont="1" applyFill="1" applyBorder="1" applyAlignment="1" applyProtection="1">
      <alignment horizontal="center" vertical="center"/>
    </xf>
    <xf numFmtId="169" fontId="1" fillId="0" borderId="11" xfId="1" applyNumberFormat="1" applyFont="1" applyFill="1" applyBorder="1" applyAlignment="1" applyProtection="1">
      <alignment horizontal="center" vertical="center"/>
    </xf>
    <xf numFmtId="164" fontId="1" fillId="0" borderId="12" xfId="1" applyFont="1" applyFill="1" applyBorder="1" applyAlignment="1" applyProtection="1">
      <alignment horizontal="center" vertical="center"/>
    </xf>
    <xf numFmtId="49" fontId="1" fillId="0" borderId="13" xfId="1" applyNumberFormat="1" applyFont="1" applyFill="1" applyBorder="1" applyAlignment="1" applyProtection="1">
      <alignment horizontal="center" vertical="center"/>
    </xf>
    <xf numFmtId="49" fontId="1" fillId="0" borderId="14" xfId="1" applyNumberFormat="1" applyFont="1" applyFill="1" applyBorder="1" applyAlignment="1" applyProtection="1">
      <alignment horizontal="center" vertical="center"/>
    </xf>
    <xf numFmtId="167" fontId="1" fillId="0" borderId="11" xfId="1" applyNumberFormat="1" applyFont="1" applyFill="1" applyBorder="1" applyAlignment="1" applyProtection="1">
      <alignment horizontal="center" vertical="center"/>
    </xf>
    <xf numFmtId="164" fontId="1" fillId="0" borderId="13" xfId="1" applyFont="1" applyFill="1" applyBorder="1" applyAlignment="1" applyProtection="1">
      <alignment horizontal="center" vertical="center"/>
    </xf>
    <xf numFmtId="167" fontId="1" fillId="0" borderId="14" xfId="1" applyNumberFormat="1" applyFont="1" applyFill="1" applyBorder="1" applyAlignment="1" applyProtection="1">
      <alignment horizontal="center" vertical="center"/>
    </xf>
    <xf numFmtId="165" fontId="1" fillId="0" borderId="14" xfId="1" applyNumberFormat="1" applyFont="1" applyFill="1" applyBorder="1" applyAlignment="1" applyProtection="1">
      <alignment horizontal="center" vertical="center"/>
    </xf>
    <xf numFmtId="0" fontId="1" fillId="0" borderId="0" xfId="3" applyFont="1" applyFill="1" applyAlignment="1" applyProtection="1"/>
    <xf numFmtId="0" fontId="1" fillId="0" borderId="0" xfId="3" applyFont="1" applyFill="1" applyAlignment="1" applyProtection="1">
      <alignment horizontal="center"/>
    </xf>
    <xf numFmtId="0" fontId="8" fillId="0" borderId="0" xfId="3" applyFont="1" applyFill="1" applyAlignment="1" applyProtection="1">
      <alignment horizontal="center"/>
    </xf>
    <xf numFmtId="0" fontId="1" fillId="0" borderId="16" xfId="3" applyFont="1" applyFill="1" applyBorder="1" applyAlignment="1" applyProtection="1"/>
    <xf numFmtId="0" fontId="1" fillId="0" borderId="17" xfId="3" applyFont="1" applyFill="1" applyBorder="1" applyAlignment="1" applyProtection="1"/>
    <xf numFmtId="0" fontId="1" fillId="0" borderId="22" xfId="3" applyFont="1" applyFill="1" applyBorder="1" applyAlignment="1" applyProtection="1">
      <alignment horizontal="center"/>
    </xf>
    <xf numFmtId="0" fontId="1" fillId="0" borderId="8" xfId="3" applyFont="1" applyFill="1" applyBorder="1" applyAlignment="1" applyProtection="1"/>
    <xf numFmtId="0" fontId="1" fillId="0" borderId="23" xfId="3" applyFont="1" applyFill="1" applyBorder="1" applyAlignment="1" applyProtection="1"/>
    <xf numFmtId="0" fontId="1" fillId="0" borderId="24" xfId="3" applyFont="1" applyFill="1" applyBorder="1" applyAlignment="1" applyProtection="1"/>
    <xf numFmtId="0" fontId="4" fillId="0" borderId="5" xfId="3" applyFont="1" applyFill="1" applyBorder="1" applyAlignment="1" applyProtection="1">
      <alignment horizontal="center" vertical="center" wrapText="1"/>
    </xf>
    <xf numFmtId="0" fontId="4" fillId="0" borderId="7" xfId="3" applyFont="1" applyFill="1" applyBorder="1" applyAlignment="1" applyProtection="1">
      <alignment horizontal="center" vertical="center" wrapText="1"/>
    </xf>
    <xf numFmtId="0" fontId="8" fillId="0" borderId="25" xfId="3" applyFont="1" applyFill="1" applyBorder="1" applyAlignment="1" applyProtection="1">
      <alignment horizontal="center" vertical="center" wrapText="1"/>
    </xf>
    <xf numFmtId="0" fontId="10" fillId="0" borderId="25" xfId="3" applyFont="1" applyFill="1" applyBorder="1" applyAlignment="1" applyProtection="1">
      <alignment horizontal="center" vertical="center"/>
    </xf>
    <xf numFmtId="0" fontId="10" fillId="0" borderId="8" xfId="3" applyFont="1" applyFill="1" applyBorder="1" applyAlignment="1" applyProtection="1">
      <alignment horizontal="center" vertical="center"/>
    </xf>
    <xf numFmtId="0" fontId="1" fillId="0" borderId="25" xfId="3" applyFont="1" applyFill="1" applyBorder="1" applyAlignment="1" applyProtection="1">
      <alignment horizontal="center"/>
    </xf>
    <xf numFmtId="0" fontId="1" fillId="0" borderId="27" xfId="3" applyFont="1" applyFill="1" applyBorder="1" applyAlignment="1" applyProtection="1">
      <alignment horizontal="center"/>
    </xf>
    <xf numFmtId="0" fontId="1" fillId="0" borderId="13" xfId="3" applyFont="1" applyFill="1" applyBorder="1" applyAlignment="1" applyProtection="1">
      <alignment horizontal="center"/>
    </xf>
    <xf numFmtId="0" fontId="1" fillId="0" borderId="9" xfId="3" applyFont="1" applyFill="1" applyBorder="1" applyAlignment="1" applyProtection="1">
      <alignment horizontal="center"/>
    </xf>
    <xf numFmtId="0" fontId="1" fillId="0" borderId="10" xfId="3" applyFont="1" applyFill="1" applyBorder="1" applyAlignment="1" applyProtection="1">
      <alignment horizontal="center"/>
    </xf>
    <xf numFmtId="0" fontId="1" fillId="0" borderId="11" xfId="3" applyFont="1" applyFill="1" applyBorder="1" applyAlignment="1" applyProtection="1">
      <alignment horizontal="center"/>
    </xf>
    <xf numFmtId="0" fontId="1" fillId="0" borderId="28" xfId="3" applyFont="1" applyFill="1" applyBorder="1" applyAlignment="1" applyProtection="1"/>
    <xf numFmtId="0" fontId="1" fillId="0" borderId="29" xfId="3" applyFont="1" applyFill="1" applyBorder="1" applyAlignment="1" applyProtection="1"/>
    <xf numFmtId="0" fontId="12" fillId="0" borderId="0" xfId="3" applyFont="1" applyFill="1" applyAlignment="1" applyProtection="1">
      <alignment wrapText="1"/>
    </xf>
    <xf numFmtId="0" fontId="1" fillId="0" borderId="30" xfId="3" applyFont="1" applyFill="1" applyBorder="1" applyAlignment="1" applyProtection="1">
      <alignment horizontal="center"/>
    </xf>
    <xf numFmtId="0" fontId="14" fillId="0" borderId="4" xfId="3" applyFont="1" applyFill="1" applyBorder="1" applyAlignment="1" applyProtection="1">
      <alignment vertical="center"/>
    </xf>
    <xf numFmtId="49" fontId="10" fillId="0" borderId="1" xfId="3" applyNumberFormat="1" applyFont="1" applyFill="1" applyBorder="1" applyAlignment="1" applyProtection="1">
      <alignment horizontal="center" vertical="center"/>
    </xf>
    <xf numFmtId="168" fontId="10" fillId="0" borderId="2" xfId="3" applyNumberFormat="1" applyFont="1" applyFill="1" applyBorder="1" applyAlignment="1" applyProtection="1">
      <alignment horizontal="center" vertical="center"/>
    </xf>
    <xf numFmtId="0" fontId="10" fillId="0" borderId="31" xfId="3" applyFont="1" applyFill="1" applyBorder="1" applyAlignment="1" applyProtection="1">
      <alignment horizontal="center" vertical="center"/>
    </xf>
    <xf numFmtId="2" fontId="10" fillId="0" borderId="31" xfId="3" applyNumberFormat="1" applyFont="1" applyFill="1" applyBorder="1" applyAlignment="1" applyProtection="1">
      <alignment horizontal="center" vertical="center"/>
    </xf>
    <xf numFmtId="2" fontId="10" fillId="0" borderId="32" xfId="3" applyNumberFormat="1" applyFont="1" applyFill="1" applyBorder="1" applyAlignment="1" applyProtection="1">
      <alignment horizontal="center" vertical="center"/>
    </xf>
    <xf numFmtId="1" fontId="14" fillId="2" borderId="22" xfId="3" applyNumberFormat="1" applyFont="1" applyFill="1" applyBorder="1" applyAlignment="1" applyProtection="1">
      <alignment horizontal="center" vertical="center"/>
    </xf>
    <xf numFmtId="2" fontId="14" fillId="2" borderId="7" xfId="3" applyNumberFormat="1" applyFont="1" applyFill="1" applyBorder="1" applyAlignment="1" applyProtection="1">
      <alignment horizontal="center" vertical="center"/>
    </xf>
    <xf numFmtId="2" fontId="14" fillId="2" borderId="25" xfId="3" applyNumberFormat="1" applyFont="1" applyFill="1" applyBorder="1" applyAlignment="1" applyProtection="1">
      <alignment horizontal="center" vertical="center"/>
    </xf>
    <xf numFmtId="0" fontId="1" fillId="0" borderId="0" xfId="3" applyFont="1" applyFill="1" applyAlignment="1" applyProtection="1">
      <alignment vertical="center"/>
    </xf>
    <xf numFmtId="168" fontId="1" fillId="0" borderId="27" xfId="3" applyNumberFormat="1" applyFont="1" applyFill="1" applyBorder="1" applyAlignment="1" applyProtection="1">
      <alignment vertical="center"/>
    </xf>
    <xf numFmtId="0" fontId="1" fillId="3" borderId="22" xfId="3" applyFont="1" applyFill="1" applyBorder="1" applyAlignment="1" applyProtection="1">
      <alignment vertical="center"/>
    </xf>
    <xf numFmtId="0" fontId="1" fillId="0" borderId="23" xfId="3" applyFont="1" applyFill="1" applyBorder="1" applyAlignment="1" applyProtection="1">
      <alignment vertical="center"/>
    </xf>
    <xf numFmtId="0" fontId="1" fillId="3" borderId="33" xfId="3" applyFont="1" applyFill="1" applyBorder="1" applyAlignment="1" applyProtection="1">
      <alignment vertical="center"/>
    </xf>
    <xf numFmtId="0" fontId="1" fillId="0" borderId="28" xfId="3" applyFont="1" applyFill="1" applyBorder="1" applyAlignment="1" applyProtection="1">
      <alignment vertical="center"/>
    </xf>
    <xf numFmtId="0" fontId="1" fillId="0" borderId="29" xfId="3" applyFont="1" applyFill="1" applyBorder="1" applyAlignment="1" applyProtection="1">
      <alignment vertical="center"/>
    </xf>
    <xf numFmtId="0" fontId="1" fillId="0" borderId="30" xfId="3" applyFont="1" applyFill="1" applyBorder="1" applyAlignment="1" applyProtection="1">
      <alignment vertical="center"/>
    </xf>
    <xf numFmtId="0" fontId="14" fillId="0" borderId="34" xfId="3" applyFont="1" applyFill="1" applyBorder="1" applyAlignment="1" applyProtection="1">
      <alignment vertical="center"/>
    </xf>
    <xf numFmtId="49" fontId="10" fillId="0" borderId="35" xfId="3" applyNumberFormat="1" applyFont="1" applyFill="1" applyBorder="1" applyAlignment="1" applyProtection="1">
      <alignment horizontal="center" vertical="center"/>
    </xf>
    <xf numFmtId="168" fontId="10" fillId="0" borderId="36" xfId="3" applyNumberFormat="1" applyFont="1" applyFill="1" applyBorder="1" applyAlignment="1" applyProtection="1">
      <alignment horizontal="center" vertical="center"/>
    </xf>
    <xf numFmtId="0" fontId="10" fillId="0" borderId="37" xfId="3" applyFont="1" applyFill="1" applyBorder="1" applyAlignment="1" applyProtection="1">
      <alignment horizontal="center" vertical="center"/>
    </xf>
    <xf numFmtId="2" fontId="10" fillId="0" borderId="37" xfId="3" applyNumberFormat="1" applyFont="1" applyFill="1" applyBorder="1" applyAlignment="1" applyProtection="1">
      <alignment horizontal="center" vertical="center"/>
    </xf>
    <xf numFmtId="2" fontId="10" fillId="0" borderId="9" xfId="3" applyNumberFormat="1" applyFont="1" applyFill="1" applyBorder="1" applyAlignment="1" applyProtection="1">
      <alignment horizontal="center" vertical="center"/>
    </xf>
    <xf numFmtId="0" fontId="14" fillId="4" borderId="31" xfId="3" applyFont="1" applyFill="1" applyBorder="1" applyAlignment="1" applyProtection="1">
      <alignment horizontal="center" vertical="center"/>
    </xf>
    <xf numFmtId="0" fontId="14" fillId="4" borderId="2" xfId="3" applyFont="1" applyFill="1" applyBorder="1" applyAlignment="1" applyProtection="1">
      <alignment horizontal="center" vertical="center"/>
    </xf>
    <xf numFmtId="0" fontId="1" fillId="4" borderId="3" xfId="3" applyFont="1" applyFill="1" applyBorder="1" applyAlignment="1" applyProtection="1">
      <alignment vertical="center"/>
    </xf>
    <xf numFmtId="0" fontId="1" fillId="3" borderId="38" xfId="3" applyFont="1" applyFill="1" applyBorder="1" applyAlignment="1" applyProtection="1">
      <alignment vertical="center"/>
    </xf>
    <xf numFmtId="0" fontId="14" fillId="0" borderId="39" xfId="3" applyFont="1" applyFill="1" applyBorder="1" applyAlignment="1" applyProtection="1">
      <alignment vertical="center"/>
    </xf>
    <xf numFmtId="49" fontId="10" fillId="0" borderId="40" xfId="3" applyNumberFormat="1" applyFont="1" applyFill="1" applyBorder="1" applyAlignment="1" applyProtection="1">
      <alignment horizontal="center" vertical="center"/>
    </xf>
    <xf numFmtId="168" fontId="10" fillId="0" borderId="41" xfId="3" applyNumberFormat="1" applyFont="1" applyFill="1" applyBorder="1" applyAlignment="1" applyProtection="1">
      <alignment horizontal="center" vertical="center"/>
    </xf>
    <xf numFmtId="0" fontId="10" fillId="0" borderId="42" xfId="3" applyFont="1" applyFill="1" applyBorder="1" applyAlignment="1" applyProtection="1">
      <alignment horizontal="center" vertical="center"/>
    </xf>
    <xf numFmtId="2" fontId="10" fillId="0" borderId="42" xfId="3" applyNumberFormat="1" applyFont="1" applyFill="1" applyBorder="1" applyAlignment="1" applyProtection="1">
      <alignment horizontal="center" vertical="center"/>
    </xf>
    <xf numFmtId="2" fontId="10" fillId="0" borderId="43" xfId="3" applyNumberFormat="1" applyFont="1" applyFill="1" applyBorder="1" applyAlignment="1" applyProtection="1">
      <alignment horizontal="center" vertical="center"/>
    </xf>
    <xf numFmtId="0" fontId="14" fillId="4" borderId="42" xfId="3" applyFont="1" applyFill="1" applyBorder="1" applyAlignment="1" applyProtection="1">
      <alignment horizontal="center" vertical="center"/>
    </xf>
    <xf numFmtId="0" fontId="14" fillId="4" borderId="41" xfId="3" applyFont="1" applyFill="1" applyBorder="1" applyAlignment="1" applyProtection="1">
      <alignment horizontal="center" vertical="center"/>
    </xf>
    <xf numFmtId="0" fontId="1" fillId="4" borderId="44" xfId="3" applyFont="1" applyFill="1" applyBorder="1" applyAlignment="1" applyProtection="1">
      <alignment vertical="center"/>
    </xf>
    <xf numFmtId="0" fontId="10" fillId="0" borderId="32" xfId="3" applyFont="1" applyFill="1" applyBorder="1" applyAlignment="1" applyProtection="1">
      <alignment horizontal="center" vertical="center"/>
    </xf>
    <xf numFmtId="0" fontId="14" fillId="3" borderId="38" xfId="3" applyFont="1" applyFill="1" applyBorder="1" applyAlignment="1" applyProtection="1">
      <alignment vertical="center"/>
    </xf>
    <xf numFmtId="0" fontId="10" fillId="3" borderId="29" xfId="3" applyFont="1" applyFill="1" applyBorder="1" applyAlignment="1" applyProtection="1">
      <alignment horizontal="center" vertical="center"/>
    </xf>
    <xf numFmtId="0" fontId="10" fillId="3" borderId="45" xfId="3" applyFont="1" applyFill="1" applyBorder="1" applyAlignment="1" applyProtection="1">
      <alignment horizontal="center" vertical="center"/>
    </xf>
    <xf numFmtId="0" fontId="10" fillId="0" borderId="26" xfId="3" applyFont="1" applyFill="1" applyBorder="1" applyAlignment="1" applyProtection="1">
      <alignment horizontal="center" vertical="center"/>
    </xf>
    <xf numFmtId="0" fontId="10" fillId="0" borderId="11" xfId="3" applyFont="1" applyFill="1" applyBorder="1" applyAlignment="1" applyProtection="1">
      <alignment horizontal="center" vertical="center"/>
    </xf>
    <xf numFmtId="2" fontId="10" fillId="0" borderId="11" xfId="3" applyNumberFormat="1" applyFont="1" applyFill="1" applyBorder="1" applyAlignment="1" applyProtection="1">
      <alignment horizontal="center" vertical="center"/>
    </xf>
    <xf numFmtId="0" fontId="14" fillId="5" borderId="31" xfId="3" applyFont="1" applyFill="1" applyBorder="1" applyAlignment="1" applyProtection="1">
      <alignment horizontal="center" vertical="center"/>
    </xf>
    <xf numFmtId="0" fontId="14" fillId="5" borderId="2" xfId="3" applyFont="1" applyFill="1" applyBorder="1" applyAlignment="1" applyProtection="1">
      <alignment horizontal="center" vertical="center"/>
    </xf>
    <xf numFmtId="0" fontId="1" fillId="5" borderId="2" xfId="3" applyFont="1" applyFill="1" applyBorder="1" applyAlignment="1" applyProtection="1">
      <alignment vertical="center"/>
    </xf>
    <xf numFmtId="168" fontId="10" fillId="0" borderId="43" xfId="3" applyNumberFormat="1" applyFont="1" applyFill="1" applyBorder="1" applyAlignment="1" applyProtection="1">
      <alignment horizontal="center" vertical="center"/>
    </xf>
    <xf numFmtId="0" fontId="14" fillId="5" borderId="7" xfId="3" applyFont="1" applyFill="1" applyBorder="1" applyAlignment="1" applyProtection="1">
      <alignment horizontal="center" vertical="center"/>
    </xf>
    <xf numFmtId="0" fontId="14" fillId="5" borderId="25" xfId="3" applyFont="1" applyFill="1" applyBorder="1" applyAlignment="1" applyProtection="1">
      <alignment horizontal="center" vertical="center"/>
    </xf>
    <xf numFmtId="0" fontId="1" fillId="5" borderId="25" xfId="3" applyFont="1" applyFill="1" applyBorder="1" applyAlignment="1" applyProtection="1">
      <alignment vertical="center"/>
    </xf>
    <xf numFmtId="168" fontId="10" fillId="0" borderId="32" xfId="3" applyNumberFormat="1" applyFont="1" applyFill="1" applyBorder="1" applyAlignment="1" applyProtection="1">
      <alignment horizontal="center" vertical="center"/>
    </xf>
    <xf numFmtId="0" fontId="14" fillId="0" borderId="11" xfId="3" applyFont="1" applyFill="1" applyBorder="1" applyAlignment="1" applyProtection="1">
      <alignment horizontal="center" vertical="center"/>
    </xf>
    <xf numFmtId="0" fontId="14" fillId="0" borderId="13" xfId="3" applyFont="1" applyFill="1" applyBorder="1" applyAlignment="1" applyProtection="1">
      <alignment horizontal="center" vertical="center"/>
    </xf>
    <xf numFmtId="0" fontId="1" fillId="0" borderId="13" xfId="3" applyFont="1" applyFill="1" applyBorder="1" applyAlignment="1" applyProtection="1">
      <alignment horizontal="center" vertical="center"/>
    </xf>
    <xf numFmtId="0" fontId="14" fillId="0" borderId="10" xfId="3" applyFont="1" applyFill="1" applyBorder="1" applyAlignment="1" applyProtection="1">
      <alignment vertical="center"/>
    </xf>
    <xf numFmtId="49" fontId="10" fillId="0" borderId="12" xfId="3" applyNumberFormat="1" applyFont="1" applyFill="1" applyBorder="1" applyAlignment="1" applyProtection="1">
      <alignment horizontal="center" vertical="center"/>
    </xf>
    <xf numFmtId="168" fontId="10" fillId="0" borderId="9" xfId="3" applyNumberFormat="1" applyFont="1" applyFill="1" applyBorder="1" applyAlignment="1" applyProtection="1">
      <alignment horizontal="center" vertical="center"/>
    </xf>
    <xf numFmtId="0" fontId="14" fillId="0" borderId="42" xfId="3" applyFont="1" applyFill="1" applyBorder="1" applyAlignment="1" applyProtection="1">
      <alignment horizontal="center" vertical="center"/>
    </xf>
    <xf numFmtId="0" fontId="14" fillId="0" borderId="41" xfId="3" applyFont="1" applyFill="1" applyBorder="1" applyAlignment="1" applyProtection="1">
      <alignment horizontal="center" vertical="center"/>
    </xf>
    <xf numFmtId="0" fontId="1" fillId="0" borderId="41" xfId="3" applyFont="1" applyFill="1" applyBorder="1" applyAlignment="1" applyProtection="1">
      <alignment horizontal="center" vertical="center"/>
    </xf>
    <xf numFmtId="0" fontId="15" fillId="0" borderId="0" xfId="3" applyFont="1" applyFill="1" applyAlignment="1" applyProtection="1">
      <alignment vertical="center"/>
    </xf>
    <xf numFmtId="168" fontId="10" fillId="0" borderId="26" xfId="3" applyNumberFormat="1" applyFont="1" applyFill="1" applyBorder="1" applyAlignment="1" applyProtection="1">
      <alignment horizontal="center" vertical="center"/>
    </xf>
    <xf numFmtId="0" fontId="10" fillId="0" borderId="9" xfId="3" applyFont="1" applyFill="1" applyBorder="1" applyAlignment="1" applyProtection="1">
      <alignment horizontal="center" vertical="center"/>
    </xf>
    <xf numFmtId="0" fontId="10" fillId="0" borderId="43" xfId="3" applyFont="1" applyFill="1" applyBorder="1" applyAlignment="1" applyProtection="1">
      <alignment horizontal="center" vertical="center"/>
    </xf>
    <xf numFmtId="0" fontId="10" fillId="0" borderId="0" xfId="3" applyFont="1" applyFill="1" applyAlignment="1" applyProtection="1">
      <alignment horizontal="center" vertical="center"/>
    </xf>
    <xf numFmtId="0" fontId="14" fillId="0" borderId="31" xfId="3" applyFont="1" applyFill="1" applyBorder="1" applyAlignment="1" applyProtection="1">
      <alignment vertical="center"/>
    </xf>
    <xf numFmtId="49" fontId="10" fillId="0" borderId="31" xfId="3" applyNumberFormat="1" applyFont="1" applyFill="1" applyBorder="1" applyAlignment="1" applyProtection="1">
      <alignment horizontal="center" vertical="center"/>
    </xf>
    <xf numFmtId="0" fontId="10" fillId="0" borderId="0" xfId="3" applyFont="1" applyFill="1" applyAlignment="1" applyProtection="1"/>
    <xf numFmtId="0" fontId="1" fillId="3" borderId="38" xfId="3" applyFont="1" applyFill="1" applyBorder="1" applyAlignment="1" applyProtection="1"/>
    <xf numFmtId="0" fontId="1" fillId="0" borderId="30" xfId="3" applyFont="1" applyFill="1" applyBorder="1" applyAlignment="1" applyProtection="1"/>
    <xf numFmtId="0" fontId="14" fillId="0" borderId="11" xfId="3" applyFont="1" applyFill="1" applyBorder="1" applyAlignment="1" applyProtection="1">
      <alignment vertical="center"/>
    </xf>
    <xf numFmtId="49" fontId="10" fillId="0" borderId="37" xfId="3" applyNumberFormat="1" applyFont="1" applyFill="1" applyBorder="1" applyAlignment="1" applyProtection="1">
      <alignment horizontal="center" vertical="center"/>
    </xf>
    <xf numFmtId="0" fontId="1" fillId="0" borderId="42" xfId="3" applyFont="1" applyFill="1" applyBorder="1" applyAlignment="1" applyProtection="1"/>
    <xf numFmtId="49" fontId="10" fillId="0" borderId="42" xfId="3" applyNumberFormat="1" applyFont="1" applyFill="1" applyBorder="1" applyAlignment="1" applyProtection="1">
      <alignment horizontal="center" vertical="center"/>
    </xf>
    <xf numFmtId="0" fontId="14" fillId="0" borderId="33" xfId="3" applyFont="1" applyFill="1" applyBorder="1" applyAlignment="1" applyProtection="1">
      <alignment vertical="center"/>
    </xf>
    <xf numFmtId="49" fontId="10" fillId="0" borderId="5" xfId="3" applyNumberFormat="1" applyFont="1" applyFill="1" applyBorder="1" applyAlignment="1" applyProtection="1">
      <alignment horizontal="center" vertical="center"/>
    </xf>
    <xf numFmtId="49" fontId="10" fillId="0" borderId="7" xfId="3" applyNumberFormat="1" applyFont="1" applyFill="1" applyBorder="1" applyAlignment="1" applyProtection="1">
      <alignment horizontal="center" vertical="center"/>
    </xf>
    <xf numFmtId="0" fontId="10" fillId="0" borderId="7" xfId="3" applyFont="1" applyFill="1" applyBorder="1" applyAlignment="1" applyProtection="1">
      <alignment horizontal="center" vertical="center"/>
    </xf>
    <xf numFmtId="2" fontId="10" fillId="0" borderId="7" xfId="3" applyNumberFormat="1" applyFont="1" applyFill="1" applyBorder="1" applyAlignment="1" applyProtection="1">
      <alignment horizontal="center" vertical="center"/>
    </xf>
    <xf numFmtId="0" fontId="10" fillId="0" borderId="2" xfId="3" applyFont="1" applyFill="1" applyBorder="1" applyAlignment="1" applyProtection="1">
      <alignment horizontal="center" vertical="center"/>
    </xf>
    <xf numFmtId="168" fontId="10" fillId="0" borderId="13" xfId="3" applyNumberFormat="1" applyFont="1" applyFill="1" applyBorder="1" applyAlignment="1" applyProtection="1">
      <alignment horizontal="center" vertical="center"/>
    </xf>
    <xf numFmtId="0" fontId="10" fillId="0" borderId="13" xfId="3" applyFont="1" applyFill="1" applyBorder="1" applyAlignment="1" applyProtection="1">
      <alignment horizontal="center" vertical="center"/>
    </xf>
    <xf numFmtId="0" fontId="10" fillId="0" borderId="41" xfId="3" applyFont="1" applyFill="1" applyBorder="1" applyAlignment="1" applyProtection="1">
      <alignment horizontal="center" vertical="center"/>
    </xf>
    <xf numFmtId="0" fontId="1" fillId="3" borderId="46" xfId="3" applyFont="1" applyFill="1" applyBorder="1" applyAlignment="1" applyProtection="1"/>
    <xf numFmtId="0" fontId="1" fillId="0" borderId="47" xfId="3" applyFont="1" applyFill="1" applyBorder="1" applyAlignment="1" applyProtection="1"/>
    <xf numFmtId="0" fontId="1" fillId="0" borderId="48" xfId="3" applyFont="1" applyFill="1" applyBorder="1" applyAlignment="1" applyProtection="1"/>
    <xf numFmtId="0" fontId="1" fillId="0" borderId="49" xfId="3" applyFont="1" applyFill="1" applyBorder="1" applyAlignment="1" applyProtection="1"/>
    <xf numFmtId="0" fontId="1" fillId="0" borderId="50" xfId="3" applyFont="1" applyFill="1" applyBorder="1" applyAlignment="1" applyProtection="1"/>
    <xf numFmtId="164" fontId="1" fillId="0" borderId="16" xfId="1" applyFont="1" applyFill="1" applyBorder="1" applyAlignment="1" applyProtection="1">
      <alignment horizontal="center"/>
    </xf>
    <xf numFmtId="164" fontId="1" fillId="0" borderId="17" xfId="1" applyFont="1" applyFill="1" applyBorder="1" applyAlignment="1" applyProtection="1">
      <alignment horizontal="center"/>
    </xf>
    <xf numFmtId="164" fontId="1" fillId="0" borderId="5" xfId="1" applyFont="1" applyFill="1" applyBorder="1" applyAlignment="1" applyProtection="1">
      <alignment horizontal="center" vertical="center" wrapText="1"/>
    </xf>
    <xf numFmtId="164" fontId="1" fillId="0" borderId="25" xfId="1" applyFont="1" applyFill="1" applyBorder="1" applyAlignment="1" applyProtection="1">
      <alignment horizontal="center" vertical="center" wrapText="1"/>
    </xf>
    <xf numFmtId="164" fontId="1" fillId="0" borderId="6" xfId="1" applyFont="1" applyFill="1" applyBorder="1" applyAlignment="1" applyProtection="1">
      <alignment horizontal="center" vertical="center" wrapText="1"/>
    </xf>
    <xf numFmtId="164" fontId="16" fillId="0" borderId="40" xfId="1" applyFont="1" applyFill="1" applyBorder="1" applyAlignment="1" applyProtection="1">
      <alignment horizontal="center" vertical="center" wrapText="1"/>
    </xf>
    <xf numFmtId="164" fontId="16" fillId="0" borderId="44" xfId="1" applyFont="1" applyFill="1" applyBorder="1" applyAlignment="1" applyProtection="1">
      <alignment horizontal="center" vertical="center" wrapText="1"/>
    </xf>
    <xf numFmtId="164" fontId="1" fillId="0" borderId="42" xfId="1" applyFont="1" applyFill="1" applyBorder="1" applyAlignment="1" applyProtection="1">
      <alignment horizontal="center" wrapText="1"/>
    </xf>
    <xf numFmtId="164" fontId="1" fillId="0" borderId="44" xfId="1" applyFont="1" applyFill="1" applyBorder="1" applyAlignment="1" applyProtection="1">
      <alignment horizontal="center" wrapText="1"/>
    </xf>
    <xf numFmtId="164" fontId="17" fillId="0" borderId="51" xfId="1" applyFont="1" applyFill="1" applyBorder="1" applyAlignment="1" applyProtection="1">
      <alignment horizontal="center" vertical="center"/>
    </xf>
    <xf numFmtId="164" fontId="17" fillId="0" borderId="4" xfId="1" applyFont="1" applyFill="1" applyBorder="1" applyAlignment="1" applyProtection="1">
      <alignment horizontal="center" vertical="center"/>
    </xf>
    <xf numFmtId="164" fontId="17" fillId="0" borderId="31" xfId="1" applyFont="1" applyFill="1" applyBorder="1" applyAlignment="1" applyProtection="1">
      <alignment horizontal="center" vertical="center"/>
    </xf>
    <xf numFmtId="170" fontId="17" fillId="0" borderId="2" xfId="1" applyNumberFormat="1" applyFont="1" applyFill="1" applyBorder="1" applyAlignment="1" applyProtection="1">
      <alignment horizontal="center" vertical="center"/>
    </xf>
    <xf numFmtId="164" fontId="17" fillId="0" borderId="32" xfId="1" applyFont="1" applyFill="1" applyBorder="1" applyAlignment="1" applyProtection="1">
      <alignment horizontal="center" vertical="center"/>
    </xf>
    <xf numFmtId="167" fontId="18" fillId="0" borderId="20" xfId="1" applyNumberFormat="1" applyFont="1" applyFill="1" applyBorder="1" applyAlignment="1" applyProtection="1">
      <alignment horizontal="center" vertical="center"/>
    </xf>
    <xf numFmtId="167" fontId="17" fillId="0" borderId="31" xfId="1" applyNumberFormat="1" applyFont="1" applyFill="1" applyBorder="1" applyAlignment="1" applyProtection="1">
      <alignment horizontal="center" vertical="center"/>
    </xf>
    <xf numFmtId="164" fontId="17" fillId="0" borderId="2" xfId="1" applyFont="1" applyFill="1" applyBorder="1" applyAlignment="1" applyProtection="1">
      <alignment horizontal="center" vertical="center"/>
    </xf>
    <xf numFmtId="169" fontId="17" fillId="0" borderId="3" xfId="1" applyNumberFormat="1" applyFont="1" applyFill="1" applyBorder="1" applyAlignment="1" applyProtection="1">
      <alignment horizontal="center" vertical="center"/>
    </xf>
    <xf numFmtId="166" fontId="17" fillId="0" borderId="52" xfId="1" applyNumberFormat="1" applyFont="1" applyFill="1" applyBorder="1" applyAlignment="1" applyProtection="1">
      <alignment horizontal="center" vertical="center"/>
    </xf>
    <xf numFmtId="166" fontId="17" fillId="0" borderId="1" xfId="1" applyNumberFormat="1" applyFont="1" applyFill="1" applyBorder="1" applyAlignment="1" applyProtection="1">
      <alignment horizontal="center" vertical="center"/>
    </xf>
    <xf numFmtId="166" fontId="19" fillId="0" borderId="3" xfId="1" applyNumberFormat="1" applyFont="1" applyFill="1" applyBorder="1" applyAlignment="1" applyProtection="1">
      <alignment horizontal="center" vertical="center"/>
    </xf>
    <xf numFmtId="0" fontId="17" fillId="0" borderId="31" xfId="1" applyNumberFormat="1" applyFont="1" applyFill="1" applyBorder="1" applyAlignment="1" applyProtection="1">
      <alignment horizontal="center" vertical="center" wrapText="1"/>
    </xf>
    <xf numFmtId="49" fontId="17" fillId="0" borderId="3" xfId="1" applyNumberFormat="1" applyFont="1" applyFill="1" applyBorder="1" applyAlignment="1" applyProtection="1">
      <alignment horizontal="center" vertical="center" wrapText="1"/>
    </xf>
    <xf numFmtId="49" fontId="1" fillId="0" borderId="0" xfId="1" applyNumberFormat="1" applyFont="1" applyFill="1" applyAlignment="1" applyProtection="1">
      <alignment vertical="center"/>
    </xf>
    <xf numFmtId="164" fontId="17" fillId="0" borderId="53" xfId="1" applyFont="1" applyFill="1" applyBorder="1" applyAlignment="1" applyProtection="1">
      <alignment horizontal="center" vertical="center"/>
    </xf>
    <xf numFmtId="164" fontId="17" fillId="0" borderId="10" xfId="1" applyFont="1" applyFill="1" applyBorder="1" applyAlignment="1" applyProtection="1">
      <alignment horizontal="center" vertical="center"/>
    </xf>
    <xf numFmtId="164" fontId="17" fillId="0" borderId="11" xfId="1" applyFont="1" applyFill="1" applyBorder="1" applyAlignment="1" applyProtection="1">
      <alignment horizontal="center" vertical="center"/>
    </xf>
    <xf numFmtId="170" fontId="17" fillId="0" borderId="13" xfId="1" applyNumberFormat="1" applyFont="1" applyFill="1" applyBorder="1" applyAlignment="1" applyProtection="1">
      <alignment horizontal="center" vertical="center"/>
    </xf>
    <xf numFmtId="164" fontId="17" fillId="0" borderId="9" xfId="1" applyFont="1" applyFill="1" applyBorder="1" applyAlignment="1" applyProtection="1">
      <alignment horizontal="center" vertical="center"/>
    </xf>
    <xf numFmtId="167" fontId="17" fillId="0" borderId="11" xfId="1" applyNumberFormat="1" applyFont="1" applyFill="1" applyBorder="1" applyAlignment="1" applyProtection="1">
      <alignment horizontal="center" vertical="center"/>
    </xf>
    <xf numFmtId="164" fontId="17" fillId="0" borderId="13" xfId="1" applyFont="1" applyFill="1" applyBorder="1" applyAlignment="1" applyProtection="1">
      <alignment horizontal="center" vertical="center"/>
    </xf>
    <xf numFmtId="169" fontId="17" fillId="0" borderId="14" xfId="1" applyNumberFormat="1" applyFont="1" applyFill="1" applyBorder="1" applyAlignment="1" applyProtection="1">
      <alignment horizontal="center" vertical="center"/>
    </xf>
    <xf numFmtId="166" fontId="17" fillId="0" borderId="54" xfId="1" applyNumberFormat="1" applyFont="1" applyFill="1" applyBorder="1" applyAlignment="1" applyProtection="1">
      <alignment horizontal="center" vertical="center"/>
    </xf>
    <xf numFmtId="166" fontId="17" fillId="0" borderId="12" xfId="1" applyNumberFormat="1" applyFont="1" applyFill="1" applyBorder="1" applyAlignment="1" applyProtection="1">
      <alignment horizontal="center" vertical="center"/>
    </xf>
    <xf numFmtId="166" fontId="19" fillId="0" borderId="14" xfId="1" applyNumberFormat="1" applyFont="1" applyFill="1" applyBorder="1" applyAlignment="1" applyProtection="1">
      <alignment horizontal="center" vertical="center"/>
    </xf>
    <xf numFmtId="0" fontId="17" fillId="0" borderId="11" xfId="1" applyNumberFormat="1" applyFont="1" applyFill="1" applyBorder="1" applyAlignment="1" applyProtection="1">
      <alignment horizontal="center" vertical="center" wrapText="1"/>
    </xf>
    <xf numFmtId="49" fontId="17" fillId="0" borderId="14" xfId="1" applyNumberFormat="1" applyFont="1" applyFill="1" applyBorder="1" applyAlignment="1" applyProtection="1">
      <alignment horizontal="center" vertical="center" wrapText="1"/>
    </xf>
    <xf numFmtId="167" fontId="17" fillId="0" borderId="35" xfId="1" applyNumberFormat="1" applyFont="1" applyFill="1" applyBorder="1" applyAlignment="1" applyProtection="1">
      <alignment horizontal="center" vertical="center"/>
    </xf>
    <xf numFmtId="167" fontId="17" fillId="0" borderId="13" xfId="1" applyNumberFormat="1" applyFont="1" applyFill="1" applyBorder="1" applyAlignment="1" applyProtection="1">
      <alignment horizontal="center" vertical="center"/>
    </xf>
    <xf numFmtId="169" fontId="17" fillId="0" borderId="11" xfId="1" applyNumberFormat="1" applyFont="1" applyFill="1" applyBorder="1" applyAlignment="1" applyProtection="1">
      <alignment horizontal="center" vertical="center" wrapText="1"/>
    </xf>
    <xf numFmtId="167" fontId="17" fillId="0" borderId="12" xfId="1" applyNumberFormat="1" applyFont="1" applyFill="1" applyBorder="1" applyAlignment="1" applyProtection="1">
      <alignment horizontal="center" vertical="center"/>
    </xf>
    <xf numFmtId="170" fontId="17" fillId="0" borderId="11" xfId="1" applyNumberFormat="1" applyFont="1" applyFill="1" applyBorder="1" applyAlignment="1" applyProtection="1">
      <alignment horizontal="center" vertical="center"/>
    </xf>
    <xf numFmtId="166" fontId="17" fillId="0" borderId="14" xfId="1" applyNumberFormat="1" applyFont="1" applyFill="1" applyBorder="1" applyAlignment="1" applyProtection="1">
      <alignment horizontal="center" vertical="center"/>
    </xf>
    <xf numFmtId="167" fontId="17" fillId="0" borderId="5" xfId="1" applyNumberFormat="1" applyFont="1" applyFill="1" applyBorder="1" applyAlignment="1" applyProtection="1">
      <alignment horizontal="center" vertical="center"/>
    </xf>
    <xf numFmtId="164" fontId="17" fillId="0" borderId="55" xfId="1" applyFont="1" applyFill="1" applyBorder="1" applyAlignment="1" applyProtection="1">
      <alignment horizontal="center" vertical="center"/>
    </xf>
    <xf numFmtId="164" fontId="17" fillId="0" borderId="39" xfId="1" applyFont="1" applyFill="1" applyBorder="1" applyAlignment="1" applyProtection="1">
      <alignment horizontal="center" vertical="center"/>
    </xf>
    <xf numFmtId="164" fontId="17" fillId="0" borderId="42" xfId="1" applyFont="1" applyFill="1" applyBorder="1" applyAlignment="1" applyProtection="1">
      <alignment horizontal="center" vertical="center"/>
    </xf>
    <xf numFmtId="170" fontId="17" fillId="0" borderId="41" xfId="1" applyNumberFormat="1" applyFont="1" applyFill="1" applyBorder="1" applyAlignment="1" applyProtection="1">
      <alignment horizontal="center" vertical="center"/>
    </xf>
    <xf numFmtId="164" fontId="17" fillId="0" borderId="43" xfId="1" applyFont="1" applyFill="1" applyBorder="1" applyAlignment="1" applyProtection="1">
      <alignment horizontal="center" vertical="center"/>
    </xf>
    <xf numFmtId="167" fontId="18" fillId="3" borderId="20" xfId="1" applyNumberFormat="1" applyFont="1" applyFill="1" applyBorder="1" applyAlignment="1" applyProtection="1">
      <alignment horizontal="center" vertical="center"/>
    </xf>
    <xf numFmtId="167" fontId="17" fillId="0" borderId="42" xfId="1" applyNumberFormat="1" applyFont="1" applyFill="1" applyBorder="1" applyAlignment="1" applyProtection="1">
      <alignment horizontal="center" vertical="center"/>
    </xf>
    <xf numFmtId="164" fontId="17" fillId="0" borderId="41" xfId="1" applyFont="1" applyFill="1" applyBorder="1" applyAlignment="1" applyProtection="1">
      <alignment horizontal="center" vertical="center"/>
    </xf>
    <xf numFmtId="169" fontId="17" fillId="0" borderId="44" xfId="1" applyNumberFormat="1" applyFont="1" applyFill="1" applyBorder="1" applyAlignment="1" applyProtection="1">
      <alignment horizontal="center" vertical="center"/>
    </xf>
    <xf numFmtId="166" fontId="17" fillId="0" borderId="56" xfId="1" applyNumberFormat="1" applyFont="1" applyFill="1" applyBorder="1" applyAlignment="1" applyProtection="1">
      <alignment horizontal="center" vertical="center"/>
    </xf>
    <xf numFmtId="166" fontId="17" fillId="0" borderId="40" xfId="1" applyNumberFormat="1" applyFont="1" applyFill="1" applyBorder="1" applyAlignment="1" applyProtection="1">
      <alignment horizontal="center" vertical="center"/>
    </xf>
    <xf numFmtId="166" fontId="17" fillId="0" borderId="44" xfId="1" applyNumberFormat="1" applyFont="1" applyFill="1" applyBorder="1" applyAlignment="1" applyProtection="1">
      <alignment horizontal="center" vertical="center"/>
    </xf>
    <xf numFmtId="171" fontId="17" fillId="0" borderId="42" xfId="1" applyNumberFormat="1" applyFont="1" applyFill="1" applyBorder="1" applyAlignment="1" applyProtection="1">
      <alignment horizontal="center" vertical="center" wrapText="1"/>
    </xf>
    <xf numFmtId="49" fontId="17" fillId="0" borderId="44" xfId="1" applyNumberFormat="1" applyFont="1" applyFill="1" applyBorder="1" applyAlignment="1" applyProtection="1">
      <alignment horizontal="center" vertical="center" wrapText="1"/>
    </xf>
    <xf numFmtId="164" fontId="17" fillId="0" borderId="0" xfId="1" applyFont="1" applyFill="1" applyAlignment="1" applyProtection="1">
      <alignment horizontal="center" vertical="center"/>
    </xf>
    <xf numFmtId="164" fontId="17" fillId="0" borderId="0" xfId="1" applyFont="1" applyFill="1" applyAlignment="1" applyProtection="1">
      <alignment vertical="center"/>
    </xf>
    <xf numFmtId="169" fontId="17" fillId="0" borderId="35" xfId="1" applyNumberFormat="1" applyFont="1" applyFill="1" applyBorder="1" applyAlignment="1" applyProtection="1">
      <alignment horizontal="center" vertical="center"/>
    </xf>
    <xf numFmtId="169" fontId="17" fillId="0" borderId="36" xfId="1" applyNumberFormat="1" applyFont="1" applyFill="1" applyBorder="1" applyAlignment="1" applyProtection="1">
      <alignment horizontal="center" vertical="center"/>
    </xf>
    <xf numFmtId="169" fontId="17" fillId="0" borderId="57" xfId="1" applyNumberFormat="1" applyFont="1" applyFill="1" applyBorder="1" applyAlignment="1" applyProtection="1">
      <alignment horizontal="center" vertical="center"/>
    </xf>
    <xf numFmtId="164" fontId="17" fillId="0" borderId="0" xfId="1" applyFont="1" applyFill="1" applyAlignment="1" applyProtection="1"/>
    <xf numFmtId="164" fontId="17" fillId="0" borderId="0" xfId="1" applyFont="1" applyFill="1" applyAlignment="1" applyProtection="1">
      <alignment horizontal="center"/>
    </xf>
    <xf numFmtId="169" fontId="17" fillId="0" borderId="12" xfId="1" applyNumberFormat="1" applyFont="1" applyFill="1" applyBorder="1" applyAlignment="1" applyProtection="1">
      <alignment horizontal="center" vertical="center"/>
    </xf>
    <xf numFmtId="169" fontId="17" fillId="0" borderId="13" xfId="1" applyNumberFormat="1" applyFont="1" applyFill="1" applyBorder="1" applyAlignment="1" applyProtection="1">
      <alignment horizontal="center" vertical="center"/>
    </xf>
    <xf numFmtId="169" fontId="17" fillId="6" borderId="40" xfId="1" applyNumberFormat="1" applyFont="1" applyFill="1" applyBorder="1" applyAlignment="1" applyProtection="1">
      <alignment horizontal="center" vertical="center"/>
    </xf>
    <xf numFmtId="169" fontId="17" fillId="6" borderId="41" xfId="1" applyNumberFormat="1" applyFont="1" applyFill="1" applyBorder="1" applyAlignment="1" applyProtection="1">
      <alignment horizontal="center" vertical="center"/>
    </xf>
    <xf numFmtId="169" fontId="17" fillId="0" borderId="41" xfId="1" applyNumberFormat="1" applyFont="1" applyFill="1" applyBorder="1" applyAlignment="1" applyProtection="1">
      <alignment horizontal="center" vertical="center"/>
    </xf>
    <xf numFmtId="169" fontId="17" fillId="6" borderId="44" xfId="1" applyNumberFormat="1" applyFont="1" applyFill="1" applyBorder="1" applyAlignment="1" applyProtection="1">
      <alignment horizontal="center" vertical="center"/>
    </xf>
    <xf numFmtId="164" fontId="1" fillId="0" borderId="0" xfId="1" applyFont="1" applyFill="1" applyAlignment="1" applyProtection="1">
      <alignment horizontal="left"/>
    </xf>
    <xf numFmtId="167" fontId="1" fillId="0" borderId="15" xfId="1" applyNumberFormat="1" applyFont="1" applyFill="1" applyBorder="1" applyAlignment="1" applyProtection="1">
      <alignment horizontal="center"/>
    </xf>
    <xf numFmtId="167" fontId="1" fillId="0" borderId="16" xfId="1" applyNumberFormat="1" applyFont="1" applyFill="1" applyBorder="1" applyAlignment="1" applyProtection="1">
      <alignment horizontal="center"/>
    </xf>
    <xf numFmtId="167" fontId="1" fillId="0" borderId="17" xfId="1" applyNumberFormat="1" applyFont="1" applyFill="1" applyBorder="1" applyAlignment="1" applyProtection="1">
      <alignment horizontal="center"/>
    </xf>
    <xf numFmtId="167" fontId="1" fillId="0" borderId="27" xfId="1" applyNumberFormat="1" applyFont="1" applyFill="1" applyBorder="1" applyAlignment="1" applyProtection="1">
      <alignment horizontal="center"/>
    </xf>
    <xf numFmtId="167" fontId="1" fillId="0" borderId="0" xfId="1" applyNumberFormat="1" applyFont="1" applyFill="1" applyAlignment="1" applyProtection="1">
      <alignment horizontal="center"/>
    </xf>
    <xf numFmtId="167" fontId="1" fillId="0" borderId="30" xfId="1" applyNumberFormat="1" applyFont="1" applyFill="1" applyBorder="1" applyAlignment="1" applyProtection="1">
      <alignment horizontal="center"/>
    </xf>
    <xf numFmtId="167" fontId="1" fillId="0" borderId="0" xfId="1" applyNumberFormat="1" applyFont="1" applyFill="1" applyAlignment="1" applyProtection="1"/>
    <xf numFmtId="167" fontId="1" fillId="0" borderId="27" xfId="1" applyNumberFormat="1" applyFont="1" applyFill="1" applyBorder="1" applyAlignment="1" applyProtection="1"/>
    <xf numFmtId="167" fontId="1" fillId="0" borderId="30" xfId="1" applyNumberFormat="1" applyFont="1" applyFill="1" applyBorder="1" applyAlignment="1" applyProtection="1"/>
    <xf numFmtId="167" fontId="1" fillId="0" borderId="58" xfId="1" applyNumberFormat="1" applyFont="1" applyFill="1" applyBorder="1" applyAlignment="1" applyProtection="1"/>
    <xf numFmtId="167" fontId="1" fillId="0" borderId="47" xfId="1" applyNumberFormat="1" applyFont="1" applyFill="1" applyBorder="1" applyAlignment="1" applyProtection="1">
      <alignment horizontal="center"/>
    </xf>
    <xf numFmtId="167" fontId="1" fillId="0" borderId="50" xfId="1" applyNumberFormat="1" applyFont="1" applyFill="1" applyBorder="1" applyAlignment="1" applyProtection="1">
      <alignment horizontal="center"/>
    </xf>
    <xf numFmtId="167" fontId="17" fillId="0" borderId="59" xfId="1" applyNumberFormat="1" applyFont="1" applyFill="1" applyBorder="1" applyAlignment="1" applyProtection="1">
      <alignment horizontal="center" vertical="center"/>
    </xf>
    <xf numFmtId="167" fontId="17" fillId="0" borderId="2" xfId="1" applyNumberFormat="1" applyFont="1" applyFill="1" applyBorder="1" applyAlignment="1" applyProtection="1">
      <alignment horizontal="center" vertical="center"/>
    </xf>
    <xf numFmtId="166" fontId="17" fillId="7" borderId="52" xfId="1" applyNumberFormat="1" applyFont="1" applyFill="1" applyBorder="1" applyAlignment="1" applyProtection="1">
      <alignment horizontal="center" vertical="center"/>
    </xf>
    <xf numFmtId="169" fontId="17" fillId="0" borderId="31" xfId="1" applyNumberFormat="1" applyFont="1" applyFill="1" applyBorder="1" applyAlignment="1" applyProtection="1">
      <alignment horizontal="center" vertical="center" wrapText="1"/>
    </xf>
    <xf numFmtId="167" fontId="17" fillId="0" borderId="7" xfId="1" applyNumberFormat="1" applyFont="1" applyFill="1" applyBorder="1" applyAlignment="1" applyProtection="1">
      <alignment horizontal="center" vertical="center"/>
    </xf>
    <xf numFmtId="164" fontId="17" fillId="0" borderId="25" xfId="1" applyFont="1" applyFill="1" applyBorder="1" applyAlignment="1" applyProtection="1">
      <alignment horizontal="center" vertical="center"/>
    </xf>
    <xf numFmtId="169" fontId="17" fillId="0" borderId="6" xfId="1" applyNumberFormat="1" applyFont="1" applyFill="1" applyBorder="1" applyAlignment="1" applyProtection="1">
      <alignment horizontal="center" vertical="center"/>
    </xf>
    <xf numFmtId="169" fontId="17" fillId="0" borderId="2" xfId="1" applyNumberFormat="1" applyFont="1" applyFill="1" applyBorder="1" applyAlignment="1" applyProtection="1">
      <alignment horizontal="center" vertical="center"/>
    </xf>
    <xf numFmtId="164" fontId="1" fillId="0" borderId="27" xfId="1" applyFont="1" applyFill="1" applyBorder="1" applyAlignment="1" applyProtection="1"/>
    <xf numFmtId="164" fontId="1" fillId="0" borderId="30" xfId="1" applyFont="1" applyFill="1" applyBorder="1" applyAlignment="1" applyProtection="1">
      <alignment horizontal="center"/>
    </xf>
    <xf numFmtId="164" fontId="1" fillId="0" borderId="58" xfId="1" applyFont="1" applyFill="1" applyBorder="1" applyAlignment="1" applyProtection="1"/>
    <xf numFmtId="164" fontId="1" fillId="0" borderId="47" xfId="1" applyFont="1" applyFill="1" applyBorder="1" applyAlignment="1" applyProtection="1">
      <alignment horizontal="center"/>
    </xf>
    <xf numFmtId="164" fontId="1" fillId="0" borderId="50" xfId="1" applyFont="1" applyFill="1" applyBorder="1" applyAlignment="1" applyProtection="1">
      <alignment horizontal="center"/>
    </xf>
    <xf numFmtId="166" fontId="17" fillId="0" borderId="60" xfId="1" applyNumberFormat="1" applyFont="1" applyFill="1" applyBorder="1" applyAlignment="1" applyProtection="1">
      <alignment horizontal="center" vertical="center"/>
    </xf>
    <xf numFmtId="166" fontId="17" fillId="0" borderId="31" xfId="1" applyNumberFormat="1" applyFont="1" applyFill="1" applyBorder="1" applyAlignment="1" applyProtection="1">
      <alignment horizontal="center" vertical="center"/>
    </xf>
    <xf numFmtId="167" fontId="17" fillId="0" borderId="61" xfId="1" applyNumberFormat="1" applyFont="1" applyFill="1" applyBorder="1" applyAlignment="1" applyProtection="1">
      <alignment horizontal="center" vertical="center"/>
    </xf>
    <xf numFmtId="166" fontId="17" fillId="0" borderId="62" xfId="1" applyNumberFormat="1" applyFont="1" applyFill="1" applyBorder="1" applyAlignment="1" applyProtection="1">
      <alignment horizontal="center" vertical="center"/>
    </xf>
    <xf numFmtId="166" fontId="17" fillId="0" borderId="11" xfId="1" applyNumberFormat="1" applyFont="1" applyFill="1" applyBorder="1" applyAlignment="1" applyProtection="1">
      <alignment horizontal="center" vertical="center"/>
    </xf>
    <xf numFmtId="169" fontId="17" fillId="0" borderId="0" xfId="1" applyNumberFormat="1" applyFont="1" applyFill="1" applyAlignment="1" applyProtection="1">
      <alignment horizontal="center" vertical="center"/>
    </xf>
    <xf numFmtId="167" fontId="17" fillId="0" borderId="40" xfId="1" applyNumberFormat="1" applyFont="1" applyFill="1" applyBorder="1" applyAlignment="1" applyProtection="1">
      <alignment horizontal="center" vertical="center"/>
    </xf>
    <xf numFmtId="167" fontId="17" fillId="0" borderId="41" xfId="1" applyNumberFormat="1" applyFont="1" applyFill="1" applyBorder="1" applyAlignment="1" applyProtection="1">
      <alignment horizontal="center" vertical="center"/>
    </xf>
    <xf numFmtId="166" fontId="17" fillId="0" borderId="63" xfId="1" applyNumberFormat="1" applyFont="1" applyFill="1" applyBorder="1" applyAlignment="1" applyProtection="1">
      <alignment horizontal="center" vertical="center"/>
    </xf>
    <xf numFmtId="166" fontId="17" fillId="0" borderId="42" xfId="1" applyNumberFormat="1" applyFont="1" applyFill="1" applyBorder="1" applyAlignment="1" applyProtection="1">
      <alignment horizontal="center" vertical="center"/>
    </xf>
    <xf numFmtId="169" fontId="17" fillId="0" borderId="42" xfId="1" applyNumberFormat="1" applyFont="1" applyFill="1" applyBorder="1" applyAlignment="1" applyProtection="1">
      <alignment horizontal="center" vertical="center" wrapText="1"/>
    </xf>
    <xf numFmtId="164" fontId="1" fillId="0" borderId="27" xfId="1" applyFont="1" applyFill="1" applyBorder="1" applyAlignment="1" applyProtection="1">
      <alignment horizontal="center"/>
    </xf>
    <xf numFmtId="164" fontId="1" fillId="0" borderId="58" xfId="1" applyFont="1" applyFill="1" applyBorder="1" applyAlignment="1" applyProtection="1">
      <alignment horizontal="center"/>
    </xf>
    <xf numFmtId="164" fontId="1" fillId="0" borderId="7" xfId="1" applyFont="1" applyFill="1" applyBorder="1" applyAlignment="1" applyProtection="1">
      <alignment horizontal="center" wrapText="1"/>
    </xf>
    <xf numFmtId="164" fontId="1" fillId="0" borderId="6" xfId="1" applyFont="1" applyFill="1" applyBorder="1" applyAlignment="1" applyProtection="1">
      <alignment horizontal="center" wrapText="1"/>
    </xf>
    <xf numFmtId="167" fontId="18" fillId="3" borderId="1" xfId="1" applyNumberFormat="1" applyFont="1" applyFill="1" applyBorder="1" applyAlignment="1" applyProtection="1">
      <alignment horizontal="center" vertical="center"/>
    </xf>
    <xf numFmtId="166" fontId="19" fillId="0" borderId="32" xfId="1" applyNumberFormat="1" applyFont="1" applyFill="1" applyBorder="1" applyAlignment="1" applyProtection="1">
      <alignment horizontal="center" vertical="center"/>
    </xf>
    <xf numFmtId="165" fontId="1" fillId="0" borderId="1" xfId="1" applyNumberFormat="1" applyFont="1" applyFill="1" applyBorder="1" applyAlignment="1" applyProtection="1">
      <alignment horizontal="center" vertical="center"/>
    </xf>
    <xf numFmtId="166" fontId="19" fillId="0" borderId="9" xfId="1" applyNumberFormat="1" applyFont="1" applyFill="1" applyBorder="1" applyAlignment="1" applyProtection="1">
      <alignment horizontal="center" vertical="center"/>
    </xf>
    <xf numFmtId="165" fontId="1" fillId="0" borderId="12" xfId="1" applyNumberFormat="1" applyFont="1" applyFill="1" applyBorder="1" applyAlignment="1" applyProtection="1">
      <alignment horizontal="center" vertical="center"/>
    </xf>
    <xf numFmtId="49" fontId="17" fillId="0" borderId="11" xfId="1" applyNumberFormat="1" applyFont="1" applyFill="1" applyBorder="1" applyAlignment="1" applyProtection="1">
      <alignment horizontal="center" vertical="center"/>
    </xf>
    <xf numFmtId="166" fontId="17" fillId="0" borderId="9" xfId="1" applyNumberFormat="1" applyFont="1" applyFill="1" applyBorder="1" applyAlignment="1" applyProtection="1">
      <alignment horizontal="center" vertical="center"/>
    </xf>
    <xf numFmtId="167" fontId="18" fillId="0" borderId="40" xfId="1" applyNumberFormat="1" applyFont="1" applyFill="1" applyBorder="1" applyAlignment="1" applyProtection="1">
      <alignment horizontal="center" vertical="center"/>
    </xf>
    <xf numFmtId="166" fontId="17" fillId="0" borderId="43" xfId="1" applyNumberFormat="1" applyFont="1" applyFill="1" applyBorder="1" applyAlignment="1" applyProtection="1">
      <alignment horizontal="center" vertical="center"/>
    </xf>
    <xf numFmtId="171" fontId="17" fillId="0" borderId="40" xfId="1" applyNumberFormat="1" applyFont="1" applyFill="1" applyBorder="1" applyAlignment="1" applyProtection="1">
      <alignment horizontal="center" vertical="center" wrapText="1"/>
    </xf>
    <xf numFmtId="167" fontId="1" fillId="8" borderId="0" xfId="1" applyNumberFormat="1" applyFont="1" applyFill="1" applyAlignment="1" applyProtection="1">
      <alignment horizontal="center"/>
    </xf>
    <xf numFmtId="167" fontId="1" fillId="0" borderId="58" xfId="1" applyNumberFormat="1" applyFont="1" applyFill="1" applyBorder="1" applyAlignment="1" applyProtection="1">
      <alignment horizontal="center"/>
    </xf>
    <xf numFmtId="169" fontId="17" fillId="0" borderId="32" xfId="1" applyNumberFormat="1" applyFont="1" applyFill="1" applyBorder="1" applyAlignment="1" applyProtection="1">
      <alignment horizontal="center" vertical="center"/>
    </xf>
    <xf numFmtId="166" fontId="17" fillId="0" borderId="4" xfId="1" applyNumberFormat="1" applyFont="1" applyFill="1" applyBorder="1" applyAlignment="1" applyProtection="1">
      <alignment horizontal="center" vertical="center"/>
    </xf>
    <xf numFmtId="166" fontId="17" fillId="9" borderId="31" xfId="1" applyNumberFormat="1" applyFont="1" applyFill="1" applyBorder="1" applyAlignment="1" applyProtection="1">
      <alignment horizontal="center" vertical="center"/>
    </xf>
    <xf numFmtId="49" fontId="17" fillId="0" borderId="31" xfId="1" applyNumberFormat="1" applyFont="1" applyFill="1" applyBorder="1" applyAlignment="1" applyProtection="1">
      <alignment horizontal="center" vertical="center" wrapText="1"/>
    </xf>
    <xf numFmtId="169" fontId="17" fillId="0" borderId="9" xfId="1" applyNumberFormat="1" applyFont="1" applyFill="1" applyBorder="1" applyAlignment="1" applyProtection="1">
      <alignment horizontal="center" vertical="center"/>
    </xf>
    <xf numFmtId="166" fontId="17" fillId="0" borderId="10" xfId="1" applyNumberFormat="1" applyFont="1" applyFill="1" applyBorder="1" applyAlignment="1" applyProtection="1">
      <alignment horizontal="center" vertical="center"/>
    </xf>
    <xf numFmtId="49" fontId="17" fillId="0" borderId="11" xfId="1" applyNumberFormat="1" applyFont="1" applyFill="1" applyBorder="1" applyAlignment="1" applyProtection="1">
      <alignment horizontal="center" vertical="center" wrapText="1"/>
    </xf>
    <xf numFmtId="169" fontId="17" fillId="0" borderId="43" xfId="1" applyNumberFormat="1" applyFont="1" applyFill="1" applyBorder="1" applyAlignment="1" applyProtection="1">
      <alignment horizontal="center" vertical="center"/>
    </xf>
    <xf numFmtId="166" fontId="17" fillId="0" borderId="39" xfId="1" applyNumberFormat="1" applyFont="1" applyFill="1" applyBorder="1" applyAlignment="1" applyProtection="1">
      <alignment horizontal="center" vertical="center"/>
    </xf>
    <xf numFmtId="164" fontId="1" fillId="0" borderId="30" xfId="1" applyFont="1" applyFill="1" applyBorder="1" applyAlignment="1" applyProtection="1"/>
    <xf numFmtId="169" fontId="17" fillId="0" borderId="31" xfId="1" applyNumberFormat="1" applyFont="1" applyFill="1" applyBorder="1" applyAlignment="1" applyProtection="1">
      <alignment horizontal="center" vertical="center"/>
    </xf>
    <xf numFmtId="166" fontId="17" fillId="9" borderId="1" xfId="1" applyNumberFormat="1" applyFont="1" applyFill="1" applyBorder="1" applyAlignment="1" applyProtection="1">
      <alignment horizontal="center" vertical="center"/>
    </xf>
    <xf numFmtId="49" fontId="17" fillId="0" borderId="1" xfId="1" applyNumberFormat="1" applyFont="1" applyFill="1" applyBorder="1" applyAlignment="1" applyProtection="1">
      <alignment horizontal="center" vertical="center" wrapText="1"/>
    </xf>
    <xf numFmtId="166" fontId="17" fillId="9" borderId="12" xfId="1" applyNumberFormat="1" applyFont="1" applyFill="1" applyBorder="1" applyAlignment="1" applyProtection="1">
      <alignment horizontal="center" vertical="center"/>
    </xf>
    <xf numFmtId="169" fontId="17" fillId="0" borderId="42" xfId="1" applyNumberFormat="1" applyFont="1" applyFill="1" applyBorder="1" applyAlignment="1" applyProtection="1">
      <alignment horizontal="center" vertical="center"/>
    </xf>
    <xf numFmtId="167" fontId="1" fillId="8" borderId="27" xfId="1" applyNumberFormat="1" applyFont="1" applyFill="1" applyBorder="1" applyAlignment="1" applyProtection="1">
      <alignment horizontal="center"/>
    </xf>
    <xf numFmtId="167" fontId="17" fillId="0" borderId="1" xfId="1" applyNumberFormat="1" applyFont="1" applyFill="1" applyBorder="1" applyAlignment="1" applyProtection="1">
      <alignment horizontal="center" vertical="center"/>
    </xf>
    <xf numFmtId="49" fontId="17" fillId="0" borderId="12" xfId="1" applyNumberFormat="1" applyFont="1" applyFill="1" applyBorder="1" applyAlignment="1" applyProtection="1">
      <alignment horizontal="center" vertical="center" wrapText="1"/>
    </xf>
    <xf numFmtId="164" fontId="17" fillId="0" borderId="12" xfId="1" applyFont="1" applyFill="1" applyBorder="1" applyAlignment="1" applyProtection="1">
      <alignment horizontal="center" vertical="center"/>
    </xf>
    <xf numFmtId="169" fontId="17" fillId="0" borderId="11" xfId="1" applyNumberFormat="1" applyFont="1" applyFill="1" applyBorder="1" applyAlignment="1" applyProtection="1">
      <alignment horizontal="center" vertical="center"/>
    </xf>
    <xf numFmtId="167" fontId="17" fillId="0" borderId="64" xfId="1" applyNumberFormat="1" applyFont="1" applyFill="1" applyBorder="1" applyAlignment="1" applyProtection="1">
      <alignment horizontal="center" vertical="center"/>
    </xf>
    <xf numFmtId="167" fontId="1" fillId="0" borderId="1" xfId="1" applyNumberFormat="1" applyFont="1" applyFill="1" applyBorder="1" applyAlignment="1" applyProtection="1">
      <alignment horizontal="center" vertical="center"/>
    </xf>
    <xf numFmtId="167" fontId="17" fillId="0" borderId="12" xfId="1" applyNumberFormat="1" applyFont="1" applyFill="1" applyBorder="1" applyAlignment="1" applyProtection="1">
      <alignment horizontal="center" vertical="center" wrapText="1"/>
    </xf>
    <xf numFmtId="167" fontId="1" fillId="0" borderId="12" xfId="1" applyNumberFormat="1" applyFont="1" applyFill="1" applyBorder="1" applyAlignment="1" applyProtection="1">
      <alignment horizontal="center" vertical="center"/>
    </xf>
    <xf numFmtId="167" fontId="1" fillId="0" borderId="15" xfId="1" applyNumberFormat="1" applyFont="1" applyFill="1" applyBorder="1" applyAlignment="1" applyProtection="1">
      <alignment horizontal="center" vertical="center"/>
    </xf>
    <xf numFmtId="167" fontId="1" fillId="0" borderId="16" xfId="1" applyNumberFormat="1" applyFont="1" applyFill="1" applyBorder="1" applyAlignment="1" applyProtection="1">
      <alignment horizontal="center" vertical="center"/>
    </xf>
    <xf numFmtId="167" fontId="1" fillId="0" borderId="17" xfId="1" applyNumberFormat="1" applyFont="1" applyFill="1" applyBorder="1" applyAlignment="1" applyProtection="1">
      <alignment horizontal="center" vertical="center"/>
    </xf>
    <xf numFmtId="167" fontId="1" fillId="0" borderId="27" xfId="1" applyNumberFormat="1" applyFont="1" applyFill="1" applyBorder="1" applyAlignment="1" applyProtection="1">
      <alignment horizontal="center" vertical="center"/>
    </xf>
    <xf numFmtId="167" fontId="1" fillId="0" borderId="0" xfId="1" applyNumberFormat="1" applyFont="1" applyFill="1" applyAlignment="1" applyProtection="1">
      <alignment horizontal="center" vertical="center"/>
    </xf>
    <xf numFmtId="167" fontId="1" fillId="0" borderId="30" xfId="1" applyNumberFormat="1" applyFont="1" applyFill="1" applyBorder="1" applyAlignment="1" applyProtection="1">
      <alignment horizontal="center" vertical="center"/>
    </xf>
    <xf numFmtId="167" fontId="1" fillId="0" borderId="58" xfId="1" applyNumberFormat="1" applyFont="1" applyFill="1" applyBorder="1" applyAlignment="1" applyProtection="1">
      <alignment horizontal="center" vertical="center"/>
    </xf>
    <xf numFmtId="167" fontId="1" fillId="0" borderId="47" xfId="1" applyNumberFormat="1" applyFont="1" applyFill="1" applyBorder="1" applyAlignment="1" applyProtection="1">
      <alignment horizontal="center" vertical="center"/>
    </xf>
    <xf numFmtId="167" fontId="1" fillId="0" borderId="50" xfId="1" applyNumberFormat="1" applyFont="1" applyFill="1" applyBorder="1" applyAlignment="1" applyProtection="1">
      <alignment horizontal="center" vertical="center"/>
    </xf>
    <xf numFmtId="49" fontId="1" fillId="8" borderId="0" xfId="1" applyNumberFormat="1" applyFont="1" applyFill="1" applyAlignment="1" applyProtection="1">
      <alignment vertical="center"/>
    </xf>
    <xf numFmtId="167" fontId="17" fillId="0" borderId="40" xfId="1" applyNumberFormat="1" applyFont="1" applyFill="1" applyBorder="1" applyAlignment="1" applyProtection="1">
      <alignment horizontal="center" vertical="center" wrapText="1"/>
    </xf>
    <xf numFmtId="167" fontId="17" fillId="0" borderId="44" xfId="1" applyNumberFormat="1" applyFont="1" applyFill="1" applyBorder="1" applyAlignment="1" applyProtection="1">
      <alignment horizontal="center" vertical="center" wrapText="1"/>
    </xf>
    <xf numFmtId="164" fontId="4" fillId="0" borderId="0" xfId="1" applyFont="1" applyFill="1" applyAlignment="1" applyProtection="1">
      <alignment horizontal="center"/>
    </xf>
    <xf numFmtId="164" fontId="5" fillId="0" borderId="0" xfId="1" applyFont="1" applyFill="1" applyAlignment="1" applyProtection="1">
      <alignment horizontal="center"/>
    </xf>
    <xf numFmtId="164" fontId="1" fillId="0" borderId="1" xfId="1" applyFont="1" applyFill="1" applyBorder="1" applyAlignment="1" applyProtection="1">
      <alignment horizontal="center" vertical="center" wrapText="1"/>
    </xf>
    <xf numFmtId="164" fontId="1" fillId="0" borderId="2" xfId="1" applyFont="1" applyFill="1" applyBorder="1" applyAlignment="1" applyProtection="1">
      <alignment horizontal="center" vertical="center"/>
    </xf>
    <xf numFmtId="164" fontId="1" fillId="0" borderId="3" xfId="1" applyFont="1" applyFill="1" applyBorder="1" applyAlignment="1" applyProtection="1">
      <alignment horizontal="center" vertical="center" wrapText="1"/>
    </xf>
    <xf numFmtId="164" fontId="1" fillId="0" borderId="4" xfId="1" applyFont="1" applyFill="1" applyBorder="1" applyAlignment="1" applyProtection="1">
      <alignment horizontal="center" vertical="center"/>
    </xf>
    <xf numFmtId="0" fontId="13" fillId="0" borderId="20" xfId="3" applyFont="1" applyFill="1" applyBorder="1" applyAlignment="1" applyProtection="1">
      <alignment horizontal="center" vertical="center"/>
    </xf>
    <xf numFmtId="0" fontId="10" fillId="0" borderId="19" xfId="3" applyFont="1" applyFill="1" applyBorder="1" applyAlignment="1" applyProtection="1">
      <alignment horizontal="center" vertical="center"/>
    </xf>
    <xf numFmtId="169" fontId="10" fillId="0" borderId="20" xfId="3" applyNumberFormat="1" applyFont="1" applyFill="1" applyBorder="1" applyAlignment="1" applyProtection="1">
      <alignment horizontal="center" vertical="center"/>
    </xf>
    <xf numFmtId="0" fontId="10" fillId="0" borderId="20" xfId="3" applyFont="1" applyFill="1" applyBorder="1" applyAlignment="1" applyProtection="1">
      <alignment horizontal="center" vertical="center"/>
    </xf>
    <xf numFmtId="0" fontId="7" fillId="5" borderId="3" xfId="3" applyFont="1" applyFill="1" applyBorder="1" applyAlignment="1" applyProtection="1">
      <alignment horizontal="center" vertical="center" wrapText="1"/>
    </xf>
    <xf numFmtId="0" fontId="7" fillId="0" borderId="44" xfId="3" applyFont="1" applyFill="1" applyBorder="1" applyAlignment="1" applyProtection="1">
      <alignment horizontal="center" vertical="center" wrapText="1"/>
    </xf>
    <xf numFmtId="0" fontId="14" fillId="5" borderId="20" xfId="3" applyFont="1" applyFill="1" applyBorder="1" applyAlignment="1" applyProtection="1">
      <alignment horizontal="center" vertical="center" textRotation="90"/>
    </xf>
    <xf numFmtId="0" fontId="1" fillId="0" borderId="22" xfId="3" applyFont="1" applyFill="1" applyBorder="1" applyAlignment="1" applyProtection="1">
      <alignment horizontal="center"/>
    </xf>
    <xf numFmtId="0" fontId="0" fillId="0" borderId="23" xfId="0" applyFill="1" applyBorder="1"/>
    <xf numFmtId="0" fontId="11" fillId="0" borderId="26" xfId="3" applyFont="1" applyFill="1" applyBorder="1" applyAlignment="1" applyProtection="1">
      <alignment horizontal="center"/>
    </xf>
    <xf numFmtId="0" fontId="14" fillId="4" borderId="20" xfId="3" applyFont="1" applyFill="1" applyBorder="1" applyAlignment="1" applyProtection="1">
      <alignment horizontal="center" vertical="center" textRotation="90"/>
    </xf>
    <xf numFmtId="0" fontId="6" fillId="0" borderId="0" xfId="3" applyFont="1" applyFill="1" applyAlignment="1" applyProtection="1">
      <alignment horizontal="center" vertical="center" wrapText="1"/>
    </xf>
    <xf numFmtId="0" fontId="7" fillId="0" borderId="0" xfId="3" applyFont="1" applyFill="1" applyAlignment="1" applyProtection="1">
      <alignment horizontal="center"/>
    </xf>
    <xf numFmtId="0" fontId="1" fillId="0" borderId="15" xfId="3" applyFont="1" applyFill="1" applyBorder="1" applyAlignment="1" applyProtection="1">
      <alignment horizontal="center"/>
    </xf>
    <xf numFmtId="0" fontId="9" fillId="0" borderId="18" xfId="3" applyFont="1" applyFill="1" applyBorder="1" applyAlignment="1" applyProtection="1">
      <alignment horizontal="center" vertical="center" wrapText="1"/>
    </xf>
    <xf numFmtId="0" fontId="9" fillId="0" borderId="19" xfId="3" applyFont="1" applyFill="1" applyBorder="1" applyAlignment="1" applyProtection="1">
      <alignment horizontal="center" vertical="center"/>
    </xf>
    <xf numFmtId="0" fontId="4" fillId="0" borderId="20" xfId="3" applyFont="1" applyFill="1" applyBorder="1" applyAlignment="1" applyProtection="1">
      <alignment horizontal="center" vertical="center" wrapText="1"/>
    </xf>
    <xf numFmtId="0" fontId="4" fillId="0" borderId="18" xfId="3" applyFont="1" applyFill="1" applyBorder="1" applyAlignment="1" applyProtection="1">
      <alignment horizontal="center" vertical="center" wrapText="1"/>
    </xf>
    <xf numFmtId="0" fontId="4" fillId="0" borderId="21" xfId="3" applyFont="1" applyFill="1" applyBorder="1" applyAlignment="1" applyProtection="1">
      <alignment horizontal="center" vertical="center" wrapText="1"/>
    </xf>
    <xf numFmtId="0" fontId="4" fillId="0" borderId="19" xfId="3" applyFont="1" applyFill="1" applyBorder="1" applyAlignment="1" applyProtection="1">
      <alignment horizontal="center" vertical="center" wrapText="1"/>
    </xf>
    <xf numFmtId="0" fontId="4" fillId="0" borderId="4" xfId="3" applyFont="1" applyFill="1" applyBorder="1" applyAlignment="1" applyProtection="1">
      <alignment horizontal="center" vertical="center" wrapText="1"/>
    </xf>
    <xf numFmtId="164" fontId="8" fillId="0" borderId="0" xfId="1" applyFont="1" applyFill="1" applyAlignment="1" applyProtection="1">
      <alignment horizontal="center"/>
    </xf>
    <xf numFmtId="164" fontId="5" fillId="3" borderId="20" xfId="1" applyFont="1" applyFill="1" applyBorder="1" applyAlignment="1" applyProtection="1">
      <alignment horizontal="center"/>
    </xf>
    <xf numFmtId="164" fontId="16" fillId="0" borderId="20" xfId="1" applyFont="1" applyFill="1" applyBorder="1" applyAlignment="1" applyProtection="1">
      <alignment horizontal="center" vertical="center" wrapText="1"/>
    </xf>
    <xf numFmtId="164" fontId="16" fillId="0" borderId="20" xfId="1" applyFont="1" applyFill="1" applyBorder="1" applyAlignment="1" applyProtection="1">
      <alignment horizontal="center" vertical="center"/>
    </xf>
    <xf numFmtId="164" fontId="16" fillId="0" borderId="18" xfId="1" applyFont="1" applyFill="1" applyBorder="1" applyAlignment="1" applyProtection="1">
      <alignment horizontal="center" vertical="center"/>
    </xf>
    <xf numFmtId="164" fontId="16" fillId="0" borderId="21" xfId="1" applyFont="1" applyFill="1" applyBorder="1" applyAlignment="1" applyProtection="1">
      <alignment horizontal="center" vertical="center"/>
    </xf>
    <xf numFmtId="165" fontId="16" fillId="0" borderId="19" xfId="1" applyNumberFormat="1" applyFont="1" applyFill="1" applyBorder="1" applyAlignment="1" applyProtection="1">
      <alignment horizontal="center" vertical="center" wrapText="1"/>
    </xf>
    <xf numFmtId="164" fontId="16" fillId="0" borderId="4" xfId="1" applyFont="1" applyFill="1" applyBorder="1" applyAlignment="1" applyProtection="1">
      <alignment horizontal="center" vertical="center"/>
    </xf>
    <xf numFmtId="164" fontId="16" fillId="0" borderId="4" xfId="1" applyFont="1" applyFill="1" applyBorder="1" applyAlignment="1" applyProtection="1">
      <alignment horizontal="center" vertical="center" wrapText="1"/>
    </xf>
    <xf numFmtId="164" fontId="1" fillId="3" borderId="20" xfId="1" applyFont="1" applyFill="1" applyBorder="1" applyAlignment="1" applyProtection="1">
      <alignment horizontal="center"/>
    </xf>
    <xf numFmtId="49" fontId="17" fillId="0" borderId="3" xfId="1" applyNumberFormat="1" applyFont="1" applyFill="1" applyBorder="1" applyAlignment="1" applyProtection="1">
      <alignment horizontal="center" vertical="center" wrapText="1"/>
    </xf>
    <xf numFmtId="49" fontId="17" fillId="8" borderId="14" xfId="1" applyNumberFormat="1" applyFont="1" applyFill="1" applyBorder="1" applyAlignment="1" applyProtection="1">
      <alignment horizontal="center" vertical="center" wrapText="1"/>
    </xf>
    <xf numFmtId="49" fontId="17" fillId="0" borderId="14" xfId="1" applyNumberFormat="1" applyFont="1" applyFill="1" applyBorder="1" applyAlignment="1" applyProtection="1">
      <alignment vertical="center" wrapText="1"/>
    </xf>
    <xf numFmtId="49" fontId="17" fillId="0" borderId="6" xfId="1" applyNumberFormat="1" applyFont="1" applyFill="1" applyBorder="1" applyAlignment="1" applyProtection="1">
      <alignment horizontal="center" vertical="center" wrapText="1"/>
    </xf>
    <xf numFmtId="49" fontId="17" fillId="0" borderId="65" xfId="1" applyNumberFormat="1" applyFont="1" applyFill="1" applyBorder="1" applyAlignment="1" applyProtection="1">
      <alignment horizontal="center" vertical="center" wrapText="1"/>
    </xf>
    <xf numFmtId="49" fontId="17" fillId="0" borderId="57" xfId="1" applyNumberFormat="1" applyFont="1" applyFill="1" applyBorder="1" applyAlignment="1" applyProtection="1">
      <alignment horizontal="center" vertical="center" wrapText="1"/>
    </xf>
  </cellXfs>
  <cellStyles count="10">
    <cellStyle name="Excel Built-in Normal" xfId="4"/>
    <cellStyle name="Heading" xfId="5"/>
    <cellStyle name="Heading1" xfId="6"/>
    <cellStyle name="Normal 2" xfId="7"/>
    <cellStyle name="Result" xfId="8"/>
    <cellStyle name="Result2" xfId="9"/>
    <cellStyle name="Обычный" xfId="0" builtinId="0" customBuiltin="1"/>
    <cellStyle name="Обычный 2" xfId="1"/>
    <cellStyle name="Обычный 2 2" xfId="2"/>
    <cellStyle name="Обычный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800" b="1" i="0" u="none" strike="noStrike" kern="1200" baseline="0">
                <a:solidFill>
                  <a:srgbClr val="000000"/>
                </a:solidFill>
                <a:latin typeface="Calibri"/>
              </a:defRPr>
            </a:pPr>
            <a:r>
              <a:rPr lang="uk-UA" sz="1800" b="1" i="0" u="none" strike="noStrike" kern="1200" cap="none" spc="0" baseline="0">
                <a:solidFill>
                  <a:srgbClr val="000000"/>
                </a:solidFill>
                <a:uFillTx/>
                <a:latin typeface="Calibri"/>
              </a:rPr>
              <a:t>Стабильность</a:t>
            </a:r>
          </a:p>
        </c:rich>
      </c:tx>
      <c:layout>
        <c:manualLayout>
          <c:xMode val="edge"/>
          <c:yMode val="edge"/>
          <c:x val="0.40297100097580352"/>
          <c:y val="1.7662246484414345E-2"/>
        </c:manualLayout>
      </c:layout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'K44'!$C$21:$C$21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 w="28437" cap="rnd">
              <a:solidFill>
                <a:srgbClr val="000000"/>
              </a:solidFill>
              <a:prstDash val="solid"/>
              <a:round/>
            </a:ln>
          </c:spPr>
          <c:marker>
            <c:symbol val="none"/>
          </c:marker>
          <c:cat>
            <c:numRef>
              <c:f>'K44'!$B$22:$B$82</c:f>
              <c:numCache>
                <c:formatCode>[$-409]General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'K44'!$C$22:$C$82</c:f>
              <c:numCache>
                <c:formatCode>[$-409]0.000</c:formatCode>
                <c:ptCount val="61"/>
                <c:pt idx="0">
                  <c:v>45.691000000000003</c:v>
                </c:pt>
                <c:pt idx="1">
                  <c:v>43.502000000000002</c:v>
                </c:pt>
                <c:pt idx="2">
                  <c:v>42.247999999999998</c:v>
                </c:pt>
                <c:pt idx="3">
                  <c:v>42.259</c:v>
                </c:pt>
                <c:pt idx="4">
                  <c:v>43.469000000000001</c:v>
                </c:pt>
                <c:pt idx="5">
                  <c:v>42.244</c:v>
                </c:pt>
                <c:pt idx="6">
                  <c:v>42.15</c:v>
                </c:pt>
                <c:pt idx="7">
                  <c:v>42.113999999999997</c:v>
                </c:pt>
                <c:pt idx="8">
                  <c:v>41.991</c:v>
                </c:pt>
                <c:pt idx="9">
                  <c:v>42.140999999999998</c:v>
                </c:pt>
                <c:pt idx="10">
                  <c:v>42.146999999999998</c:v>
                </c:pt>
                <c:pt idx="11">
                  <c:v>42.170999999999999</c:v>
                </c:pt>
                <c:pt idx="12">
                  <c:v>42.006999999999998</c:v>
                </c:pt>
                <c:pt idx="13">
                  <c:v>42.064999999999998</c:v>
                </c:pt>
                <c:pt idx="14">
                  <c:v>42.362000000000002</c:v>
                </c:pt>
                <c:pt idx="15">
                  <c:v>42.176000000000002</c:v>
                </c:pt>
                <c:pt idx="16">
                  <c:v>41.985999999999997</c:v>
                </c:pt>
                <c:pt idx="17">
                  <c:v>42.039000000000001</c:v>
                </c:pt>
                <c:pt idx="18">
                  <c:v>42.061999999999998</c:v>
                </c:pt>
                <c:pt idx="19">
                  <c:v>41.886000000000003</c:v>
                </c:pt>
                <c:pt idx="20">
                  <c:v>42.247999999999998</c:v>
                </c:pt>
                <c:pt idx="21">
                  <c:v>42.094000000000001</c:v>
                </c:pt>
                <c:pt idx="22">
                  <c:v>41.966999999999999</c:v>
                </c:pt>
                <c:pt idx="23">
                  <c:v>42.084000000000003</c:v>
                </c:pt>
                <c:pt idx="24">
                  <c:v>42.192999999999998</c:v>
                </c:pt>
                <c:pt idx="25">
                  <c:v>42.145000000000003</c:v>
                </c:pt>
                <c:pt idx="26">
                  <c:v>42.265000000000001</c:v>
                </c:pt>
                <c:pt idx="27">
                  <c:v>42.21</c:v>
                </c:pt>
                <c:pt idx="28">
                  <c:v>42.438000000000002</c:v>
                </c:pt>
                <c:pt idx="29">
                  <c:v>42.107999999999997</c:v>
                </c:pt>
                <c:pt idx="30">
                  <c:v>42.204000000000001</c:v>
                </c:pt>
                <c:pt idx="31">
                  <c:v>42.171999999999997</c:v>
                </c:pt>
                <c:pt idx="32">
                  <c:v>42.039000000000001</c:v>
                </c:pt>
                <c:pt idx="33">
                  <c:v>42.198999999999998</c:v>
                </c:pt>
                <c:pt idx="34">
                  <c:v>42.201999999999998</c:v>
                </c:pt>
                <c:pt idx="35">
                  <c:v>42.033999999999999</c:v>
                </c:pt>
                <c:pt idx="36">
                  <c:v>42.302999999999997</c:v>
                </c:pt>
                <c:pt idx="37">
                  <c:v>42.12</c:v>
                </c:pt>
                <c:pt idx="38">
                  <c:v>42.323999999999998</c:v>
                </c:pt>
                <c:pt idx="39">
                  <c:v>42.332000000000001</c:v>
                </c:pt>
                <c:pt idx="40">
                  <c:v>42.344000000000001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9D-40A1-B81D-FEACAC199FCC}"/>
            </c:ext>
          </c:extLst>
        </c:ser>
        <c:ser>
          <c:idx val="1"/>
          <c:order val="1"/>
          <c:tx>
            <c:strRef>
              <c:f>'K44'!$D$21:$D$21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 w="28437" cap="rnd">
              <a:solidFill>
                <a:srgbClr val="FF0000"/>
              </a:solidFill>
              <a:prstDash val="solid"/>
              <a:round/>
            </a:ln>
          </c:spPr>
          <c:marker>
            <c:symbol val="none"/>
          </c:marker>
          <c:cat>
            <c:numRef>
              <c:f>'K44'!$B$22:$B$82</c:f>
              <c:numCache>
                <c:formatCode>[$-409]General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'K44'!$D$22:$D$82</c:f>
              <c:numCache>
                <c:formatCode>[$-409]0.000</c:formatCode>
                <c:ptCount val="61"/>
                <c:pt idx="0">
                  <c:v>43.636000000000003</c:v>
                </c:pt>
                <c:pt idx="1">
                  <c:v>42.694000000000003</c:v>
                </c:pt>
                <c:pt idx="2">
                  <c:v>42.71</c:v>
                </c:pt>
                <c:pt idx="3">
                  <c:v>42.414999999999999</c:v>
                </c:pt>
                <c:pt idx="4">
                  <c:v>42.277000000000001</c:v>
                </c:pt>
                <c:pt idx="5">
                  <c:v>42.302</c:v>
                </c:pt>
                <c:pt idx="6">
                  <c:v>42.008000000000003</c:v>
                </c:pt>
                <c:pt idx="7">
                  <c:v>42.423999999999999</c:v>
                </c:pt>
                <c:pt idx="8">
                  <c:v>41.906999999999996</c:v>
                </c:pt>
                <c:pt idx="9">
                  <c:v>41.94</c:v>
                </c:pt>
                <c:pt idx="10">
                  <c:v>42.103999999999999</c:v>
                </c:pt>
                <c:pt idx="11">
                  <c:v>42.115000000000002</c:v>
                </c:pt>
                <c:pt idx="12">
                  <c:v>42.011000000000003</c:v>
                </c:pt>
                <c:pt idx="13">
                  <c:v>42.188000000000002</c:v>
                </c:pt>
                <c:pt idx="14">
                  <c:v>42.24</c:v>
                </c:pt>
                <c:pt idx="15">
                  <c:v>42.16</c:v>
                </c:pt>
                <c:pt idx="16">
                  <c:v>42.171999999999997</c:v>
                </c:pt>
                <c:pt idx="17">
                  <c:v>42.158000000000001</c:v>
                </c:pt>
                <c:pt idx="18">
                  <c:v>42.073999999999998</c:v>
                </c:pt>
                <c:pt idx="19">
                  <c:v>42.344000000000001</c:v>
                </c:pt>
                <c:pt idx="20">
                  <c:v>42.25</c:v>
                </c:pt>
                <c:pt idx="21">
                  <c:v>42.238999999999997</c:v>
                </c:pt>
                <c:pt idx="22">
                  <c:v>42.216999999999999</c:v>
                </c:pt>
                <c:pt idx="23">
                  <c:v>42.16</c:v>
                </c:pt>
                <c:pt idx="24">
                  <c:v>42.347000000000001</c:v>
                </c:pt>
                <c:pt idx="25">
                  <c:v>42.234999999999999</c:v>
                </c:pt>
                <c:pt idx="26">
                  <c:v>42.115000000000002</c:v>
                </c:pt>
                <c:pt idx="27">
                  <c:v>42.246000000000002</c:v>
                </c:pt>
                <c:pt idx="28">
                  <c:v>42.167999999999999</c:v>
                </c:pt>
                <c:pt idx="29">
                  <c:v>42.191000000000003</c:v>
                </c:pt>
                <c:pt idx="30">
                  <c:v>42.045999999999999</c:v>
                </c:pt>
                <c:pt idx="31">
                  <c:v>42.146000000000001</c:v>
                </c:pt>
                <c:pt idx="32">
                  <c:v>42.356999999999999</c:v>
                </c:pt>
                <c:pt idx="33">
                  <c:v>42.488999999999997</c:v>
                </c:pt>
                <c:pt idx="34">
                  <c:v>41.863999999999997</c:v>
                </c:pt>
                <c:pt idx="35">
                  <c:v>42.637</c:v>
                </c:pt>
                <c:pt idx="36">
                  <c:v>42.225000000000001</c:v>
                </c:pt>
                <c:pt idx="37">
                  <c:v>41.905000000000001</c:v>
                </c:pt>
                <c:pt idx="38">
                  <c:v>42.32</c:v>
                </c:pt>
                <c:pt idx="39">
                  <c:v>42.212000000000003</c:v>
                </c:pt>
                <c:pt idx="40">
                  <c:v>42.073999999999998</c:v>
                </c:pt>
                <c:pt idx="41">
                  <c:v>42.555999999999997</c:v>
                </c:pt>
                <c:pt idx="42">
                  <c:v>42.5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9D-40A1-B81D-FEACAC199FCC}"/>
            </c:ext>
          </c:extLst>
        </c:ser>
        <c:ser>
          <c:idx val="2"/>
          <c:order val="2"/>
          <c:tx>
            <c:strRef>
              <c:f>'K44'!$E$21:$E$21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 w="28437" cap="rnd">
              <a:solidFill>
                <a:srgbClr val="00FF00"/>
              </a:solidFill>
              <a:prstDash val="solid"/>
              <a:round/>
            </a:ln>
          </c:spPr>
          <c:marker>
            <c:symbol val="none"/>
          </c:marker>
          <c:cat>
            <c:numRef>
              <c:f>'K44'!$B$22:$B$82</c:f>
              <c:numCache>
                <c:formatCode>[$-409]General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'K44'!$E$22:$E$82</c:f>
              <c:numCache>
                <c:formatCode>[$-409]0.000</c:formatCode>
                <c:ptCount val="61"/>
                <c:pt idx="0">
                  <c:v>43.710999999999999</c:v>
                </c:pt>
                <c:pt idx="1">
                  <c:v>42.372999999999998</c:v>
                </c:pt>
                <c:pt idx="2">
                  <c:v>42.161999999999999</c:v>
                </c:pt>
                <c:pt idx="3">
                  <c:v>42.35</c:v>
                </c:pt>
                <c:pt idx="4">
                  <c:v>42.118000000000002</c:v>
                </c:pt>
                <c:pt idx="5">
                  <c:v>42.073</c:v>
                </c:pt>
                <c:pt idx="6">
                  <c:v>42.125999999999998</c:v>
                </c:pt>
                <c:pt idx="7">
                  <c:v>41.89</c:v>
                </c:pt>
                <c:pt idx="8">
                  <c:v>42.113999999999997</c:v>
                </c:pt>
                <c:pt idx="9">
                  <c:v>41.834000000000003</c:v>
                </c:pt>
                <c:pt idx="10">
                  <c:v>41.923000000000002</c:v>
                </c:pt>
                <c:pt idx="11">
                  <c:v>41.975000000000001</c:v>
                </c:pt>
                <c:pt idx="12">
                  <c:v>41.988</c:v>
                </c:pt>
                <c:pt idx="13">
                  <c:v>41.930999999999997</c:v>
                </c:pt>
                <c:pt idx="14">
                  <c:v>41.981000000000002</c:v>
                </c:pt>
                <c:pt idx="15">
                  <c:v>41.841000000000001</c:v>
                </c:pt>
                <c:pt idx="16">
                  <c:v>41.853999999999999</c:v>
                </c:pt>
                <c:pt idx="17">
                  <c:v>41.933999999999997</c:v>
                </c:pt>
                <c:pt idx="18">
                  <c:v>41.820999999999998</c:v>
                </c:pt>
                <c:pt idx="19">
                  <c:v>41.886000000000003</c:v>
                </c:pt>
                <c:pt idx="20">
                  <c:v>41.889000000000003</c:v>
                </c:pt>
                <c:pt idx="21">
                  <c:v>41.758000000000003</c:v>
                </c:pt>
                <c:pt idx="22">
                  <c:v>41.881</c:v>
                </c:pt>
                <c:pt idx="23">
                  <c:v>41.811</c:v>
                </c:pt>
                <c:pt idx="24">
                  <c:v>42.197000000000003</c:v>
                </c:pt>
                <c:pt idx="25">
                  <c:v>41.881</c:v>
                </c:pt>
                <c:pt idx="26">
                  <c:v>42.156999999999996</c:v>
                </c:pt>
                <c:pt idx="27">
                  <c:v>41.820999999999998</c:v>
                </c:pt>
                <c:pt idx="28">
                  <c:v>41.802</c:v>
                </c:pt>
                <c:pt idx="29">
                  <c:v>41.890999999999998</c:v>
                </c:pt>
                <c:pt idx="30">
                  <c:v>41.698</c:v>
                </c:pt>
                <c:pt idx="31">
                  <c:v>41.856999999999999</c:v>
                </c:pt>
                <c:pt idx="32">
                  <c:v>41.758000000000003</c:v>
                </c:pt>
                <c:pt idx="33">
                  <c:v>41.917999999999999</c:v>
                </c:pt>
                <c:pt idx="34">
                  <c:v>41.850999999999999</c:v>
                </c:pt>
                <c:pt idx="35">
                  <c:v>41.898000000000003</c:v>
                </c:pt>
                <c:pt idx="36">
                  <c:v>42.207000000000001</c:v>
                </c:pt>
                <c:pt idx="37">
                  <c:v>42.119</c:v>
                </c:pt>
                <c:pt idx="38">
                  <c:v>42.033999999999999</c:v>
                </c:pt>
                <c:pt idx="39">
                  <c:v>41.844999999999999</c:v>
                </c:pt>
                <c:pt idx="40">
                  <c:v>41.850999999999999</c:v>
                </c:pt>
                <c:pt idx="41">
                  <c:v>41.915999999999997</c:v>
                </c:pt>
                <c:pt idx="42">
                  <c:v>42.072000000000003</c:v>
                </c:pt>
                <c:pt idx="43">
                  <c:v>41.911000000000001</c:v>
                </c:pt>
                <c:pt idx="44">
                  <c:v>41.963999999999999</c:v>
                </c:pt>
                <c:pt idx="45">
                  <c:v>41.768999999999998</c:v>
                </c:pt>
                <c:pt idx="46">
                  <c:v>41.896000000000001</c:v>
                </c:pt>
                <c:pt idx="47">
                  <c:v>42.012999999999998</c:v>
                </c:pt>
                <c:pt idx="48">
                  <c:v>41.942999999999998</c:v>
                </c:pt>
                <c:pt idx="49">
                  <c:v>41.844999999999999</c:v>
                </c:pt>
                <c:pt idx="50">
                  <c:v>42.058</c:v>
                </c:pt>
                <c:pt idx="51">
                  <c:v>42.243000000000002</c:v>
                </c:pt>
                <c:pt idx="52">
                  <c:v>42.006</c:v>
                </c:pt>
                <c:pt idx="53">
                  <c:v>41.98</c:v>
                </c:pt>
                <c:pt idx="54">
                  <c:v>41.831000000000003</c:v>
                </c:pt>
                <c:pt idx="55">
                  <c:v>42.061</c:v>
                </c:pt>
                <c:pt idx="56">
                  <c:v>42.066000000000003</c:v>
                </c:pt>
                <c:pt idx="57">
                  <c:v>41.784999999999997</c:v>
                </c:pt>
                <c:pt idx="58">
                  <c:v>41.832000000000001</c:v>
                </c:pt>
                <c:pt idx="59">
                  <c:v>42.201000000000001</c:v>
                </c:pt>
                <c:pt idx="60">
                  <c:v>41.906999999999996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79D-40A1-B81D-FEACAC199FCC}"/>
            </c:ext>
          </c:extLst>
        </c:ser>
        <c:ser>
          <c:idx val="3"/>
          <c:order val="3"/>
          <c:tx>
            <c:strRef>
              <c:f>'K44'!$F$21:$F$21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 w="28437" cap="rnd">
              <a:solidFill>
                <a:srgbClr val="00B0F0"/>
              </a:solidFill>
              <a:prstDash val="solid"/>
              <a:round/>
            </a:ln>
          </c:spPr>
          <c:marker>
            <c:symbol val="none"/>
          </c:marker>
          <c:cat>
            <c:numRef>
              <c:f>'K44'!$B$22:$B$82</c:f>
              <c:numCache>
                <c:formatCode>[$-409]General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'K44'!$F$22:$F$82</c:f>
              <c:numCache>
                <c:formatCode>[$-409]0.000</c:formatCode>
                <c:ptCount val="61"/>
                <c:pt idx="0">
                  <c:v>43.786999999999999</c:v>
                </c:pt>
                <c:pt idx="1">
                  <c:v>42.792999999999999</c:v>
                </c:pt>
                <c:pt idx="2">
                  <c:v>41.938000000000002</c:v>
                </c:pt>
                <c:pt idx="3">
                  <c:v>42.054000000000002</c:v>
                </c:pt>
                <c:pt idx="4">
                  <c:v>42.164999999999999</c:v>
                </c:pt>
                <c:pt idx="5">
                  <c:v>42.164000000000001</c:v>
                </c:pt>
                <c:pt idx="6">
                  <c:v>42.308999999999997</c:v>
                </c:pt>
                <c:pt idx="7">
                  <c:v>42.223999999999997</c:v>
                </c:pt>
                <c:pt idx="8">
                  <c:v>42.039000000000001</c:v>
                </c:pt>
                <c:pt idx="9">
                  <c:v>42.170999999999999</c:v>
                </c:pt>
                <c:pt idx="10">
                  <c:v>42.387999999999998</c:v>
                </c:pt>
                <c:pt idx="11">
                  <c:v>42.186999999999998</c:v>
                </c:pt>
                <c:pt idx="12">
                  <c:v>42.024999999999999</c:v>
                </c:pt>
                <c:pt idx="13">
                  <c:v>42.628</c:v>
                </c:pt>
                <c:pt idx="14">
                  <c:v>42.369</c:v>
                </c:pt>
                <c:pt idx="15">
                  <c:v>42.33</c:v>
                </c:pt>
                <c:pt idx="16">
                  <c:v>42.155000000000001</c:v>
                </c:pt>
                <c:pt idx="17">
                  <c:v>42.058999999999997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79D-40A1-B81D-FEACAC199FCC}"/>
            </c:ext>
          </c:extLst>
        </c:ser>
        <c:ser>
          <c:idx val="4"/>
          <c:order val="4"/>
          <c:tx>
            <c:strRef>
              <c:f>'K44'!$G$21:$G$21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 w="28437" cap="rnd">
              <a:solidFill>
                <a:srgbClr val="FFFF00"/>
              </a:solidFill>
              <a:prstDash val="solid"/>
              <a:round/>
            </a:ln>
          </c:spPr>
          <c:marker>
            <c:symbol val="none"/>
          </c:marker>
          <c:cat>
            <c:numRef>
              <c:f>'K44'!$B$22:$B$82</c:f>
              <c:numCache>
                <c:formatCode>[$-409]General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'K44'!$G$22:$G$82</c:f>
              <c:numCache>
                <c:formatCode>[$-409]0.000</c:formatCode>
                <c:ptCount val="61"/>
                <c:pt idx="0">
                  <c:v>43.491999999999997</c:v>
                </c:pt>
                <c:pt idx="1">
                  <c:v>42.912999999999997</c:v>
                </c:pt>
                <c:pt idx="2">
                  <c:v>42.521999999999998</c:v>
                </c:pt>
                <c:pt idx="3">
                  <c:v>42.616999999999997</c:v>
                </c:pt>
                <c:pt idx="4">
                  <c:v>42.868000000000002</c:v>
                </c:pt>
                <c:pt idx="5">
                  <c:v>42.392000000000003</c:v>
                </c:pt>
                <c:pt idx="6">
                  <c:v>42.432000000000002</c:v>
                </c:pt>
                <c:pt idx="7">
                  <c:v>42.381</c:v>
                </c:pt>
                <c:pt idx="8">
                  <c:v>42.408999999999999</c:v>
                </c:pt>
                <c:pt idx="9">
                  <c:v>42.277000000000001</c:v>
                </c:pt>
                <c:pt idx="10">
                  <c:v>42.378</c:v>
                </c:pt>
                <c:pt idx="11">
                  <c:v>42.405999999999999</c:v>
                </c:pt>
                <c:pt idx="12">
                  <c:v>42.395000000000003</c:v>
                </c:pt>
                <c:pt idx="13">
                  <c:v>42.457999999999998</c:v>
                </c:pt>
                <c:pt idx="14">
                  <c:v>42.231999999999999</c:v>
                </c:pt>
                <c:pt idx="15">
                  <c:v>42.372999999999998</c:v>
                </c:pt>
                <c:pt idx="16">
                  <c:v>42.286999999999999</c:v>
                </c:pt>
                <c:pt idx="17">
                  <c:v>42.301000000000002</c:v>
                </c:pt>
                <c:pt idx="18">
                  <c:v>42.317</c:v>
                </c:pt>
                <c:pt idx="19">
                  <c:v>42.287999999999997</c:v>
                </c:pt>
                <c:pt idx="20">
                  <c:v>42.353000000000002</c:v>
                </c:pt>
                <c:pt idx="21">
                  <c:v>42.213000000000001</c:v>
                </c:pt>
                <c:pt idx="22">
                  <c:v>42.417999999999999</c:v>
                </c:pt>
                <c:pt idx="23">
                  <c:v>42.445999999999998</c:v>
                </c:pt>
                <c:pt idx="24">
                  <c:v>42.319000000000003</c:v>
                </c:pt>
                <c:pt idx="25">
                  <c:v>42.521000000000001</c:v>
                </c:pt>
                <c:pt idx="26">
                  <c:v>42.11</c:v>
                </c:pt>
                <c:pt idx="27">
                  <c:v>42.335000000000001</c:v>
                </c:pt>
                <c:pt idx="28">
                  <c:v>42.338999999999999</c:v>
                </c:pt>
                <c:pt idx="29">
                  <c:v>42.252000000000002</c:v>
                </c:pt>
                <c:pt idx="30">
                  <c:v>42.405000000000001</c:v>
                </c:pt>
                <c:pt idx="31">
                  <c:v>42.145000000000003</c:v>
                </c:pt>
                <c:pt idx="32">
                  <c:v>42.362000000000002</c:v>
                </c:pt>
                <c:pt idx="33">
                  <c:v>42.255000000000003</c:v>
                </c:pt>
                <c:pt idx="34">
                  <c:v>42.350999999999999</c:v>
                </c:pt>
                <c:pt idx="35">
                  <c:v>42.223999999999997</c:v>
                </c:pt>
                <c:pt idx="36">
                  <c:v>42.21</c:v>
                </c:pt>
                <c:pt idx="37">
                  <c:v>42.036000000000001</c:v>
                </c:pt>
                <c:pt idx="38">
                  <c:v>42.142000000000003</c:v>
                </c:pt>
                <c:pt idx="39">
                  <c:v>42.328000000000003</c:v>
                </c:pt>
                <c:pt idx="40">
                  <c:v>42.48</c:v>
                </c:pt>
                <c:pt idx="41">
                  <c:v>42.585999999999999</c:v>
                </c:pt>
                <c:pt idx="42">
                  <c:v>42.429000000000002</c:v>
                </c:pt>
                <c:pt idx="43">
                  <c:v>42.478000000000002</c:v>
                </c:pt>
                <c:pt idx="44">
                  <c:v>42.292000000000002</c:v>
                </c:pt>
                <c:pt idx="45">
                  <c:v>42.176000000000002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79D-40A1-B81D-FEACAC199FCC}"/>
            </c:ext>
          </c:extLst>
        </c:ser>
        <c:ser>
          <c:idx val="5"/>
          <c:order val="5"/>
          <c:tx>
            <c:strRef>
              <c:f>'K44'!$H$21:$H$21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 w="28437" cap="rnd">
              <a:solidFill>
                <a:srgbClr val="FF9933"/>
              </a:solidFill>
              <a:prstDash val="solid"/>
              <a:round/>
            </a:ln>
          </c:spPr>
          <c:marker>
            <c:symbol val="none"/>
          </c:marker>
          <c:cat>
            <c:numRef>
              <c:f>'K44'!$B$22:$B$82</c:f>
              <c:numCache>
                <c:formatCode>[$-409]General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'K44'!$H$22:$H$82</c:f>
              <c:numCache>
                <c:formatCode>[$-409]0.000</c:formatCode>
                <c:ptCount val="61"/>
                <c:pt idx="0">
                  <c:v>43.055999999999997</c:v>
                </c:pt>
                <c:pt idx="1">
                  <c:v>42.406999999999996</c:v>
                </c:pt>
                <c:pt idx="2">
                  <c:v>42.189</c:v>
                </c:pt>
                <c:pt idx="3">
                  <c:v>42.375999999999998</c:v>
                </c:pt>
                <c:pt idx="4">
                  <c:v>42.228999999999999</c:v>
                </c:pt>
                <c:pt idx="5">
                  <c:v>42.46</c:v>
                </c:pt>
                <c:pt idx="6">
                  <c:v>42.314999999999998</c:v>
                </c:pt>
                <c:pt idx="7">
                  <c:v>42.284999999999997</c:v>
                </c:pt>
                <c:pt idx="8">
                  <c:v>42.466999999999999</c:v>
                </c:pt>
                <c:pt idx="9">
                  <c:v>42.305999999999997</c:v>
                </c:pt>
                <c:pt idx="10">
                  <c:v>42.32</c:v>
                </c:pt>
                <c:pt idx="11">
                  <c:v>42.262999999999998</c:v>
                </c:pt>
                <c:pt idx="12">
                  <c:v>42.372</c:v>
                </c:pt>
                <c:pt idx="13">
                  <c:v>42.307000000000002</c:v>
                </c:pt>
                <c:pt idx="14">
                  <c:v>42.215000000000003</c:v>
                </c:pt>
                <c:pt idx="15">
                  <c:v>42.600999999999999</c:v>
                </c:pt>
                <c:pt idx="16">
                  <c:v>42.219000000000001</c:v>
                </c:pt>
                <c:pt idx="17">
                  <c:v>42.567999999999998</c:v>
                </c:pt>
                <c:pt idx="18">
                  <c:v>42.31</c:v>
                </c:pt>
                <c:pt idx="19">
                  <c:v>42.290999999999997</c:v>
                </c:pt>
                <c:pt idx="20">
                  <c:v>42.420999999999999</c:v>
                </c:pt>
                <c:pt idx="21">
                  <c:v>42.331000000000003</c:v>
                </c:pt>
                <c:pt idx="22">
                  <c:v>42.286000000000001</c:v>
                </c:pt>
                <c:pt idx="23">
                  <c:v>42.222000000000001</c:v>
                </c:pt>
                <c:pt idx="24">
                  <c:v>42.345999999999997</c:v>
                </c:pt>
                <c:pt idx="25">
                  <c:v>42.356999999999999</c:v>
                </c:pt>
                <c:pt idx="26">
                  <c:v>42.491</c:v>
                </c:pt>
                <c:pt idx="27">
                  <c:v>42.335999999999999</c:v>
                </c:pt>
                <c:pt idx="28">
                  <c:v>42.454999999999998</c:v>
                </c:pt>
                <c:pt idx="29">
                  <c:v>42.264000000000003</c:v>
                </c:pt>
                <c:pt idx="30">
                  <c:v>42.475000000000001</c:v>
                </c:pt>
                <c:pt idx="31">
                  <c:v>42.280999999999999</c:v>
                </c:pt>
                <c:pt idx="32">
                  <c:v>42.296999999999997</c:v>
                </c:pt>
                <c:pt idx="33">
                  <c:v>42.527999999999999</c:v>
                </c:pt>
                <c:pt idx="34">
                  <c:v>42.17</c:v>
                </c:pt>
                <c:pt idx="35">
                  <c:v>42.442999999999998</c:v>
                </c:pt>
                <c:pt idx="36">
                  <c:v>42.399000000000001</c:v>
                </c:pt>
                <c:pt idx="37">
                  <c:v>42.262999999999998</c:v>
                </c:pt>
                <c:pt idx="38">
                  <c:v>42.103999999999999</c:v>
                </c:pt>
                <c:pt idx="39">
                  <c:v>42.295999999999999</c:v>
                </c:pt>
                <c:pt idx="40">
                  <c:v>42.298000000000002</c:v>
                </c:pt>
                <c:pt idx="41">
                  <c:v>42.207999999999998</c:v>
                </c:pt>
                <c:pt idx="42">
                  <c:v>42.067999999999998</c:v>
                </c:pt>
                <c:pt idx="43">
                  <c:v>42.353000000000002</c:v>
                </c:pt>
                <c:pt idx="44">
                  <c:v>42.384</c:v>
                </c:pt>
                <c:pt idx="45">
                  <c:v>42.393999999999998</c:v>
                </c:pt>
                <c:pt idx="46">
                  <c:v>42.752000000000002</c:v>
                </c:pt>
                <c:pt idx="47">
                  <c:v>42.622</c:v>
                </c:pt>
                <c:pt idx="48">
                  <c:v>42.024000000000001</c:v>
                </c:pt>
                <c:pt idx="49">
                  <c:v>42.368000000000002</c:v>
                </c:pt>
                <c:pt idx="50">
                  <c:v>42.213000000000001</c:v>
                </c:pt>
                <c:pt idx="51">
                  <c:v>42.244999999999997</c:v>
                </c:pt>
                <c:pt idx="52">
                  <c:v>42.055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079D-40A1-B81D-FEACAC199FCC}"/>
            </c:ext>
          </c:extLst>
        </c:ser>
        <c:ser>
          <c:idx val="6"/>
          <c:order val="6"/>
          <c:tx>
            <c:strRef>
              <c:f>'K44'!$I$21:$I$21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 w="28437" cap="rnd">
              <a:solidFill>
                <a:srgbClr val="8EA5CA"/>
              </a:solidFill>
              <a:prstDash val="solid"/>
              <a:round/>
            </a:ln>
          </c:spPr>
          <c:marker>
            <c:symbol val="none"/>
          </c:marker>
          <c:cat>
            <c:numRef>
              <c:f>'K44'!$B$22:$B$82</c:f>
              <c:numCache>
                <c:formatCode>[$-409]General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'K44'!$I$22:$I$82</c:f>
              <c:numCache>
                <c:formatCode>[$-409]0.000</c:formatCode>
                <c:ptCount val="61"/>
                <c:pt idx="0">
                  <c:v>43.424999999999997</c:v>
                </c:pt>
                <c:pt idx="1">
                  <c:v>42.207000000000001</c:v>
                </c:pt>
                <c:pt idx="2">
                  <c:v>42.146999999999998</c:v>
                </c:pt>
                <c:pt idx="3">
                  <c:v>42.110999999999997</c:v>
                </c:pt>
                <c:pt idx="4">
                  <c:v>42.155000000000001</c:v>
                </c:pt>
                <c:pt idx="5">
                  <c:v>42.05</c:v>
                </c:pt>
                <c:pt idx="6">
                  <c:v>42.16</c:v>
                </c:pt>
                <c:pt idx="7">
                  <c:v>41.813000000000002</c:v>
                </c:pt>
                <c:pt idx="8">
                  <c:v>42.213000000000001</c:v>
                </c:pt>
                <c:pt idx="9">
                  <c:v>42.133000000000003</c:v>
                </c:pt>
                <c:pt idx="10">
                  <c:v>42.029000000000003</c:v>
                </c:pt>
                <c:pt idx="11">
                  <c:v>42.113</c:v>
                </c:pt>
                <c:pt idx="12">
                  <c:v>42.042999999999999</c:v>
                </c:pt>
                <c:pt idx="13">
                  <c:v>42.04</c:v>
                </c:pt>
                <c:pt idx="14">
                  <c:v>42.423999999999999</c:v>
                </c:pt>
                <c:pt idx="15">
                  <c:v>41.966999999999999</c:v>
                </c:pt>
                <c:pt idx="16">
                  <c:v>42.122</c:v>
                </c:pt>
                <c:pt idx="17">
                  <c:v>41.962000000000003</c:v>
                </c:pt>
                <c:pt idx="18">
                  <c:v>41.808</c:v>
                </c:pt>
                <c:pt idx="19">
                  <c:v>41.865000000000002</c:v>
                </c:pt>
                <c:pt idx="20">
                  <c:v>41.853999999999999</c:v>
                </c:pt>
                <c:pt idx="21">
                  <c:v>42.003999999999998</c:v>
                </c:pt>
                <c:pt idx="22">
                  <c:v>41.948999999999998</c:v>
                </c:pt>
                <c:pt idx="23">
                  <c:v>42.131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079D-40A1-B81D-FEACAC199FCC}"/>
            </c:ext>
          </c:extLst>
        </c:ser>
        <c:ser>
          <c:idx val="7"/>
          <c:order val="7"/>
          <c:tx>
            <c:strRef>
              <c:f>'K44'!$J$21:$J$21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 w="28437" cap="rnd">
              <a:solidFill>
                <a:srgbClr val="CC8F8E"/>
              </a:solidFill>
              <a:prstDash val="solid"/>
              <a:round/>
            </a:ln>
          </c:spPr>
          <c:marker>
            <c:symbol val="none"/>
          </c:marker>
          <c:cat>
            <c:numRef>
              <c:f>'K44'!$B$22:$B$82</c:f>
              <c:numCache>
                <c:formatCode>[$-409]General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'K44'!$J$22:$J$82</c:f>
              <c:numCache>
                <c:formatCode>[$-409]0.000</c:formatCode>
                <c:ptCount val="61"/>
                <c:pt idx="0">
                  <c:v>43.063000000000002</c:v>
                </c:pt>
                <c:pt idx="1">
                  <c:v>42.048999999999999</c:v>
                </c:pt>
                <c:pt idx="2">
                  <c:v>42.026000000000003</c:v>
                </c:pt>
                <c:pt idx="3">
                  <c:v>41.898000000000003</c:v>
                </c:pt>
                <c:pt idx="4">
                  <c:v>42.012999999999998</c:v>
                </c:pt>
                <c:pt idx="5">
                  <c:v>41.896000000000001</c:v>
                </c:pt>
                <c:pt idx="6">
                  <c:v>41.668999999999997</c:v>
                </c:pt>
                <c:pt idx="7">
                  <c:v>41.847000000000001</c:v>
                </c:pt>
                <c:pt idx="8">
                  <c:v>41.866999999999997</c:v>
                </c:pt>
                <c:pt idx="9">
                  <c:v>41.957999999999998</c:v>
                </c:pt>
                <c:pt idx="10">
                  <c:v>41.765000000000001</c:v>
                </c:pt>
                <c:pt idx="11">
                  <c:v>41.631999999999998</c:v>
                </c:pt>
                <c:pt idx="12">
                  <c:v>42.128</c:v>
                </c:pt>
                <c:pt idx="13">
                  <c:v>41.933999999999997</c:v>
                </c:pt>
                <c:pt idx="14">
                  <c:v>41.75</c:v>
                </c:pt>
                <c:pt idx="15">
                  <c:v>42.19</c:v>
                </c:pt>
                <c:pt idx="16">
                  <c:v>42.100999999999999</c:v>
                </c:pt>
                <c:pt idx="17">
                  <c:v>41.857999999999997</c:v>
                </c:pt>
                <c:pt idx="18">
                  <c:v>41.831000000000003</c:v>
                </c:pt>
                <c:pt idx="19">
                  <c:v>41.82</c:v>
                </c:pt>
                <c:pt idx="20">
                  <c:v>41.790999999999997</c:v>
                </c:pt>
                <c:pt idx="21">
                  <c:v>42.405999999999999</c:v>
                </c:pt>
                <c:pt idx="22">
                  <c:v>41.866</c:v>
                </c:pt>
                <c:pt idx="23">
                  <c:v>42.006</c:v>
                </c:pt>
                <c:pt idx="24">
                  <c:v>41.902999999999999</c:v>
                </c:pt>
                <c:pt idx="25">
                  <c:v>41.927</c:v>
                </c:pt>
                <c:pt idx="26">
                  <c:v>41.881</c:v>
                </c:pt>
                <c:pt idx="27">
                  <c:v>41.970999999999997</c:v>
                </c:pt>
                <c:pt idx="28">
                  <c:v>42.02</c:v>
                </c:pt>
                <c:pt idx="29">
                  <c:v>41.915999999999997</c:v>
                </c:pt>
                <c:pt idx="30">
                  <c:v>42.073999999999998</c:v>
                </c:pt>
                <c:pt idx="31">
                  <c:v>42.034999999999997</c:v>
                </c:pt>
                <c:pt idx="32">
                  <c:v>41.908999999999999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079D-40A1-B81D-FEACAC199F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06764319"/>
        <c:axId val="1306768479"/>
      </c:lineChart>
      <c:valAx>
        <c:axId val="1306768479"/>
        <c:scaling>
          <c:orientation val="minMax"/>
          <c:max val="44"/>
          <c:min val="41"/>
        </c:scaling>
        <c:delete val="0"/>
        <c:axPos val="l"/>
        <c:majorGridlines>
          <c:spPr>
            <a:ln w="9363" cap="flat">
              <a:solidFill>
                <a:srgbClr val="878787"/>
              </a:solidFill>
              <a:prstDash val="solid"/>
              <a:round/>
            </a:ln>
          </c:spPr>
        </c:majorGridlines>
        <c:numFmt formatCode="[$-409]0.000" sourceLinked="1"/>
        <c:majorTickMark val="none"/>
        <c:minorTickMark val="none"/>
        <c:tickLblPos val="nextTo"/>
        <c:spPr>
          <a:noFill/>
          <a:ln>
            <a:noFill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1306764319"/>
        <c:crossesAt val="0"/>
        <c:crossBetween val="between"/>
        <c:majorUnit val="1"/>
      </c:valAx>
      <c:catAx>
        <c:axId val="1306764319"/>
        <c:scaling>
          <c:orientation val="minMax"/>
        </c:scaling>
        <c:delete val="0"/>
        <c:axPos val="b"/>
        <c:numFmt formatCode="[$-409]General" sourceLinked="1"/>
        <c:majorTickMark val="none"/>
        <c:minorTickMark val="none"/>
        <c:tickLblPos val="nextTo"/>
        <c:spPr>
          <a:noFill/>
          <a:ln w="9363" cap="flat">
            <a:solidFill>
              <a:srgbClr val="878787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1306768479"/>
        <c:crossesAt val="0"/>
        <c:auto val="1"/>
        <c:lblAlgn val="ctr"/>
        <c:lblOffset val="100"/>
        <c:noMultiLvlLbl val="0"/>
      </c:catAx>
      <c:spPr>
        <a:solidFill>
          <a:srgbClr val="FFFFFF"/>
        </a:solidFill>
        <a:ln>
          <a:noFill/>
        </a:ln>
      </c:spPr>
    </c:plotArea>
    <c:legend>
      <c:legendPos val="b"/>
      <c:layout/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1000" b="0" i="0" u="none" strike="noStrike" kern="1200" baseline="0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363" cap="flat">
      <a:solidFill>
        <a:srgbClr val="878787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ru-RU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800" b="1" i="0" u="none" strike="noStrike" kern="1200" baseline="0">
                <a:solidFill>
                  <a:srgbClr val="000000"/>
                </a:solidFill>
                <a:latin typeface="Calibri"/>
              </a:defRPr>
            </a:pPr>
            <a:r>
              <a:rPr lang="uk-UA" sz="1800" b="1" i="0" u="none" strike="noStrike" kern="1200" cap="none" spc="0" baseline="0">
                <a:solidFill>
                  <a:srgbClr val="000000"/>
                </a:solidFill>
                <a:uFillTx/>
                <a:latin typeface="Calibri"/>
              </a:rPr>
              <a:t>Стабильность</a:t>
            </a:r>
          </a:p>
        </c:rich>
      </c:tx>
      <c:layout>
        <c:manualLayout>
          <c:xMode val="edge"/>
          <c:yMode val="edge"/>
          <c:x val="0.40297100097580352"/>
          <c:y val="1.7662246484414345E-2"/>
        </c:manualLayout>
      </c:layout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Kart_Freedom!$C$20:$C$20</c:f>
              <c:strCache>
                <c:ptCount val="1"/>
                <c:pt idx="0">
                  <c:v>Наум</c:v>
                </c:pt>
              </c:strCache>
            </c:strRef>
          </c:tx>
          <c:spPr>
            <a:ln w="28437" cap="rnd">
              <a:solidFill>
                <a:srgbClr val="000000"/>
              </a:solidFill>
              <a:prstDash val="solid"/>
              <a:round/>
            </a:ln>
          </c:spPr>
          <c:marker>
            <c:symbol val="none"/>
          </c:marker>
          <c:cat>
            <c:numRef>
              <c:f>Kart_Freedom!$B$21:$B$78</c:f>
              <c:numCache>
                <c:formatCode>[$-409]General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Kart_Freedom!$C$21:$C$78</c:f>
              <c:numCache>
                <c:formatCode>[$-409]0.000</c:formatCode>
                <c:ptCount val="58"/>
                <c:pt idx="0">
                  <c:v>43.591000000000001</c:v>
                </c:pt>
                <c:pt idx="1">
                  <c:v>41.915999999999997</c:v>
                </c:pt>
                <c:pt idx="2">
                  <c:v>41.938000000000002</c:v>
                </c:pt>
                <c:pt idx="3">
                  <c:v>41.860999999999997</c:v>
                </c:pt>
                <c:pt idx="4">
                  <c:v>42.234000000000002</c:v>
                </c:pt>
                <c:pt idx="5">
                  <c:v>41.72</c:v>
                </c:pt>
                <c:pt idx="6">
                  <c:v>41.752000000000002</c:v>
                </c:pt>
                <c:pt idx="7">
                  <c:v>41.747999999999998</c:v>
                </c:pt>
                <c:pt idx="8">
                  <c:v>41.828000000000003</c:v>
                </c:pt>
                <c:pt idx="9">
                  <c:v>41.860999999999997</c:v>
                </c:pt>
                <c:pt idx="10">
                  <c:v>41.939</c:v>
                </c:pt>
                <c:pt idx="11">
                  <c:v>41.845999999999997</c:v>
                </c:pt>
                <c:pt idx="12">
                  <c:v>41.817</c:v>
                </c:pt>
                <c:pt idx="13">
                  <c:v>41.801000000000002</c:v>
                </c:pt>
                <c:pt idx="14">
                  <c:v>41.817999999999998</c:v>
                </c:pt>
                <c:pt idx="15">
                  <c:v>41.66</c:v>
                </c:pt>
                <c:pt idx="16">
                  <c:v>42.164000000000001</c:v>
                </c:pt>
                <c:pt idx="17">
                  <c:v>41.9</c:v>
                </c:pt>
                <c:pt idx="18">
                  <c:v>42.048000000000002</c:v>
                </c:pt>
                <c:pt idx="19">
                  <c:v>42.387</c:v>
                </c:pt>
                <c:pt idx="20">
                  <c:v>42.098999999999997</c:v>
                </c:pt>
                <c:pt idx="21">
                  <c:v>41.816000000000003</c:v>
                </c:pt>
                <c:pt idx="22">
                  <c:v>41.823999999999998</c:v>
                </c:pt>
                <c:pt idx="23">
                  <c:v>42.042999999999999</c:v>
                </c:pt>
                <c:pt idx="24">
                  <c:v>41.662999999999997</c:v>
                </c:pt>
                <c:pt idx="25">
                  <c:v>41.756</c:v>
                </c:pt>
                <c:pt idx="26">
                  <c:v>41.542999999999999</c:v>
                </c:pt>
                <c:pt idx="27">
                  <c:v>41.951999999999998</c:v>
                </c:pt>
                <c:pt idx="28">
                  <c:v>41.968000000000004</c:v>
                </c:pt>
                <c:pt idx="29">
                  <c:v>41.585999999999999</c:v>
                </c:pt>
                <c:pt idx="30">
                  <c:v>41.893000000000001</c:v>
                </c:pt>
                <c:pt idx="31">
                  <c:v>42.01</c:v>
                </c:pt>
                <c:pt idx="32">
                  <c:v>41.688000000000002</c:v>
                </c:pt>
                <c:pt idx="33">
                  <c:v>41.816000000000003</c:v>
                </c:pt>
                <c:pt idx="34">
                  <c:v>42.069000000000003</c:v>
                </c:pt>
                <c:pt idx="35">
                  <c:v>41.767000000000003</c:v>
                </c:pt>
                <c:pt idx="36">
                  <c:v>41.884</c:v>
                </c:pt>
                <c:pt idx="37">
                  <c:v>41.896999999999998</c:v>
                </c:pt>
                <c:pt idx="38">
                  <c:v>42.119</c:v>
                </c:pt>
                <c:pt idx="39">
                  <c:v>41.95</c:v>
                </c:pt>
                <c:pt idx="40">
                  <c:v>42.097000000000001</c:v>
                </c:pt>
                <c:pt idx="41">
                  <c:v>41.832000000000001</c:v>
                </c:pt>
                <c:pt idx="42">
                  <c:v>41.978000000000002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F6-4BAB-BD27-8B7C5AFF780A}"/>
            </c:ext>
          </c:extLst>
        </c:ser>
        <c:ser>
          <c:idx val="1"/>
          <c:order val="1"/>
          <c:tx>
            <c:strRef>
              <c:f>Kart_Freedom!$D$20:$D$20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 w="28437" cap="rnd">
              <a:solidFill>
                <a:srgbClr val="FF0000"/>
              </a:solidFill>
              <a:prstDash val="solid"/>
              <a:round/>
            </a:ln>
          </c:spPr>
          <c:marker>
            <c:symbol val="none"/>
          </c:marker>
          <c:cat>
            <c:numRef>
              <c:f>Kart_Freedom!$B$21:$B$78</c:f>
              <c:numCache>
                <c:formatCode>[$-409]General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Kart_Freedom!$D$21:$D$78</c:f>
              <c:numCache>
                <c:formatCode>[$-409]0.000</c:formatCode>
                <c:ptCount val="58"/>
                <c:pt idx="0">
                  <c:v>43.463000000000001</c:v>
                </c:pt>
                <c:pt idx="1">
                  <c:v>42.334000000000003</c:v>
                </c:pt>
                <c:pt idx="2">
                  <c:v>42.293999999999997</c:v>
                </c:pt>
                <c:pt idx="3">
                  <c:v>42.140999999999998</c:v>
                </c:pt>
                <c:pt idx="4">
                  <c:v>42.253999999999998</c:v>
                </c:pt>
                <c:pt idx="5">
                  <c:v>42.27</c:v>
                </c:pt>
                <c:pt idx="6">
                  <c:v>42.110999999999997</c:v>
                </c:pt>
                <c:pt idx="7">
                  <c:v>42.097000000000001</c:v>
                </c:pt>
                <c:pt idx="8">
                  <c:v>42.052999999999997</c:v>
                </c:pt>
                <c:pt idx="9">
                  <c:v>41.991999999999997</c:v>
                </c:pt>
                <c:pt idx="10">
                  <c:v>41.957000000000001</c:v>
                </c:pt>
                <c:pt idx="11">
                  <c:v>42.100999999999999</c:v>
                </c:pt>
                <c:pt idx="12">
                  <c:v>42.133000000000003</c:v>
                </c:pt>
                <c:pt idx="13">
                  <c:v>42.110999999999997</c:v>
                </c:pt>
                <c:pt idx="14">
                  <c:v>41.912999999999997</c:v>
                </c:pt>
                <c:pt idx="15">
                  <c:v>42.719000000000001</c:v>
                </c:pt>
                <c:pt idx="16">
                  <c:v>41.965000000000003</c:v>
                </c:pt>
                <c:pt idx="17">
                  <c:v>42.197000000000003</c:v>
                </c:pt>
                <c:pt idx="18">
                  <c:v>42.018000000000001</c:v>
                </c:pt>
                <c:pt idx="19">
                  <c:v>42.078000000000003</c:v>
                </c:pt>
                <c:pt idx="20">
                  <c:v>42.014000000000003</c:v>
                </c:pt>
                <c:pt idx="21">
                  <c:v>42.15</c:v>
                </c:pt>
                <c:pt idx="22">
                  <c:v>42.305</c:v>
                </c:pt>
                <c:pt idx="23">
                  <c:v>42.139000000000003</c:v>
                </c:pt>
                <c:pt idx="24">
                  <c:v>42.23</c:v>
                </c:pt>
                <c:pt idx="25">
                  <c:v>41.917999999999999</c:v>
                </c:pt>
                <c:pt idx="26">
                  <c:v>44.88</c:v>
                </c:pt>
                <c:pt idx="27">
                  <c:v>42.079000000000001</c:v>
                </c:pt>
                <c:pt idx="28">
                  <c:v>41.845999999999997</c:v>
                </c:pt>
                <c:pt idx="29">
                  <c:v>41.859000000000002</c:v>
                </c:pt>
                <c:pt idx="30">
                  <c:v>42.015000000000001</c:v>
                </c:pt>
                <c:pt idx="31">
                  <c:v>42.011000000000003</c:v>
                </c:pt>
                <c:pt idx="32">
                  <c:v>42.115000000000002</c:v>
                </c:pt>
                <c:pt idx="33">
                  <c:v>42.424999999999997</c:v>
                </c:pt>
                <c:pt idx="34">
                  <c:v>42.267000000000003</c:v>
                </c:pt>
                <c:pt idx="35">
                  <c:v>42.127000000000002</c:v>
                </c:pt>
                <c:pt idx="36">
                  <c:v>41.941000000000003</c:v>
                </c:pt>
                <c:pt idx="37">
                  <c:v>42.097999999999999</c:v>
                </c:pt>
                <c:pt idx="38">
                  <c:v>42.354999999999997</c:v>
                </c:pt>
                <c:pt idx="39">
                  <c:v>42.04</c:v>
                </c:pt>
                <c:pt idx="40">
                  <c:v>41.905999999999999</c:v>
                </c:pt>
                <c:pt idx="41">
                  <c:v>42.045000000000002</c:v>
                </c:pt>
                <c:pt idx="42">
                  <c:v>41.912999999999997</c:v>
                </c:pt>
                <c:pt idx="43">
                  <c:v>42.1</c:v>
                </c:pt>
                <c:pt idx="44">
                  <c:v>42.08</c:v>
                </c:pt>
                <c:pt idx="45">
                  <c:v>42.03</c:v>
                </c:pt>
                <c:pt idx="46">
                  <c:v>42.064</c:v>
                </c:pt>
                <c:pt idx="47">
                  <c:v>42.051000000000002</c:v>
                </c:pt>
                <c:pt idx="48">
                  <c:v>42.005000000000003</c:v>
                </c:pt>
                <c:pt idx="49">
                  <c:v>41.978000000000002</c:v>
                </c:pt>
                <c:pt idx="50">
                  <c:v>42.128</c:v>
                </c:pt>
                <c:pt idx="51">
                  <c:v>42.011000000000003</c:v>
                </c:pt>
                <c:pt idx="52">
                  <c:v>41.822000000000003</c:v>
                </c:pt>
                <c:pt idx="53">
                  <c:v>42.158999999999999</c:v>
                </c:pt>
                <c:pt idx="54">
                  <c:v>42.12</c:v>
                </c:pt>
                <c:pt idx="55">
                  <c:v>42.253999999999998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AF6-4BAB-BD27-8B7C5AFF780A}"/>
            </c:ext>
          </c:extLst>
        </c:ser>
        <c:ser>
          <c:idx val="2"/>
          <c:order val="2"/>
          <c:tx>
            <c:strRef>
              <c:f>Kart_Freedom!$E$20:$E$20</c:f>
              <c:strCache>
                <c:ptCount val="1"/>
                <c:pt idx="0">
                  <c:v>Наум</c:v>
                </c:pt>
              </c:strCache>
            </c:strRef>
          </c:tx>
          <c:spPr>
            <a:ln w="28437" cap="rnd">
              <a:solidFill>
                <a:srgbClr val="00FF00"/>
              </a:solidFill>
              <a:prstDash val="solid"/>
              <a:round/>
            </a:ln>
          </c:spPr>
          <c:marker>
            <c:symbol val="none"/>
          </c:marker>
          <c:cat>
            <c:numRef>
              <c:f>Kart_Freedom!$B$21:$B$78</c:f>
              <c:numCache>
                <c:formatCode>[$-409]General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Kart_Freedom!$E$21:$E$78</c:f>
              <c:numCache>
                <c:formatCode>[$-409]0.000</c:formatCode>
                <c:ptCount val="58"/>
                <c:pt idx="0">
                  <c:v>43.302999999999997</c:v>
                </c:pt>
                <c:pt idx="1">
                  <c:v>42.122999999999998</c:v>
                </c:pt>
                <c:pt idx="2">
                  <c:v>42.134999999999998</c:v>
                </c:pt>
                <c:pt idx="3">
                  <c:v>43.764000000000003</c:v>
                </c:pt>
                <c:pt idx="4">
                  <c:v>42.204000000000001</c:v>
                </c:pt>
                <c:pt idx="5">
                  <c:v>42.088000000000001</c:v>
                </c:pt>
                <c:pt idx="6">
                  <c:v>41.753999999999998</c:v>
                </c:pt>
                <c:pt idx="7">
                  <c:v>42.158000000000001</c:v>
                </c:pt>
                <c:pt idx="8">
                  <c:v>43.253</c:v>
                </c:pt>
                <c:pt idx="9">
                  <c:v>41.83</c:v>
                </c:pt>
                <c:pt idx="10">
                  <c:v>42.084000000000003</c:v>
                </c:pt>
                <c:pt idx="11">
                  <c:v>41.822000000000003</c:v>
                </c:pt>
                <c:pt idx="12">
                  <c:v>41.863</c:v>
                </c:pt>
                <c:pt idx="13">
                  <c:v>42.170999999999999</c:v>
                </c:pt>
                <c:pt idx="14">
                  <c:v>41.863999999999997</c:v>
                </c:pt>
                <c:pt idx="15">
                  <c:v>41.756999999999998</c:v>
                </c:pt>
                <c:pt idx="16">
                  <c:v>41.783999999999999</c:v>
                </c:pt>
                <c:pt idx="17">
                  <c:v>41.972000000000001</c:v>
                </c:pt>
                <c:pt idx="18">
                  <c:v>41.962000000000003</c:v>
                </c:pt>
                <c:pt idx="19">
                  <c:v>41.911999999999999</c:v>
                </c:pt>
                <c:pt idx="20">
                  <c:v>41.941000000000003</c:v>
                </c:pt>
                <c:pt idx="21">
                  <c:v>41.905999999999999</c:v>
                </c:pt>
                <c:pt idx="22">
                  <c:v>41.988</c:v>
                </c:pt>
                <c:pt idx="23">
                  <c:v>41.911999999999999</c:v>
                </c:pt>
                <c:pt idx="24">
                  <c:v>41.947000000000003</c:v>
                </c:pt>
                <c:pt idx="25">
                  <c:v>41.79</c:v>
                </c:pt>
                <c:pt idx="26">
                  <c:v>42.005000000000003</c:v>
                </c:pt>
                <c:pt idx="27">
                  <c:v>42.000999999999998</c:v>
                </c:pt>
                <c:pt idx="28">
                  <c:v>41.738999999999997</c:v>
                </c:pt>
                <c:pt idx="29">
                  <c:v>41.850999999999999</c:v>
                </c:pt>
                <c:pt idx="30">
                  <c:v>42.142000000000003</c:v>
                </c:pt>
                <c:pt idx="31">
                  <c:v>42.024000000000001</c:v>
                </c:pt>
                <c:pt idx="32">
                  <c:v>42.2</c:v>
                </c:pt>
                <c:pt idx="33">
                  <c:v>42.014000000000003</c:v>
                </c:pt>
                <c:pt idx="34">
                  <c:v>41.976999999999997</c:v>
                </c:pt>
                <c:pt idx="35">
                  <c:v>41.823</c:v>
                </c:pt>
                <c:pt idx="36">
                  <c:v>42.253999999999998</c:v>
                </c:pt>
                <c:pt idx="37">
                  <c:v>41.877000000000002</c:v>
                </c:pt>
                <c:pt idx="38">
                  <c:v>42.048999999999999</c:v>
                </c:pt>
                <c:pt idx="39">
                  <c:v>41.942999999999998</c:v>
                </c:pt>
                <c:pt idx="40">
                  <c:v>41.875999999999998</c:v>
                </c:pt>
                <c:pt idx="41">
                  <c:v>41.793999999999997</c:v>
                </c:pt>
                <c:pt idx="42">
                  <c:v>41.765000000000001</c:v>
                </c:pt>
                <c:pt idx="43">
                  <c:v>41.941000000000003</c:v>
                </c:pt>
                <c:pt idx="44">
                  <c:v>41.951999999999998</c:v>
                </c:pt>
                <c:pt idx="45">
                  <c:v>42.317</c:v>
                </c:pt>
                <c:pt idx="46">
                  <c:v>42.066000000000003</c:v>
                </c:pt>
                <c:pt idx="47">
                  <c:v>41.895000000000003</c:v>
                </c:pt>
                <c:pt idx="48">
                  <c:v>41.866999999999997</c:v>
                </c:pt>
                <c:pt idx="49">
                  <c:v>41.881</c:v>
                </c:pt>
                <c:pt idx="50">
                  <c:v>41.828000000000003</c:v>
                </c:pt>
                <c:pt idx="51">
                  <c:v>42.186999999999998</c:v>
                </c:pt>
                <c:pt idx="52">
                  <c:v>41.959000000000003</c:v>
                </c:pt>
                <c:pt idx="53">
                  <c:v>41.817999999999998</c:v>
                </c:pt>
                <c:pt idx="54">
                  <c:v>41.892000000000003</c:v>
                </c:pt>
                <c:pt idx="55">
                  <c:v>42.137</c:v>
                </c:pt>
                <c:pt idx="56">
                  <c:v>42.009</c:v>
                </c:pt>
                <c:pt idx="57">
                  <c:v>41.874000000000002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AF6-4BAB-BD27-8B7C5AFF780A}"/>
            </c:ext>
          </c:extLst>
        </c:ser>
        <c:ser>
          <c:idx val="3"/>
          <c:order val="3"/>
          <c:tx>
            <c:strRef>
              <c:f>Kart_Freedom!$F$20:$F$20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 w="28437" cap="rnd">
              <a:solidFill>
                <a:srgbClr val="00B0F0"/>
              </a:solidFill>
              <a:prstDash val="solid"/>
              <a:round/>
            </a:ln>
          </c:spPr>
          <c:marker>
            <c:symbol val="none"/>
          </c:marker>
          <c:cat>
            <c:numRef>
              <c:f>Kart_Freedom!$B$21:$B$78</c:f>
              <c:numCache>
                <c:formatCode>[$-409]General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Kart_Freedom!$F$21:$F$78</c:f>
              <c:numCache>
                <c:formatCode>[$-409]0.000</c:formatCode>
                <c:ptCount val="58"/>
                <c:pt idx="0">
                  <c:v>43.22</c:v>
                </c:pt>
                <c:pt idx="1">
                  <c:v>42.387999999999998</c:v>
                </c:pt>
                <c:pt idx="2">
                  <c:v>42.369</c:v>
                </c:pt>
                <c:pt idx="3">
                  <c:v>42.326000000000001</c:v>
                </c:pt>
                <c:pt idx="4">
                  <c:v>42.3</c:v>
                </c:pt>
                <c:pt idx="5">
                  <c:v>42.008000000000003</c:v>
                </c:pt>
                <c:pt idx="6">
                  <c:v>42.237000000000002</c:v>
                </c:pt>
                <c:pt idx="7">
                  <c:v>42.371000000000002</c:v>
                </c:pt>
                <c:pt idx="8">
                  <c:v>42.073999999999998</c:v>
                </c:pt>
                <c:pt idx="9">
                  <c:v>42.411999999999999</c:v>
                </c:pt>
                <c:pt idx="10">
                  <c:v>42.234000000000002</c:v>
                </c:pt>
                <c:pt idx="11">
                  <c:v>42.137</c:v>
                </c:pt>
                <c:pt idx="12">
                  <c:v>42.192999999999998</c:v>
                </c:pt>
                <c:pt idx="13">
                  <c:v>42.078000000000003</c:v>
                </c:pt>
                <c:pt idx="14">
                  <c:v>42.332000000000001</c:v>
                </c:pt>
                <c:pt idx="15">
                  <c:v>42.003</c:v>
                </c:pt>
                <c:pt idx="16">
                  <c:v>42.177</c:v>
                </c:pt>
                <c:pt idx="17">
                  <c:v>42.023000000000003</c:v>
                </c:pt>
                <c:pt idx="18">
                  <c:v>41.973999999999997</c:v>
                </c:pt>
                <c:pt idx="19">
                  <c:v>42.133000000000003</c:v>
                </c:pt>
                <c:pt idx="20">
                  <c:v>42.125999999999998</c:v>
                </c:pt>
                <c:pt idx="21">
                  <c:v>42.378999999999998</c:v>
                </c:pt>
                <c:pt idx="22">
                  <c:v>41.994999999999997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AF6-4BAB-BD27-8B7C5AFF780A}"/>
            </c:ext>
          </c:extLst>
        </c:ser>
        <c:ser>
          <c:idx val="4"/>
          <c:order val="4"/>
          <c:tx>
            <c:strRef>
              <c:f>Kart_Freedom!$G$20:$G$20</c:f>
              <c:strCache>
                <c:ptCount val="1"/>
                <c:pt idx="0">
                  <c:v>Наум</c:v>
                </c:pt>
              </c:strCache>
            </c:strRef>
          </c:tx>
          <c:spPr>
            <a:ln w="28437" cap="rnd">
              <a:solidFill>
                <a:srgbClr val="FFFF00"/>
              </a:solidFill>
              <a:prstDash val="solid"/>
              <a:round/>
            </a:ln>
          </c:spPr>
          <c:marker>
            <c:symbol val="none"/>
          </c:marker>
          <c:cat>
            <c:numRef>
              <c:f>Kart_Freedom!$B$21:$B$78</c:f>
              <c:numCache>
                <c:formatCode>[$-409]General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Kart_Freedom!$G$21:$G$78</c:f>
              <c:numCache>
                <c:formatCode>[$-409]0.000</c:formatCode>
                <c:ptCount val="58"/>
                <c:pt idx="0">
                  <c:v>43.392000000000003</c:v>
                </c:pt>
                <c:pt idx="1">
                  <c:v>41.999000000000002</c:v>
                </c:pt>
                <c:pt idx="2">
                  <c:v>42.103000000000002</c:v>
                </c:pt>
                <c:pt idx="3">
                  <c:v>41.869</c:v>
                </c:pt>
                <c:pt idx="4">
                  <c:v>42.176000000000002</c:v>
                </c:pt>
                <c:pt idx="5">
                  <c:v>41.872</c:v>
                </c:pt>
                <c:pt idx="6">
                  <c:v>42.021999999999998</c:v>
                </c:pt>
                <c:pt idx="7">
                  <c:v>41.884999999999998</c:v>
                </c:pt>
                <c:pt idx="8">
                  <c:v>41.923000000000002</c:v>
                </c:pt>
                <c:pt idx="9">
                  <c:v>42.058</c:v>
                </c:pt>
                <c:pt idx="10">
                  <c:v>41.826999999999998</c:v>
                </c:pt>
                <c:pt idx="11">
                  <c:v>42.109000000000002</c:v>
                </c:pt>
                <c:pt idx="12">
                  <c:v>41.911000000000001</c:v>
                </c:pt>
                <c:pt idx="13">
                  <c:v>41.98</c:v>
                </c:pt>
                <c:pt idx="14">
                  <c:v>41.901000000000003</c:v>
                </c:pt>
                <c:pt idx="15">
                  <c:v>41.926000000000002</c:v>
                </c:pt>
                <c:pt idx="16">
                  <c:v>42.043999999999997</c:v>
                </c:pt>
                <c:pt idx="17">
                  <c:v>41.857999999999997</c:v>
                </c:pt>
                <c:pt idx="18">
                  <c:v>42.002000000000002</c:v>
                </c:pt>
                <c:pt idx="19">
                  <c:v>42.758000000000003</c:v>
                </c:pt>
                <c:pt idx="20">
                  <c:v>41.860999999999997</c:v>
                </c:pt>
                <c:pt idx="21">
                  <c:v>42.244</c:v>
                </c:pt>
                <c:pt idx="22">
                  <c:v>41.805</c:v>
                </c:pt>
                <c:pt idx="23">
                  <c:v>42.186</c:v>
                </c:pt>
                <c:pt idx="24">
                  <c:v>41.988999999999997</c:v>
                </c:pt>
                <c:pt idx="25">
                  <c:v>42.195</c:v>
                </c:pt>
                <c:pt idx="26">
                  <c:v>41.854999999999997</c:v>
                </c:pt>
                <c:pt idx="27">
                  <c:v>42.015000000000001</c:v>
                </c:pt>
                <c:pt idx="28">
                  <c:v>41.965000000000003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AF6-4BAB-BD27-8B7C5AFF780A}"/>
            </c:ext>
          </c:extLst>
        </c:ser>
        <c:ser>
          <c:idx val="5"/>
          <c:order val="5"/>
          <c:tx>
            <c:strRef>
              <c:f>Kart_Freedom!$H$20:$H$20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 w="28437" cap="rnd">
              <a:solidFill>
                <a:srgbClr val="FF9933"/>
              </a:solidFill>
              <a:prstDash val="solid"/>
              <a:round/>
            </a:ln>
          </c:spPr>
          <c:marker>
            <c:symbol val="none"/>
          </c:marker>
          <c:cat>
            <c:numRef>
              <c:f>Kart_Freedom!$B$21:$B$78</c:f>
              <c:numCache>
                <c:formatCode>[$-409]General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Kart_Freedom!$H$21:$H$78</c:f>
              <c:numCache>
                <c:formatCode>[$-409]0.000</c:formatCode>
                <c:ptCount val="58"/>
                <c:pt idx="0">
                  <c:v>43.127000000000002</c:v>
                </c:pt>
                <c:pt idx="1">
                  <c:v>42.61</c:v>
                </c:pt>
                <c:pt idx="2">
                  <c:v>42.661999999999999</c:v>
                </c:pt>
                <c:pt idx="3">
                  <c:v>42.444000000000003</c:v>
                </c:pt>
                <c:pt idx="4">
                  <c:v>42.417999999999999</c:v>
                </c:pt>
                <c:pt idx="5">
                  <c:v>42.209000000000003</c:v>
                </c:pt>
                <c:pt idx="6">
                  <c:v>42.363</c:v>
                </c:pt>
                <c:pt idx="7">
                  <c:v>42.252000000000002</c:v>
                </c:pt>
                <c:pt idx="8">
                  <c:v>42.292000000000002</c:v>
                </c:pt>
                <c:pt idx="9">
                  <c:v>42.222999999999999</c:v>
                </c:pt>
                <c:pt idx="10">
                  <c:v>42.295000000000002</c:v>
                </c:pt>
                <c:pt idx="11">
                  <c:v>42.497999999999998</c:v>
                </c:pt>
                <c:pt idx="12">
                  <c:v>42.353999999999999</c:v>
                </c:pt>
                <c:pt idx="13">
                  <c:v>42.128999999999998</c:v>
                </c:pt>
                <c:pt idx="14">
                  <c:v>42.24</c:v>
                </c:pt>
                <c:pt idx="15">
                  <c:v>42.292000000000002</c:v>
                </c:pt>
                <c:pt idx="16">
                  <c:v>42.316000000000003</c:v>
                </c:pt>
                <c:pt idx="17">
                  <c:v>42.368000000000002</c:v>
                </c:pt>
                <c:pt idx="18">
                  <c:v>42.156999999999996</c:v>
                </c:pt>
                <c:pt idx="19">
                  <c:v>42.55</c:v>
                </c:pt>
                <c:pt idx="20">
                  <c:v>42.027000000000001</c:v>
                </c:pt>
                <c:pt idx="21">
                  <c:v>42.125999999999998</c:v>
                </c:pt>
                <c:pt idx="22">
                  <c:v>42.304000000000002</c:v>
                </c:pt>
                <c:pt idx="23">
                  <c:v>42.231000000000002</c:v>
                </c:pt>
                <c:pt idx="24">
                  <c:v>42.963999999999999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AF6-4BAB-BD27-8B7C5AFF780A}"/>
            </c:ext>
          </c:extLst>
        </c:ser>
        <c:ser>
          <c:idx val="6"/>
          <c:order val="6"/>
          <c:tx>
            <c:strRef>
              <c:f>Kart_Freedom!$I$20:$I$20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 w="28437" cap="rnd">
              <a:solidFill>
                <a:srgbClr val="8EA5CA"/>
              </a:solidFill>
              <a:prstDash val="solid"/>
              <a:round/>
            </a:ln>
          </c:spPr>
          <c:marker>
            <c:symbol val="none"/>
          </c:marker>
          <c:cat>
            <c:numRef>
              <c:f>Kart_Freedom!$B$21:$B$78</c:f>
              <c:numCache>
                <c:formatCode>[$-409]General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Kart_Freedom!$I$21:$I$78</c:f>
              <c:numCache>
                <c:formatCode>[$-409]0.000</c:formatCode>
                <c:ptCount val="58"/>
                <c:pt idx="0">
                  <c:v>43.308999999999997</c:v>
                </c:pt>
                <c:pt idx="1">
                  <c:v>42.268000000000001</c:v>
                </c:pt>
                <c:pt idx="2">
                  <c:v>42.057000000000002</c:v>
                </c:pt>
                <c:pt idx="3">
                  <c:v>42.381</c:v>
                </c:pt>
                <c:pt idx="4">
                  <c:v>42.402000000000001</c:v>
                </c:pt>
                <c:pt idx="5">
                  <c:v>42.62</c:v>
                </c:pt>
                <c:pt idx="6">
                  <c:v>42.192</c:v>
                </c:pt>
                <c:pt idx="7">
                  <c:v>42.174999999999997</c:v>
                </c:pt>
                <c:pt idx="8">
                  <c:v>42.063000000000002</c:v>
                </c:pt>
                <c:pt idx="9">
                  <c:v>42.070999999999998</c:v>
                </c:pt>
                <c:pt idx="10">
                  <c:v>42.09</c:v>
                </c:pt>
                <c:pt idx="11">
                  <c:v>42.280999999999999</c:v>
                </c:pt>
                <c:pt idx="12">
                  <c:v>42.137999999999998</c:v>
                </c:pt>
                <c:pt idx="13">
                  <c:v>42.152000000000001</c:v>
                </c:pt>
                <c:pt idx="14">
                  <c:v>42.216999999999999</c:v>
                </c:pt>
                <c:pt idx="15">
                  <c:v>42.25</c:v>
                </c:pt>
                <c:pt idx="16">
                  <c:v>42.149000000000001</c:v>
                </c:pt>
                <c:pt idx="17">
                  <c:v>41.972999999999999</c:v>
                </c:pt>
                <c:pt idx="18">
                  <c:v>42.210999999999999</c:v>
                </c:pt>
                <c:pt idx="19">
                  <c:v>42.131999999999998</c:v>
                </c:pt>
                <c:pt idx="20">
                  <c:v>42.042000000000002</c:v>
                </c:pt>
                <c:pt idx="21">
                  <c:v>42.003</c:v>
                </c:pt>
                <c:pt idx="22">
                  <c:v>42.244999999999997</c:v>
                </c:pt>
                <c:pt idx="23">
                  <c:v>41.956000000000003</c:v>
                </c:pt>
                <c:pt idx="24">
                  <c:v>42.103000000000002</c:v>
                </c:pt>
                <c:pt idx="25">
                  <c:v>41.985999999999997</c:v>
                </c:pt>
                <c:pt idx="26">
                  <c:v>41.984000000000002</c:v>
                </c:pt>
                <c:pt idx="27">
                  <c:v>42.167999999999999</c:v>
                </c:pt>
                <c:pt idx="28">
                  <c:v>42.283000000000001</c:v>
                </c:pt>
                <c:pt idx="29">
                  <c:v>42.573</c:v>
                </c:pt>
                <c:pt idx="30">
                  <c:v>42.08</c:v>
                </c:pt>
                <c:pt idx="31">
                  <c:v>42.057000000000002</c:v>
                </c:pt>
                <c:pt idx="32">
                  <c:v>42.258000000000003</c:v>
                </c:pt>
                <c:pt idx="33">
                  <c:v>42.302999999999997</c:v>
                </c:pt>
                <c:pt idx="34">
                  <c:v>42.048999999999999</c:v>
                </c:pt>
                <c:pt idx="35">
                  <c:v>41.978999999999999</c:v>
                </c:pt>
                <c:pt idx="36">
                  <c:v>42.216999999999999</c:v>
                </c:pt>
                <c:pt idx="37">
                  <c:v>42.106000000000002</c:v>
                </c:pt>
                <c:pt idx="38">
                  <c:v>42.148000000000003</c:v>
                </c:pt>
                <c:pt idx="39">
                  <c:v>42.018999999999998</c:v>
                </c:pt>
                <c:pt idx="40">
                  <c:v>41.911000000000001</c:v>
                </c:pt>
                <c:pt idx="41">
                  <c:v>41.932000000000002</c:v>
                </c:pt>
                <c:pt idx="42">
                  <c:v>42.231999999999999</c:v>
                </c:pt>
                <c:pt idx="43">
                  <c:v>42.171999999999997</c:v>
                </c:pt>
                <c:pt idx="44">
                  <c:v>42.018000000000001</c:v>
                </c:pt>
                <c:pt idx="45">
                  <c:v>42.188000000000002</c:v>
                </c:pt>
                <c:pt idx="46">
                  <c:v>41.988999999999997</c:v>
                </c:pt>
                <c:pt idx="47">
                  <c:v>41.933999999999997</c:v>
                </c:pt>
                <c:pt idx="48">
                  <c:v>42.063000000000002</c:v>
                </c:pt>
                <c:pt idx="49">
                  <c:v>42.313000000000002</c:v>
                </c:pt>
                <c:pt idx="50">
                  <c:v>41.968000000000004</c:v>
                </c:pt>
                <c:pt idx="51">
                  <c:v>41.951999999999998</c:v>
                </c:pt>
                <c:pt idx="52">
                  <c:v>42.061999999999998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AF6-4BAB-BD27-8B7C5AFF780A}"/>
            </c:ext>
          </c:extLst>
        </c:ser>
        <c:ser>
          <c:idx val="7"/>
          <c:order val="7"/>
          <c:tx>
            <c:strRef>
              <c:f>Kart_Freedom!$J$20:$J$20</c:f>
              <c:strCache>
                <c:ptCount val="1"/>
                <c:pt idx="0">
                  <c:v>Наум</c:v>
                </c:pt>
              </c:strCache>
            </c:strRef>
          </c:tx>
          <c:spPr>
            <a:ln w="28437" cap="rnd">
              <a:solidFill>
                <a:srgbClr val="CC8F8E"/>
              </a:solidFill>
              <a:prstDash val="solid"/>
              <a:round/>
            </a:ln>
          </c:spPr>
          <c:marker>
            <c:symbol val="none"/>
          </c:marker>
          <c:cat>
            <c:numRef>
              <c:f>Kart_Freedom!$B$21:$B$78</c:f>
              <c:numCache>
                <c:formatCode>[$-409]General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Kart_Freedom!$J$21:$J$78</c:f>
              <c:numCache>
                <c:formatCode>[$-409]0.000</c:formatCode>
                <c:ptCount val="58"/>
                <c:pt idx="0">
                  <c:v>42.807000000000002</c:v>
                </c:pt>
                <c:pt idx="1">
                  <c:v>42.171999999999997</c:v>
                </c:pt>
                <c:pt idx="2">
                  <c:v>42.036000000000001</c:v>
                </c:pt>
                <c:pt idx="3">
                  <c:v>42.026000000000003</c:v>
                </c:pt>
                <c:pt idx="4">
                  <c:v>42.23</c:v>
                </c:pt>
                <c:pt idx="5">
                  <c:v>42.158999999999999</c:v>
                </c:pt>
                <c:pt idx="6">
                  <c:v>42.162999999999997</c:v>
                </c:pt>
                <c:pt idx="7">
                  <c:v>42.168999999999997</c:v>
                </c:pt>
                <c:pt idx="8">
                  <c:v>42.161999999999999</c:v>
                </c:pt>
                <c:pt idx="9">
                  <c:v>42.058999999999997</c:v>
                </c:pt>
                <c:pt idx="10">
                  <c:v>41.985999999999997</c:v>
                </c:pt>
                <c:pt idx="11">
                  <c:v>42.308999999999997</c:v>
                </c:pt>
                <c:pt idx="12">
                  <c:v>42.151000000000003</c:v>
                </c:pt>
                <c:pt idx="13">
                  <c:v>41.906999999999996</c:v>
                </c:pt>
                <c:pt idx="14">
                  <c:v>41.845999999999997</c:v>
                </c:pt>
                <c:pt idx="15">
                  <c:v>41.786999999999999</c:v>
                </c:pt>
                <c:pt idx="16">
                  <c:v>41.524999999999999</c:v>
                </c:pt>
                <c:pt idx="17">
                  <c:v>41.802</c:v>
                </c:pt>
                <c:pt idx="18">
                  <c:v>41.625</c:v>
                </c:pt>
                <c:pt idx="19">
                  <c:v>41.643000000000001</c:v>
                </c:pt>
                <c:pt idx="20">
                  <c:v>41.847000000000001</c:v>
                </c:pt>
                <c:pt idx="21">
                  <c:v>42.320999999999998</c:v>
                </c:pt>
                <c:pt idx="22">
                  <c:v>41.746000000000002</c:v>
                </c:pt>
                <c:pt idx="23">
                  <c:v>41.654000000000003</c:v>
                </c:pt>
                <c:pt idx="24">
                  <c:v>41.844999999999999</c:v>
                </c:pt>
                <c:pt idx="25">
                  <c:v>41.674999999999997</c:v>
                </c:pt>
                <c:pt idx="26">
                  <c:v>41.691000000000003</c:v>
                </c:pt>
                <c:pt idx="27">
                  <c:v>41.637</c:v>
                </c:pt>
                <c:pt idx="28">
                  <c:v>41.709000000000003</c:v>
                </c:pt>
                <c:pt idx="29">
                  <c:v>41.643000000000001</c:v>
                </c:pt>
                <c:pt idx="30">
                  <c:v>41.685000000000002</c:v>
                </c:pt>
                <c:pt idx="31">
                  <c:v>41.847000000000001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AF6-4BAB-BD27-8B7C5AFF78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06767647"/>
        <c:axId val="1306763903"/>
      </c:lineChart>
      <c:valAx>
        <c:axId val="1306763903"/>
        <c:scaling>
          <c:orientation val="minMax"/>
          <c:max val="44"/>
          <c:min val="41"/>
        </c:scaling>
        <c:delete val="0"/>
        <c:axPos val="l"/>
        <c:majorGridlines>
          <c:spPr>
            <a:ln w="9363" cap="flat">
              <a:solidFill>
                <a:srgbClr val="878787"/>
              </a:solidFill>
              <a:prstDash val="solid"/>
              <a:round/>
            </a:ln>
          </c:spPr>
        </c:majorGridlines>
        <c:numFmt formatCode="[$-409]0.000" sourceLinked="1"/>
        <c:majorTickMark val="none"/>
        <c:minorTickMark val="none"/>
        <c:tickLblPos val="nextTo"/>
        <c:spPr>
          <a:noFill/>
          <a:ln>
            <a:noFill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1306767647"/>
        <c:crossesAt val="0"/>
        <c:crossBetween val="between"/>
        <c:majorUnit val="1"/>
      </c:valAx>
      <c:catAx>
        <c:axId val="1306767647"/>
        <c:scaling>
          <c:orientation val="minMax"/>
        </c:scaling>
        <c:delete val="0"/>
        <c:axPos val="b"/>
        <c:numFmt formatCode="[$-409]General" sourceLinked="1"/>
        <c:majorTickMark val="none"/>
        <c:minorTickMark val="none"/>
        <c:tickLblPos val="nextTo"/>
        <c:spPr>
          <a:noFill/>
          <a:ln w="9363" cap="flat">
            <a:solidFill>
              <a:srgbClr val="878787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1306763903"/>
        <c:crossesAt val="0"/>
        <c:auto val="1"/>
        <c:lblAlgn val="ctr"/>
        <c:lblOffset val="100"/>
        <c:noMultiLvlLbl val="0"/>
      </c:catAx>
      <c:spPr>
        <a:solidFill>
          <a:srgbClr val="FFFFFF"/>
        </a:solidFill>
        <a:ln>
          <a:noFill/>
        </a:ln>
      </c:spPr>
    </c:plotArea>
    <c:legend>
      <c:legendPos val="b"/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1000" b="0" i="0" u="none" strike="noStrike" kern="1200" baseline="0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363" cap="flat">
      <a:solidFill>
        <a:srgbClr val="878787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ru-RU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800" b="1" i="0" u="none" strike="noStrike" kern="1200" baseline="0">
                <a:solidFill>
                  <a:srgbClr val="000000"/>
                </a:solidFill>
                <a:latin typeface="Calibri"/>
              </a:defRPr>
            </a:pPr>
            <a:r>
              <a:rPr lang="uk-UA" sz="1800" b="1" i="0" u="none" strike="noStrike" kern="1200" cap="none" spc="0" baseline="0">
                <a:solidFill>
                  <a:srgbClr val="000000"/>
                </a:solidFill>
                <a:uFillTx/>
                <a:latin typeface="Calibri"/>
              </a:rPr>
              <a:t>Стабильность</a:t>
            </a:r>
          </a:p>
        </c:rich>
      </c:tx>
      <c:layout>
        <c:manualLayout>
          <c:xMode val="edge"/>
          <c:yMode val="edge"/>
          <c:x val="0.40297100097580352"/>
          <c:y val="1.7662246484414345E-2"/>
        </c:manualLayout>
      </c:layout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ASS_Racing_Team!$C$20:$C$20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 w="28437" cap="rnd">
              <a:solidFill>
                <a:srgbClr val="000000"/>
              </a:solidFill>
              <a:prstDash val="solid"/>
              <a:round/>
            </a:ln>
          </c:spPr>
          <c:marker>
            <c:symbol val="none"/>
          </c:marker>
          <c:cat>
            <c:numRef>
              <c:f>ASS_Racing_Team!$B$21:$B$77</c:f>
              <c:numCache>
                <c:formatCode>[$-409]General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ASS_Racing_Team!$C$21:$C$77</c:f>
              <c:numCache>
                <c:formatCode>[$-409]0.000</c:formatCode>
                <c:ptCount val="57"/>
                <c:pt idx="0">
                  <c:v>42.781999999999996</c:v>
                </c:pt>
                <c:pt idx="1">
                  <c:v>42.454999999999998</c:v>
                </c:pt>
                <c:pt idx="2">
                  <c:v>42.213000000000001</c:v>
                </c:pt>
                <c:pt idx="3">
                  <c:v>41.956000000000003</c:v>
                </c:pt>
                <c:pt idx="4">
                  <c:v>41.95</c:v>
                </c:pt>
                <c:pt idx="5">
                  <c:v>41.966000000000001</c:v>
                </c:pt>
                <c:pt idx="6">
                  <c:v>41.874000000000002</c:v>
                </c:pt>
                <c:pt idx="7">
                  <c:v>41.993000000000002</c:v>
                </c:pt>
                <c:pt idx="8">
                  <c:v>42.121000000000002</c:v>
                </c:pt>
                <c:pt idx="9">
                  <c:v>42.317999999999998</c:v>
                </c:pt>
                <c:pt idx="10">
                  <c:v>41.860999999999997</c:v>
                </c:pt>
                <c:pt idx="11">
                  <c:v>41.926000000000002</c:v>
                </c:pt>
                <c:pt idx="12">
                  <c:v>41.759</c:v>
                </c:pt>
                <c:pt idx="13">
                  <c:v>41.814999999999998</c:v>
                </c:pt>
                <c:pt idx="14">
                  <c:v>41.713999999999999</c:v>
                </c:pt>
                <c:pt idx="15">
                  <c:v>41.997</c:v>
                </c:pt>
                <c:pt idx="16">
                  <c:v>42.725000000000001</c:v>
                </c:pt>
                <c:pt idx="17">
                  <c:v>42.344000000000001</c:v>
                </c:pt>
                <c:pt idx="18">
                  <c:v>41.863</c:v>
                </c:pt>
                <c:pt idx="19">
                  <c:v>41.872</c:v>
                </c:pt>
                <c:pt idx="20">
                  <c:v>42.011000000000003</c:v>
                </c:pt>
                <c:pt idx="21">
                  <c:v>41.698999999999998</c:v>
                </c:pt>
                <c:pt idx="22">
                  <c:v>41.871000000000002</c:v>
                </c:pt>
                <c:pt idx="23">
                  <c:v>42.116</c:v>
                </c:pt>
                <c:pt idx="24">
                  <c:v>42.040999999999997</c:v>
                </c:pt>
                <c:pt idx="25">
                  <c:v>41.911999999999999</c:v>
                </c:pt>
                <c:pt idx="26">
                  <c:v>42.052999999999997</c:v>
                </c:pt>
                <c:pt idx="27">
                  <c:v>41.857999999999997</c:v>
                </c:pt>
                <c:pt idx="28">
                  <c:v>41.811</c:v>
                </c:pt>
                <c:pt idx="29">
                  <c:v>42.179000000000002</c:v>
                </c:pt>
                <c:pt idx="30">
                  <c:v>41.904000000000003</c:v>
                </c:pt>
                <c:pt idx="31">
                  <c:v>41.831000000000003</c:v>
                </c:pt>
                <c:pt idx="32">
                  <c:v>41.914999999999999</c:v>
                </c:pt>
                <c:pt idx="33">
                  <c:v>41.792999999999999</c:v>
                </c:pt>
                <c:pt idx="34">
                  <c:v>41.642000000000003</c:v>
                </c:pt>
                <c:pt idx="35">
                  <c:v>42.026000000000003</c:v>
                </c:pt>
                <c:pt idx="36">
                  <c:v>41.923999999999999</c:v>
                </c:pt>
                <c:pt idx="37">
                  <c:v>41.77</c:v>
                </c:pt>
                <c:pt idx="38">
                  <c:v>41.79</c:v>
                </c:pt>
                <c:pt idx="39">
                  <c:v>42.078000000000003</c:v>
                </c:pt>
                <c:pt idx="40">
                  <c:v>42.052999999999997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2D5-4458-9D5D-6D715E5D6A3E}"/>
            </c:ext>
          </c:extLst>
        </c:ser>
        <c:ser>
          <c:idx val="1"/>
          <c:order val="1"/>
          <c:tx>
            <c:strRef>
              <c:f>ASS_Racing_Team!$D$20:$D$20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 w="28437" cap="rnd">
              <a:solidFill>
                <a:srgbClr val="FF0000"/>
              </a:solidFill>
              <a:prstDash val="solid"/>
              <a:round/>
            </a:ln>
          </c:spPr>
          <c:marker>
            <c:symbol val="none"/>
          </c:marker>
          <c:cat>
            <c:numRef>
              <c:f>ASS_Racing_Team!$B$21:$B$77</c:f>
              <c:numCache>
                <c:formatCode>[$-409]General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ASS_Racing_Team!$D$21:$D$77</c:f>
              <c:numCache>
                <c:formatCode>[$-409]0.000</c:formatCode>
                <c:ptCount val="57"/>
                <c:pt idx="0">
                  <c:v>43.947000000000003</c:v>
                </c:pt>
                <c:pt idx="1">
                  <c:v>42.921999999999997</c:v>
                </c:pt>
                <c:pt idx="2">
                  <c:v>42.701000000000001</c:v>
                </c:pt>
                <c:pt idx="3">
                  <c:v>42.408000000000001</c:v>
                </c:pt>
                <c:pt idx="4">
                  <c:v>42.411000000000001</c:v>
                </c:pt>
                <c:pt idx="5">
                  <c:v>42.395000000000003</c:v>
                </c:pt>
                <c:pt idx="6">
                  <c:v>42.423000000000002</c:v>
                </c:pt>
                <c:pt idx="7">
                  <c:v>42.448999999999998</c:v>
                </c:pt>
                <c:pt idx="8">
                  <c:v>42.459000000000003</c:v>
                </c:pt>
                <c:pt idx="9">
                  <c:v>42.283999999999999</c:v>
                </c:pt>
                <c:pt idx="10">
                  <c:v>42.406999999999996</c:v>
                </c:pt>
                <c:pt idx="11">
                  <c:v>42.460999999999999</c:v>
                </c:pt>
                <c:pt idx="12">
                  <c:v>42.563000000000002</c:v>
                </c:pt>
                <c:pt idx="13">
                  <c:v>42.411000000000001</c:v>
                </c:pt>
                <c:pt idx="14">
                  <c:v>42.296999999999997</c:v>
                </c:pt>
                <c:pt idx="15">
                  <c:v>42.326000000000001</c:v>
                </c:pt>
                <c:pt idx="16">
                  <c:v>42.311999999999998</c:v>
                </c:pt>
                <c:pt idx="17">
                  <c:v>43.555999999999997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2D5-4458-9D5D-6D715E5D6A3E}"/>
            </c:ext>
          </c:extLst>
        </c:ser>
        <c:ser>
          <c:idx val="2"/>
          <c:order val="2"/>
          <c:tx>
            <c:strRef>
              <c:f>ASS_Racing_Team!$E$20:$E$20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 w="28437" cap="rnd">
              <a:solidFill>
                <a:srgbClr val="00FF00"/>
              </a:solidFill>
              <a:prstDash val="solid"/>
              <a:round/>
            </a:ln>
          </c:spPr>
          <c:marker>
            <c:symbol val="none"/>
          </c:marker>
          <c:cat>
            <c:numRef>
              <c:f>ASS_Racing_Team!$B$21:$B$77</c:f>
              <c:numCache>
                <c:formatCode>[$-409]General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ASS_Racing_Team!$E$21:$E$77</c:f>
              <c:numCache>
                <c:formatCode>[$-409]0.000</c:formatCode>
                <c:ptCount val="57"/>
                <c:pt idx="0">
                  <c:v>43.354999999999997</c:v>
                </c:pt>
                <c:pt idx="1">
                  <c:v>42.366</c:v>
                </c:pt>
                <c:pt idx="2">
                  <c:v>42.390999999999998</c:v>
                </c:pt>
                <c:pt idx="3">
                  <c:v>42.066000000000003</c:v>
                </c:pt>
                <c:pt idx="4">
                  <c:v>41.987000000000002</c:v>
                </c:pt>
                <c:pt idx="5">
                  <c:v>42.128999999999998</c:v>
                </c:pt>
                <c:pt idx="6">
                  <c:v>41.969000000000001</c:v>
                </c:pt>
                <c:pt idx="7">
                  <c:v>42.006999999999998</c:v>
                </c:pt>
                <c:pt idx="8">
                  <c:v>42.037999999999997</c:v>
                </c:pt>
                <c:pt idx="9">
                  <c:v>41.869</c:v>
                </c:pt>
                <c:pt idx="10">
                  <c:v>41.984000000000002</c:v>
                </c:pt>
                <c:pt idx="11">
                  <c:v>41.942999999999998</c:v>
                </c:pt>
                <c:pt idx="12">
                  <c:v>41.936</c:v>
                </c:pt>
                <c:pt idx="13">
                  <c:v>41.896000000000001</c:v>
                </c:pt>
                <c:pt idx="14">
                  <c:v>42.011000000000003</c:v>
                </c:pt>
                <c:pt idx="15">
                  <c:v>42.106000000000002</c:v>
                </c:pt>
                <c:pt idx="16">
                  <c:v>41.947000000000003</c:v>
                </c:pt>
                <c:pt idx="17">
                  <c:v>42.328000000000003</c:v>
                </c:pt>
                <c:pt idx="18">
                  <c:v>41.796999999999997</c:v>
                </c:pt>
                <c:pt idx="19">
                  <c:v>42.183</c:v>
                </c:pt>
                <c:pt idx="20">
                  <c:v>42.122</c:v>
                </c:pt>
                <c:pt idx="21">
                  <c:v>42.255000000000003</c:v>
                </c:pt>
                <c:pt idx="22">
                  <c:v>42.162999999999997</c:v>
                </c:pt>
                <c:pt idx="23">
                  <c:v>42.131</c:v>
                </c:pt>
                <c:pt idx="24">
                  <c:v>42.031999999999996</c:v>
                </c:pt>
                <c:pt idx="25">
                  <c:v>42.606000000000002</c:v>
                </c:pt>
                <c:pt idx="26">
                  <c:v>42.042999999999999</c:v>
                </c:pt>
                <c:pt idx="27">
                  <c:v>41.993000000000002</c:v>
                </c:pt>
                <c:pt idx="28">
                  <c:v>42.152000000000001</c:v>
                </c:pt>
                <c:pt idx="29">
                  <c:v>42.250999999999998</c:v>
                </c:pt>
                <c:pt idx="30">
                  <c:v>42.039000000000001</c:v>
                </c:pt>
                <c:pt idx="31">
                  <c:v>42.268999999999998</c:v>
                </c:pt>
                <c:pt idx="32">
                  <c:v>41.938000000000002</c:v>
                </c:pt>
                <c:pt idx="33">
                  <c:v>42.094999999999999</c:v>
                </c:pt>
                <c:pt idx="34">
                  <c:v>42.036000000000001</c:v>
                </c:pt>
                <c:pt idx="35">
                  <c:v>42.043999999999997</c:v>
                </c:pt>
                <c:pt idx="36">
                  <c:v>42.165999999999997</c:v>
                </c:pt>
                <c:pt idx="37">
                  <c:v>42.064999999999998</c:v>
                </c:pt>
                <c:pt idx="38">
                  <c:v>41.985999999999997</c:v>
                </c:pt>
                <c:pt idx="39">
                  <c:v>41.869</c:v>
                </c:pt>
                <c:pt idx="40">
                  <c:v>42.152999999999999</c:v>
                </c:pt>
                <c:pt idx="41">
                  <c:v>41.988999999999997</c:v>
                </c:pt>
                <c:pt idx="42">
                  <c:v>41.917999999999999</c:v>
                </c:pt>
                <c:pt idx="43">
                  <c:v>42.029000000000003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2D5-4458-9D5D-6D715E5D6A3E}"/>
            </c:ext>
          </c:extLst>
        </c:ser>
        <c:ser>
          <c:idx val="3"/>
          <c:order val="3"/>
          <c:tx>
            <c:strRef>
              <c:f>ASS_Racing_Team!$F$20:$F$20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 w="28437" cap="rnd">
              <a:solidFill>
                <a:srgbClr val="00B0F0"/>
              </a:solidFill>
              <a:prstDash val="solid"/>
              <a:round/>
            </a:ln>
          </c:spPr>
          <c:marker>
            <c:symbol val="none"/>
          </c:marker>
          <c:cat>
            <c:numRef>
              <c:f>ASS_Racing_Team!$B$21:$B$77</c:f>
              <c:numCache>
                <c:formatCode>[$-409]General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ASS_Racing_Team!$F$21:$F$77</c:f>
              <c:numCache>
                <c:formatCode>[$-409]0.000</c:formatCode>
                <c:ptCount val="57"/>
                <c:pt idx="0">
                  <c:v>43.378</c:v>
                </c:pt>
                <c:pt idx="1">
                  <c:v>42.207000000000001</c:v>
                </c:pt>
                <c:pt idx="2">
                  <c:v>41.978999999999999</c:v>
                </c:pt>
                <c:pt idx="3">
                  <c:v>42.084000000000003</c:v>
                </c:pt>
                <c:pt idx="4">
                  <c:v>41.89</c:v>
                </c:pt>
                <c:pt idx="5">
                  <c:v>42.392000000000003</c:v>
                </c:pt>
                <c:pt idx="6">
                  <c:v>42.106000000000002</c:v>
                </c:pt>
                <c:pt idx="7">
                  <c:v>42.286999999999999</c:v>
                </c:pt>
                <c:pt idx="8">
                  <c:v>42.23</c:v>
                </c:pt>
                <c:pt idx="9">
                  <c:v>42.17</c:v>
                </c:pt>
                <c:pt idx="10">
                  <c:v>42.177999999999997</c:v>
                </c:pt>
                <c:pt idx="11">
                  <c:v>41.905999999999999</c:v>
                </c:pt>
                <c:pt idx="12">
                  <c:v>41.965000000000003</c:v>
                </c:pt>
                <c:pt idx="13">
                  <c:v>42.348999999999997</c:v>
                </c:pt>
                <c:pt idx="14">
                  <c:v>42.042000000000002</c:v>
                </c:pt>
                <c:pt idx="15">
                  <c:v>42.055999999999997</c:v>
                </c:pt>
                <c:pt idx="16">
                  <c:v>42.116</c:v>
                </c:pt>
                <c:pt idx="17">
                  <c:v>42.057000000000002</c:v>
                </c:pt>
                <c:pt idx="18">
                  <c:v>42.128</c:v>
                </c:pt>
                <c:pt idx="19">
                  <c:v>42.154000000000003</c:v>
                </c:pt>
                <c:pt idx="20">
                  <c:v>42.005000000000003</c:v>
                </c:pt>
                <c:pt idx="21">
                  <c:v>42.165999999999997</c:v>
                </c:pt>
                <c:pt idx="22">
                  <c:v>42.201000000000001</c:v>
                </c:pt>
                <c:pt idx="23">
                  <c:v>42.162999999999997</c:v>
                </c:pt>
                <c:pt idx="24">
                  <c:v>42.924999999999997</c:v>
                </c:pt>
                <c:pt idx="25">
                  <c:v>42.290999999999997</c:v>
                </c:pt>
                <c:pt idx="26">
                  <c:v>42.192</c:v>
                </c:pt>
                <c:pt idx="27">
                  <c:v>42.103000000000002</c:v>
                </c:pt>
                <c:pt idx="28">
                  <c:v>41.972999999999999</c:v>
                </c:pt>
                <c:pt idx="29">
                  <c:v>42.048999999999999</c:v>
                </c:pt>
                <c:pt idx="30">
                  <c:v>42.194000000000003</c:v>
                </c:pt>
                <c:pt idx="31">
                  <c:v>41.933</c:v>
                </c:pt>
                <c:pt idx="32">
                  <c:v>42.158999999999999</c:v>
                </c:pt>
                <c:pt idx="33">
                  <c:v>42.170999999999999</c:v>
                </c:pt>
                <c:pt idx="34">
                  <c:v>41.911000000000001</c:v>
                </c:pt>
                <c:pt idx="35">
                  <c:v>42.014000000000003</c:v>
                </c:pt>
                <c:pt idx="36">
                  <c:v>41.912999999999997</c:v>
                </c:pt>
                <c:pt idx="37">
                  <c:v>42.048000000000002</c:v>
                </c:pt>
                <c:pt idx="38">
                  <c:v>42.091000000000001</c:v>
                </c:pt>
                <c:pt idx="39">
                  <c:v>42.241999999999997</c:v>
                </c:pt>
                <c:pt idx="40">
                  <c:v>42.347000000000001</c:v>
                </c:pt>
                <c:pt idx="41">
                  <c:v>42.054000000000002</c:v>
                </c:pt>
                <c:pt idx="42">
                  <c:v>42.015000000000001</c:v>
                </c:pt>
                <c:pt idx="43">
                  <c:v>41.951000000000001</c:v>
                </c:pt>
                <c:pt idx="44">
                  <c:v>41.969000000000001</c:v>
                </c:pt>
                <c:pt idx="45">
                  <c:v>42.177999999999997</c:v>
                </c:pt>
                <c:pt idx="46">
                  <c:v>41.853999999999999</c:v>
                </c:pt>
                <c:pt idx="47">
                  <c:v>41.95</c:v>
                </c:pt>
                <c:pt idx="48">
                  <c:v>42.084000000000003</c:v>
                </c:pt>
                <c:pt idx="49">
                  <c:v>42.247999999999998</c:v>
                </c:pt>
                <c:pt idx="50">
                  <c:v>42.253999999999998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2D5-4458-9D5D-6D715E5D6A3E}"/>
            </c:ext>
          </c:extLst>
        </c:ser>
        <c:ser>
          <c:idx val="4"/>
          <c:order val="4"/>
          <c:tx>
            <c:strRef>
              <c:f>ASS_Racing_Team!$G$20:$G$20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 w="28437" cap="rnd">
              <a:solidFill>
                <a:srgbClr val="FFFF00"/>
              </a:solidFill>
              <a:prstDash val="solid"/>
              <a:round/>
            </a:ln>
          </c:spPr>
          <c:marker>
            <c:symbol val="none"/>
          </c:marker>
          <c:cat>
            <c:numRef>
              <c:f>ASS_Racing_Team!$B$21:$B$77</c:f>
              <c:numCache>
                <c:formatCode>[$-409]General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ASS_Racing_Team!$G$21:$G$77</c:f>
              <c:numCache>
                <c:formatCode>[$-409]0.000</c:formatCode>
                <c:ptCount val="57"/>
                <c:pt idx="0">
                  <c:v>43.677999999999997</c:v>
                </c:pt>
                <c:pt idx="1">
                  <c:v>43.201999999999998</c:v>
                </c:pt>
                <c:pt idx="2">
                  <c:v>42.337000000000003</c:v>
                </c:pt>
                <c:pt idx="3">
                  <c:v>42.405000000000001</c:v>
                </c:pt>
                <c:pt idx="4">
                  <c:v>42.289000000000001</c:v>
                </c:pt>
                <c:pt idx="5">
                  <c:v>42.347999999999999</c:v>
                </c:pt>
                <c:pt idx="6">
                  <c:v>42.219000000000001</c:v>
                </c:pt>
                <c:pt idx="7">
                  <c:v>42.368000000000002</c:v>
                </c:pt>
                <c:pt idx="8">
                  <c:v>42.351999999999997</c:v>
                </c:pt>
                <c:pt idx="9">
                  <c:v>42.232999999999997</c:v>
                </c:pt>
                <c:pt idx="10">
                  <c:v>42.442999999999998</c:v>
                </c:pt>
                <c:pt idx="11">
                  <c:v>42.405999999999999</c:v>
                </c:pt>
                <c:pt idx="12">
                  <c:v>42.421999999999997</c:v>
                </c:pt>
                <c:pt idx="13">
                  <c:v>42.470999999999997</c:v>
                </c:pt>
                <c:pt idx="14">
                  <c:v>42.328000000000003</c:v>
                </c:pt>
                <c:pt idx="15">
                  <c:v>42.331000000000003</c:v>
                </c:pt>
                <c:pt idx="16">
                  <c:v>42.371000000000002</c:v>
                </c:pt>
                <c:pt idx="17">
                  <c:v>42.44</c:v>
                </c:pt>
                <c:pt idx="18">
                  <c:v>42.392000000000003</c:v>
                </c:pt>
                <c:pt idx="19">
                  <c:v>42.235999999999997</c:v>
                </c:pt>
                <c:pt idx="20">
                  <c:v>42.414000000000001</c:v>
                </c:pt>
                <c:pt idx="21">
                  <c:v>42.401000000000003</c:v>
                </c:pt>
                <c:pt idx="22">
                  <c:v>42.298000000000002</c:v>
                </c:pt>
                <c:pt idx="23">
                  <c:v>42.259</c:v>
                </c:pt>
                <c:pt idx="24">
                  <c:v>42.472000000000001</c:v>
                </c:pt>
                <c:pt idx="25">
                  <c:v>42.215000000000003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2D5-4458-9D5D-6D715E5D6A3E}"/>
            </c:ext>
          </c:extLst>
        </c:ser>
        <c:ser>
          <c:idx val="5"/>
          <c:order val="5"/>
          <c:tx>
            <c:strRef>
              <c:f>ASS_Racing_Team!$H$20:$H$20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 w="28437" cap="rnd">
              <a:solidFill>
                <a:srgbClr val="FF9933"/>
              </a:solidFill>
              <a:prstDash val="solid"/>
              <a:round/>
            </a:ln>
          </c:spPr>
          <c:marker>
            <c:symbol val="none"/>
          </c:marker>
          <c:cat>
            <c:numRef>
              <c:f>ASS_Racing_Team!$B$21:$B$77</c:f>
              <c:numCache>
                <c:formatCode>[$-409]General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ASS_Racing_Team!$H$21:$H$77</c:f>
              <c:numCache>
                <c:formatCode>[$-409]0.000</c:formatCode>
                <c:ptCount val="57"/>
                <c:pt idx="0">
                  <c:v>43.07</c:v>
                </c:pt>
                <c:pt idx="1">
                  <c:v>41.896000000000001</c:v>
                </c:pt>
                <c:pt idx="2">
                  <c:v>42.216000000000001</c:v>
                </c:pt>
                <c:pt idx="3">
                  <c:v>41.869</c:v>
                </c:pt>
                <c:pt idx="4">
                  <c:v>42.100999999999999</c:v>
                </c:pt>
                <c:pt idx="5">
                  <c:v>41.768999999999998</c:v>
                </c:pt>
                <c:pt idx="6">
                  <c:v>42.292000000000002</c:v>
                </c:pt>
                <c:pt idx="7">
                  <c:v>41.978999999999999</c:v>
                </c:pt>
                <c:pt idx="8">
                  <c:v>41.850999999999999</c:v>
                </c:pt>
                <c:pt idx="9">
                  <c:v>41.908999999999999</c:v>
                </c:pt>
                <c:pt idx="10">
                  <c:v>41.878999999999998</c:v>
                </c:pt>
                <c:pt idx="11">
                  <c:v>42.052999999999997</c:v>
                </c:pt>
                <c:pt idx="12">
                  <c:v>41.956000000000003</c:v>
                </c:pt>
                <c:pt idx="13">
                  <c:v>41.923999999999999</c:v>
                </c:pt>
                <c:pt idx="14">
                  <c:v>41.790999999999997</c:v>
                </c:pt>
                <c:pt idx="15">
                  <c:v>41.954000000000001</c:v>
                </c:pt>
                <c:pt idx="16">
                  <c:v>41.881999999999998</c:v>
                </c:pt>
                <c:pt idx="17">
                  <c:v>42.061999999999998</c:v>
                </c:pt>
                <c:pt idx="18">
                  <c:v>42.023000000000003</c:v>
                </c:pt>
                <c:pt idx="19">
                  <c:v>41.975000000000001</c:v>
                </c:pt>
                <c:pt idx="20">
                  <c:v>42.506</c:v>
                </c:pt>
                <c:pt idx="21">
                  <c:v>41.853999999999999</c:v>
                </c:pt>
                <c:pt idx="22">
                  <c:v>41.99</c:v>
                </c:pt>
                <c:pt idx="23">
                  <c:v>41.860999999999997</c:v>
                </c:pt>
                <c:pt idx="24">
                  <c:v>41.911999999999999</c:v>
                </c:pt>
                <c:pt idx="25">
                  <c:v>42.122</c:v>
                </c:pt>
                <c:pt idx="26">
                  <c:v>41.820999999999998</c:v>
                </c:pt>
                <c:pt idx="27">
                  <c:v>41.776000000000003</c:v>
                </c:pt>
                <c:pt idx="28">
                  <c:v>42.084000000000003</c:v>
                </c:pt>
                <c:pt idx="29">
                  <c:v>42.351999999999997</c:v>
                </c:pt>
                <c:pt idx="30">
                  <c:v>41.893999999999998</c:v>
                </c:pt>
                <c:pt idx="31">
                  <c:v>42.055</c:v>
                </c:pt>
                <c:pt idx="32">
                  <c:v>42.011000000000003</c:v>
                </c:pt>
                <c:pt idx="33">
                  <c:v>42.014000000000003</c:v>
                </c:pt>
                <c:pt idx="34">
                  <c:v>41.936</c:v>
                </c:pt>
                <c:pt idx="35">
                  <c:v>42.029000000000003</c:v>
                </c:pt>
                <c:pt idx="36">
                  <c:v>41.881</c:v>
                </c:pt>
                <c:pt idx="37">
                  <c:v>41.981999999999999</c:v>
                </c:pt>
                <c:pt idx="38">
                  <c:v>42.115000000000002</c:v>
                </c:pt>
                <c:pt idx="39">
                  <c:v>41.87</c:v>
                </c:pt>
                <c:pt idx="40">
                  <c:v>41.988</c:v>
                </c:pt>
                <c:pt idx="41">
                  <c:v>41.844000000000001</c:v>
                </c:pt>
                <c:pt idx="42">
                  <c:v>41.87</c:v>
                </c:pt>
                <c:pt idx="43">
                  <c:v>41.926000000000002</c:v>
                </c:pt>
                <c:pt idx="44">
                  <c:v>42.134</c:v>
                </c:pt>
                <c:pt idx="45">
                  <c:v>42.039000000000001</c:v>
                </c:pt>
                <c:pt idx="46">
                  <c:v>42.247</c:v>
                </c:pt>
                <c:pt idx="47">
                  <c:v>42.63</c:v>
                </c:pt>
                <c:pt idx="48">
                  <c:v>42.406999999999996</c:v>
                </c:pt>
                <c:pt idx="49">
                  <c:v>42.168999999999997</c:v>
                </c:pt>
                <c:pt idx="50">
                  <c:v>42.088000000000001</c:v>
                </c:pt>
                <c:pt idx="51">
                  <c:v>41.941000000000003</c:v>
                </c:pt>
                <c:pt idx="52">
                  <c:v>41.933999999999997</c:v>
                </c:pt>
                <c:pt idx="53">
                  <c:v>42.372</c:v>
                </c:pt>
                <c:pt idx="54">
                  <c:v>42.170999999999999</c:v>
                </c:pt>
                <c:pt idx="55">
                  <c:v>42.1</c:v>
                </c:pt>
                <c:pt idx="56">
                  <c:v>42.307000000000002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2D5-4458-9D5D-6D715E5D6A3E}"/>
            </c:ext>
          </c:extLst>
        </c:ser>
        <c:ser>
          <c:idx val="6"/>
          <c:order val="6"/>
          <c:tx>
            <c:strRef>
              <c:f>ASS_Racing_Team!$I$20:$I$20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 w="28437" cap="rnd">
              <a:solidFill>
                <a:srgbClr val="8EA5CA"/>
              </a:solidFill>
              <a:prstDash val="solid"/>
              <a:round/>
            </a:ln>
          </c:spPr>
          <c:marker>
            <c:symbol val="none"/>
          </c:marker>
          <c:cat>
            <c:numRef>
              <c:f>ASS_Racing_Team!$B$21:$B$77</c:f>
              <c:numCache>
                <c:formatCode>[$-409]General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ASS_Racing_Team!$I$21:$I$77</c:f>
              <c:numCache>
                <c:formatCode>[$-409]0.000</c:formatCode>
                <c:ptCount val="57"/>
                <c:pt idx="0">
                  <c:v>43.215000000000003</c:v>
                </c:pt>
                <c:pt idx="1">
                  <c:v>42.561999999999998</c:v>
                </c:pt>
                <c:pt idx="2">
                  <c:v>43.639000000000003</c:v>
                </c:pt>
                <c:pt idx="3">
                  <c:v>42.433999999999997</c:v>
                </c:pt>
                <c:pt idx="4">
                  <c:v>42.536000000000001</c:v>
                </c:pt>
                <c:pt idx="5">
                  <c:v>42.548000000000002</c:v>
                </c:pt>
                <c:pt idx="6">
                  <c:v>42.518999999999998</c:v>
                </c:pt>
                <c:pt idx="7">
                  <c:v>42.389000000000003</c:v>
                </c:pt>
                <c:pt idx="8">
                  <c:v>42.633000000000003</c:v>
                </c:pt>
                <c:pt idx="9">
                  <c:v>42.363999999999997</c:v>
                </c:pt>
                <c:pt idx="10">
                  <c:v>42.457999999999998</c:v>
                </c:pt>
                <c:pt idx="11">
                  <c:v>42.862000000000002</c:v>
                </c:pt>
                <c:pt idx="12">
                  <c:v>42.573999999999998</c:v>
                </c:pt>
                <c:pt idx="13">
                  <c:v>42.543999999999997</c:v>
                </c:pt>
                <c:pt idx="14">
                  <c:v>42.625</c:v>
                </c:pt>
                <c:pt idx="15">
                  <c:v>42.578000000000003</c:v>
                </c:pt>
                <c:pt idx="16">
                  <c:v>42.603999999999999</c:v>
                </c:pt>
                <c:pt idx="17">
                  <c:v>42.904000000000003</c:v>
                </c:pt>
                <c:pt idx="18">
                  <c:v>42.64</c:v>
                </c:pt>
                <c:pt idx="19">
                  <c:v>43.21</c:v>
                </c:pt>
                <c:pt idx="20">
                  <c:v>42.259</c:v>
                </c:pt>
                <c:pt idx="21">
                  <c:v>42.587000000000003</c:v>
                </c:pt>
                <c:pt idx="22">
                  <c:v>42.51</c:v>
                </c:pt>
                <c:pt idx="23">
                  <c:v>42.656999999999996</c:v>
                </c:pt>
                <c:pt idx="24">
                  <c:v>42.531999999999996</c:v>
                </c:pt>
                <c:pt idx="25">
                  <c:v>42.408000000000001</c:v>
                </c:pt>
                <c:pt idx="26">
                  <c:v>43.396999999999998</c:v>
                </c:pt>
                <c:pt idx="27">
                  <c:v>42.405000000000001</c:v>
                </c:pt>
                <c:pt idx="28">
                  <c:v>42.363999999999997</c:v>
                </c:pt>
                <c:pt idx="29">
                  <c:v>42.514000000000003</c:v>
                </c:pt>
                <c:pt idx="30">
                  <c:v>42.72</c:v>
                </c:pt>
                <c:pt idx="31">
                  <c:v>43.164999999999999</c:v>
                </c:pt>
                <c:pt idx="32">
                  <c:v>43.28</c:v>
                </c:pt>
                <c:pt idx="33">
                  <c:v>42.67</c:v>
                </c:pt>
                <c:pt idx="34">
                  <c:v>43.122</c:v>
                </c:pt>
                <c:pt idx="35">
                  <c:v>43.003999999999998</c:v>
                </c:pt>
                <c:pt idx="36">
                  <c:v>42.731999999999999</c:v>
                </c:pt>
                <c:pt idx="37">
                  <c:v>42.601999999999997</c:v>
                </c:pt>
                <c:pt idx="38">
                  <c:v>42.662999999999997</c:v>
                </c:pt>
                <c:pt idx="39">
                  <c:v>43.100999999999999</c:v>
                </c:pt>
                <c:pt idx="40">
                  <c:v>42.954999999999998</c:v>
                </c:pt>
                <c:pt idx="41">
                  <c:v>42.767000000000003</c:v>
                </c:pt>
                <c:pt idx="42">
                  <c:v>43.021999999999998</c:v>
                </c:pt>
                <c:pt idx="43">
                  <c:v>42.658000000000001</c:v>
                </c:pt>
                <c:pt idx="44">
                  <c:v>43.648000000000003</c:v>
                </c:pt>
                <c:pt idx="45">
                  <c:v>42.683</c:v>
                </c:pt>
                <c:pt idx="46">
                  <c:v>42.780999999999999</c:v>
                </c:pt>
                <c:pt idx="47">
                  <c:v>42.823</c:v>
                </c:pt>
                <c:pt idx="48">
                  <c:v>42.823</c:v>
                </c:pt>
                <c:pt idx="49">
                  <c:v>42.622</c:v>
                </c:pt>
                <c:pt idx="50">
                  <c:v>42.795000000000002</c:v>
                </c:pt>
                <c:pt idx="51">
                  <c:v>42.704000000000001</c:v>
                </c:pt>
                <c:pt idx="52">
                  <c:v>42.688000000000002</c:v>
                </c:pt>
                <c:pt idx="53">
                  <c:v>43.142000000000003</c:v>
                </c:pt>
                <c:pt idx="54">
                  <c:v>42.761000000000003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42D5-4458-9D5D-6D715E5D6A3E}"/>
            </c:ext>
          </c:extLst>
        </c:ser>
        <c:ser>
          <c:idx val="7"/>
          <c:order val="7"/>
          <c:tx>
            <c:strRef>
              <c:f>ASS_Racing_Team!$J$20:$J$20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 w="28437" cap="rnd">
              <a:solidFill>
                <a:srgbClr val="CC8F8E"/>
              </a:solidFill>
              <a:prstDash val="solid"/>
              <a:round/>
            </a:ln>
          </c:spPr>
          <c:marker>
            <c:symbol val="none"/>
          </c:marker>
          <c:cat>
            <c:numRef>
              <c:f>ASS_Racing_Team!$B$21:$B$77</c:f>
              <c:numCache>
                <c:formatCode>[$-409]General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ASS_Racing_Team!$J$21:$J$77</c:f>
              <c:numCache>
                <c:formatCode>[$-409]0.000</c:formatCode>
                <c:ptCount val="57"/>
                <c:pt idx="0">
                  <c:v>43.264000000000003</c:v>
                </c:pt>
                <c:pt idx="1">
                  <c:v>42.505000000000003</c:v>
                </c:pt>
                <c:pt idx="2">
                  <c:v>42.284999999999997</c:v>
                </c:pt>
                <c:pt idx="3">
                  <c:v>42.137</c:v>
                </c:pt>
                <c:pt idx="4">
                  <c:v>42.2</c:v>
                </c:pt>
                <c:pt idx="5">
                  <c:v>42.295999999999999</c:v>
                </c:pt>
                <c:pt idx="6">
                  <c:v>42.209000000000003</c:v>
                </c:pt>
                <c:pt idx="7">
                  <c:v>42.142000000000003</c:v>
                </c:pt>
                <c:pt idx="8">
                  <c:v>42.673000000000002</c:v>
                </c:pt>
                <c:pt idx="9">
                  <c:v>42.798999999999999</c:v>
                </c:pt>
                <c:pt idx="10">
                  <c:v>42.17</c:v>
                </c:pt>
                <c:pt idx="11">
                  <c:v>42.335000000000001</c:v>
                </c:pt>
                <c:pt idx="12">
                  <c:v>42.218000000000004</c:v>
                </c:pt>
                <c:pt idx="13">
                  <c:v>42.295999999999999</c:v>
                </c:pt>
                <c:pt idx="14">
                  <c:v>42.298999999999999</c:v>
                </c:pt>
                <c:pt idx="15">
                  <c:v>43.3</c:v>
                </c:pt>
                <c:pt idx="16">
                  <c:v>42.600999999999999</c:v>
                </c:pt>
                <c:pt idx="17">
                  <c:v>42.558</c:v>
                </c:pt>
                <c:pt idx="18">
                  <c:v>42.274000000000001</c:v>
                </c:pt>
                <c:pt idx="19">
                  <c:v>42.398000000000003</c:v>
                </c:pt>
                <c:pt idx="20">
                  <c:v>42.341000000000001</c:v>
                </c:pt>
                <c:pt idx="21">
                  <c:v>42.271999999999998</c:v>
                </c:pt>
                <c:pt idx="22">
                  <c:v>42.323</c:v>
                </c:pt>
                <c:pt idx="23">
                  <c:v>42.218000000000004</c:v>
                </c:pt>
                <c:pt idx="24">
                  <c:v>42.401000000000003</c:v>
                </c:pt>
                <c:pt idx="25">
                  <c:v>42.758000000000003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42D5-4458-9D5D-6D715E5D6A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06766815"/>
        <c:axId val="1306768063"/>
      </c:lineChart>
      <c:valAx>
        <c:axId val="1306768063"/>
        <c:scaling>
          <c:orientation val="minMax"/>
          <c:max val="44.5"/>
          <c:min val="41.5"/>
        </c:scaling>
        <c:delete val="0"/>
        <c:axPos val="l"/>
        <c:majorGridlines>
          <c:spPr>
            <a:ln w="9363" cap="flat">
              <a:solidFill>
                <a:srgbClr val="878787"/>
              </a:solidFill>
              <a:prstDash val="solid"/>
              <a:round/>
            </a:ln>
          </c:spPr>
        </c:majorGridlines>
        <c:numFmt formatCode="[$-409]0.000" sourceLinked="1"/>
        <c:majorTickMark val="none"/>
        <c:minorTickMark val="none"/>
        <c:tickLblPos val="nextTo"/>
        <c:spPr>
          <a:noFill/>
          <a:ln>
            <a:noFill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1306766815"/>
        <c:crossesAt val="0"/>
        <c:crossBetween val="between"/>
        <c:majorUnit val="1"/>
      </c:valAx>
      <c:catAx>
        <c:axId val="1306766815"/>
        <c:scaling>
          <c:orientation val="minMax"/>
        </c:scaling>
        <c:delete val="0"/>
        <c:axPos val="b"/>
        <c:numFmt formatCode="[$-409]General" sourceLinked="1"/>
        <c:majorTickMark val="none"/>
        <c:minorTickMark val="none"/>
        <c:tickLblPos val="nextTo"/>
        <c:spPr>
          <a:noFill/>
          <a:ln w="9363" cap="flat">
            <a:solidFill>
              <a:srgbClr val="878787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1306768063"/>
        <c:crossesAt val="0"/>
        <c:auto val="1"/>
        <c:lblAlgn val="ctr"/>
        <c:lblOffset val="100"/>
        <c:noMultiLvlLbl val="0"/>
      </c:catAx>
      <c:spPr>
        <a:solidFill>
          <a:srgbClr val="FFFFFF"/>
        </a:solidFill>
        <a:ln>
          <a:noFill/>
        </a:ln>
      </c:spPr>
    </c:plotArea>
    <c:legend>
      <c:legendPos val="b"/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1000" b="0" i="0" u="none" strike="noStrike" kern="1200" baseline="0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363" cap="flat">
      <a:solidFill>
        <a:srgbClr val="878787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ru-RU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800" b="1" i="0" u="none" strike="noStrike" kern="1200" baseline="0">
                <a:solidFill>
                  <a:srgbClr val="000000"/>
                </a:solidFill>
                <a:latin typeface="Calibri"/>
              </a:defRPr>
            </a:pPr>
            <a:r>
              <a:rPr lang="uk-UA" sz="1800" b="1" i="0" u="none" strike="noStrike" kern="1200" cap="none" spc="0" baseline="0">
                <a:solidFill>
                  <a:srgbClr val="000000"/>
                </a:solidFill>
                <a:uFillTx/>
                <a:latin typeface="Calibri"/>
              </a:rPr>
              <a:t>Стабильность</a:t>
            </a:r>
          </a:p>
        </c:rich>
      </c:tx>
      <c:layout>
        <c:manualLayout>
          <c:xMode val="edge"/>
          <c:yMode val="edge"/>
          <c:x val="0.40297100097580352"/>
          <c:y val="1.766233911300143E-2"/>
        </c:manualLayout>
      </c:layout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NFS_Fortuna_RT!$C$20:$C$20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 w="28437" cap="rnd">
              <a:solidFill>
                <a:srgbClr val="000000"/>
              </a:solidFill>
              <a:prstDash val="solid"/>
              <a:round/>
            </a:ln>
          </c:spPr>
          <c:marker>
            <c:symbol val="none"/>
          </c:marker>
          <c:cat>
            <c:numRef>
              <c:f>NFS_Fortuna_RT!$B$21:$B$81</c:f>
              <c:numCache>
                <c:formatCode>[$-409]General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NFS_Fortuna_RT!$C$21:$C$81</c:f>
              <c:numCache>
                <c:formatCode>[$-409]0.000</c:formatCode>
                <c:ptCount val="61"/>
                <c:pt idx="0">
                  <c:v>45.776000000000003</c:v>
                </c:pt>
                <c:pt idx="1">
                  <c:v>44.073999999999998</c:v>
                </c:pt>
                <c:pt idx="2">
                  <c:v>42.091999999999999</c:v>
                </c:pt>
                <c:pt idx="3">
                  <c:v>41.783000000000001</c:v>
                </c:pt>
                <c:pt idx="4">
                  <c:v>42.877000000000002</c:v>
                </c:pt>
                <c:pt idx="5">
                  <c:v>42.006</c:v>
                </c:pt>
                <c:pt idx="6">
                  <c:v>41.781999999999996</c:v>
                </c:pt>
                <c:pt idx="7">
                  <c:v>42.273000000000003</c:v>
                </c:pt>
                <c:pt idx="8">
                  <c:v>42.136000000000003</c:v>
                </c:pt>
                <c:pt idx="9">
                  <c:v>42.119</c:v>
                </c:pt>
                <c:pt idx="10">
                  <c:v>42.052</c:v>
                </c:pt>
                <c:pt idx="11">
                  <c:v>41.728999999999999</c:v>
                </c:pt>
                <c:pt idx="12">
                  <c:v>41.85</c:v>
                </c:pt>
                <c:pt idx="13">
                  <c:v>41.901000000000003</c:v>
                </c:pt>
                <c:pt idx="14">
                  <c:v>42.07</c:v>
                </c:pt>
                <c:pt idx="15">
                  <c:v>43.03</c:v>
                </c:pt>
                <c:pt idx="16">
                  <c:v>42.082000000000001</c:v>
                </c:pt>
                <c:pt idx="17">
                  <c:v>42.000999999999998</c:v>
                </c:pt>
                <c:pt idx="18">
                  <c:v>42.021000000000001</c:v>
                </c:pt>
                <c:pt idx="19">
                  <c:v>42.21</c:v>
                </c:pt>
                <c:pt idx="20">
                  <c:v>42.177999999999997</c:v>
                </c:pt>
                <c:pt idx="21">
                  <c:v>42.064999999999998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864-4211-8D93-4D54E0F3EEC5}"/>
            </c:ext>
          </c:extLst>
        </c:ser>
        <c:ser>
          <c:idx val="1"/>
          <c:order val="1"/>
          <c:tx>
            <c:strRef>
              <c:f>NFS_Fortuna_RT!$D$20:$D$20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 w="28437" cap="rnd">
              <a:solidFill>
                <a:srgbClr val="FF0000"/>
              </a:solidFill>
              <a:prstDash val="solid"/>
              <a:round/>
            </a:ln>
          </c:spPr>
          <c:marker>
            <c:symbol val="none"/>
          </c:marker>
          <c:cat>
            <c:numRef>
              <c:f>NFS_Fortuna_RT!$B$21:$B$81</c:f>
              <c:numCache>
                <c:formatCode>[$-409]General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NFS_Fortuna_RT!$D$21:$D$81</c:f>
              <c:numCache>
                <c:formatCode>[$-409]0.000</c:formatCode>
                <c:ptCount val="61"/>
                <c:pt idx="0">
                  <c:v>45.042999999999999</c:v>
                </c:pt>
                <c:pt idx="1">
                  <c:v>42.627000000000002</c:v>
                </c:pt>
                <c:pt idx="2">
                  <c:v>42.32</c:v>
                </c:pt>
                <c:pt idx="3">
                  <c:v>42.493000000000002</c:v>
                </c:pt>
                <c:pt idx="4">
                  <c:v>42.249000000000002</c:v>
                </c:pt>
                <c:pt idx="5">
                  <c:v>42.430999999999997</c:v>
                </c:pt>
                <c:pt idx="6">
                  <c:v>42.337000000000003</c:v>
                </c:pt>
                <c:pt idx="7">
                  <c:v>42.209000000000003</c:v>
                </c:pt>
                <c:pt idx="8">
                  <c:v>42.05</c:v>
                </c:pt>
                <c:pt idx="9">
                  <c:v>42.204999999999998</c:v>
                </c:pt>
                <c:pt idx="10">
                  <c:v>42.097000000000001</c:v>
                </c:pt>
                <c:pt idx="11">
                  <c:v>42.274999999999999</c:v>
                </c:pt>
                <c:pt idx="12">
                  <c:v>42.009</c:v>
                </c:pt>
                <c:pt idx="13">
                  <c:v>42.064</c:v>
                </c:pt>
                <c:pt idx="14">
                  <c:v>42.103999999999999</c:v>
                </c:pt>
                <c:pt idx="15">
                  <c:v>42.058999999999997</c:v>
                </c:pt>
                <c:pt idx="16">
                  <c:v>42.165999999999997</c:v>
                </c:pt>
                <c:pt idx="17">
                  <c:v>42.146000000000001</c:v>
                </c:pt>
                <c:pt idx="18">
                  <c:v>42.201999999999998</c:v>
                </c:pt>
                <c:pt idx="19">
                  <c:v>42.2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864-4211-8D93-4D54E0F3EEC5}"/>
            </c:ext>
          </c:extLst>
        </c:ser>
        <c:ser>
          <c:idx val="2"/>
          <c:order val="2"/>
          <c:tx>
            <c:strRef>
              <c:f>NFS_Fortuna_RT!$E$20:$E$20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 w="28437" cap="rnd">
              <a:solidFill>
                <a:srgbClr val="00FF00"/>
              </a:solidFill>
              <a:prstDash val="solid"/>
              <a:round/>
            </a:ln>
          </c:spPr>
          <c:marker>
            <c:symbol val="none"/>
          </c:marker>
          <c:cat>
            <c:numRef>
              <c:f>NFS_Fortuna_RT!$B$21:$B$81</c:f>
              <c:numCache>
                <c:formatCode>[$-409]General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NFS_Fortuna_RT!$E$21:$E$81</c:f>
              <c:numCache>
                <c:formatCode>[$-409]0.000</c:formatCode>
                <c:ptCount val="61"/>
                <c:pt idx="0">
                  <c:v>43.494</c:v>
                </c:pt>
                <c:pt idx="1">
                  <c:v>42.08</c:v>
                </c:pt>
                <c:pt idx="2">
                  <c:v>42.292999999999999</c:v>
                </c:pt>
                <c:pt idx="3">
                  <c:v>42.326000000000001</c:v>
                </c:pt>
                <c:pt idx="4">
                  <c:v>42.392000000000003</c:v>
                </c:pt>
                <c:pt idx="5">
                  <c:v>42.497999999999998</c:v>
                </c:pt>
                <c:pt idx="6">
                  <c:v>43.055999999999997</c:v>
                </c:pt>
                <c:pt idx="7">
                  <c:v>43.207999999999998</c:v>
                </c:pt>
                <c:pt idx="8">
                  <c:v>43.277999999999999</c:v>
                </c:pt>
                <c:pt idx="9">
                  <c:v>42.508999999999986</c:v>
                </c:pt>
                <c:pt idx="10">
                  <c:v>44.115000000000002</c:v>
                </c:pt>
                <c:pt idx="11">
                  <c:v>42.862000000000002</c:v>
                </c:pt>
                <c:pt idx="12">
                  <c:v>42.843000000000004</c:v>
                </c:pt>
                <c:pt idx="13">
                  <c:v>42.872999999999998</c:v>
                </c:pt>
                <c:pt idx="14">
                  <c:v>42.616</c:v>
                </c:pt>
                <c:pt idx="15">
                  <c:v>42.365000000000002</c:v>
                </c:pt>
                <c:pt idx="16">
                  <c:v>42.372999999999998</c:v>
                </c:pt>
                <c:pt idx="17">
                  <c:v>42.517000000000003</c:v>
                </c:pt>
                <c:pt idx="18">
                  <c:v>42.807000000000002</c:v>
                </c:pt>
                <c:pt idx="19">
                  <c:v>42.557000000000002</c:v>
                </c:pt>
                <c:pt idx="20">
                  <c:v>42.281999999999996</c:v>
                </c:pt>
                <c:pt idx="21">
                  <c:v>42.392000000000003</c:v>
                </c:pt>
                <c:pt idx="22">
                  <c:v>42.253</c:v>
                </c:pt>
                <c:pt idx="23">
                  <c:v>42.618000000000002</c:v>
                </c:pt>
                <c:pt idx="24">
                  <c:v>42.555999999999997</c:v>
                </c:pt>
                <c:pt idx="25">
                  <c:v>42.656999999999996</c:v>
                </c:pt>
                <c:pt idx="26">
                  <c:v>42.122</c:v>
                </c:pt>
                <c:pt idx="27">
                  <c:v>42.322000000000003</c:v>
                </c:pt>
                <c:pt idx="28">
                  <c:v>43.286000000000001</c:v>
                </c:pt>
                <c:pt idx="29">
                  <c:v>42.371000000000002</c:v>
                </c:pt>
                <c:pt idx="30">
                  <c:v>42.286999999999999</c:v>
                </c:pt>
                <c:pt idx="31">
                  <c:v>42.005000000000003</c:v>
                </c:pt>
                <c:pt idx="32">
                  <c:v>42.145000000000003</c:v>
                </c:pt>
                <c:pt idx="33">
                  <c:v>42.279000000000003</c:v>
                </c:pt>
                <c:pt idx="34">
                  <c:v>42.438000000000002</c:v>
                </c:pt>
                <c:pt idx="35">
                  <c:v>43.53</c:v>
                </c:pt>
                <c:pt idx="36">
                  <c:v>42.482999999999997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864-4211-8D93-4D54E0F3EEC5}"/>
            </c:ext>
          </c:extLst>
        </c:ser>
        <c:ser>
          <c:idx val="3"/>
          <c:order val="3"/>
          <c:tx>
            <c:strRef>
              <c:f>NFS_Fortuna_RT!$F$20:$F$20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 w="28437" cap="rnd">
              <a:solidFill>
                <a:srgbClr val="00B0F0"/>
              </a:solidFill>
              <a:prstDash val="solid"/>
              <a:round/>
            </a:ln>
          </c:spPr>
          <c:marker>
            <c:symbol val="none"/>
          </c:marker>
          <c:cat>
            <c:numRef>
              <c:f>NFS_Fortuna_RT!$B$21:$B$81</c:f>
              <c:numCache>
                <c:formatCode>[$-409]General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NFS_Fortuna_RT!$F$21:$F$81</c:f>
              <c:numCache>
                <c:formatCode>[$-409]0.000</c:formatCode>
                <c:ptCount val="61"/>
                <c:pt idx="0">
                  <c:v>42.981000000000002</c:v>
                </c:pt>
                <c:pt idx="1">
                  <c:v>42.347000000000001</c:v>
                </c:pt>
                <c:pt idx="2">
                  <c:v>42.174999999999997</c:v>
                </c:pt>
                <c:pt idx="3">
                  <c:v>42.401000000000003</c:v>
                </c:pt>
                <c:pt idx="4">
                  <c:v>42.078000000000003</c:v>
                </c:pt>
                <c:pt idx="5">
                  <c:v>42.250999999999998</c:v>
                </c:pt>
                <c:pt idx="6">
                  <c:v>42.040999999999997</c:v>
                </c:pt>
                <c:pt idx="7">
                  <c:v>42.262999999999998</c:v>
                </c:pt>
                <c:pt idx="8">
                  <c:v>42.137999999999998</c:v>
                </c:pt>
                <c:pt idx="9">
                  <c:v>42.280999999999999</c:v>
                </c:pt>
                <c:pt idx="10">
                  <c:v>42.1</c:v>
                </c:pt>
                <c:pt idx="11">
                  <c:v>42.176000000000002</c:v>
                </c:pt>
                <c:pt idx="12">
                  <c:v>42.27</c:v>
                </c:pt>
                <c:pt idx="13">
                  <c:v>42.301000000000002</c:v>
                </c:pt>
                <c:pt idx="14">
                  <c:v>42.131</c:v>
                </c:pt>
                <c:pt idx="15">
                  <c:v>42.008000000000003</c:v>
                </c:pt>
                <c:pt idx="16">
                  <c:v>42.256999999999998</c:v>
                </c:pt>
                <c:pt idx="17">
                  <c:v>42.04</c:v>
                </c:pt>
                <c:pt idx="18">
                  <c:v>42.136000000000003</c:v>
                </c:pt>
                <c:pt idx="19">
                  <c:v>41.948</c:v>
                </c:pt>
                <c:pt idx="20">
                  <c:v>41.936999999999998</c:v>
                </c:pt>
                <c:pt idx="21">
                  <c:v>42.082999999999998</c:v>
                </c:pt>
                <c:pt idx="22">
                  <c:v>42.124000000000002</c:v>
                </c:pt>
                <c:pt idx="23">
                  <c:v>42.094999999999999</c:v>
                </c:pt>
                <c:pt idx="24">
                  <c:v>42.942999999999998</c:v>
                </c:pt>
                <c:pt idx="25">
                  <c:v>41.957999999999998</c:v>
                </c:pt>
                <c:pt idx="26">
                  <c:v>42.11</c:v>
                </c:pt>
                <c:pt idx="27">
                  <c:v>41.962000000000003</c:v>
                </c:pt>
                <c:pt idx="28">
                  <c:v>42.134</c:v>
                </c:pt>
                <c:pt idx="29">
                  <c:v>42.085999999999999</c:v>
                </c:pt>
                <c:pt idx="30">
                  <c:v>41.741</c:v>
                </c:pt>
                <c:pt idx="31">
                  <c:v>42</c:v>
                </c:pt>
                <c:pt idx="32">
                  <c:v>42.045999999999999</c:v>
                </c:pt>
                <c:pt idx="33">
                  <c:v>42.006</c:v>
                </c:pt>
                <c:pt idx="34">
                  <c:v>41.978999999999999</c:v>
                </c:pt>
                <c:pt idx="35">
                  <c:v>42.164999999999999</c:v>
                </c:pt>
                <c:pt idx="36">
                  <c:v>42.597999999999999</c:v>
                </c:pt>
                <c:pt idx="37">
                  <c:v>42.222999999999999</c:v>
                </c:pt>
                <c:pt idx="38">
                  <c:v>42.034999999999997</c:v>
                </c:pt>
                <c:pt idx="39">
                  <c:v>41.997999999999998</c:v>
                </c:pt>
                <c:pt idx="40">
                  <c:v>42.173999999999999</c:v>
                </c:pt>
                <c:pt idx="41">
                  <c:v>42.207000000000001</c:v>
                </c:pt>
                <c:pt idx="42">
                  <c:v>41.953000000000003</c:v>
                </c:pt>
                <c:pt idx="43">
                  <c:v>42.923999999999999</c:v>
                </c:pt>
                <c:pt idx="44">
                  <c:v>42.396000000000001</c:v>
                </c:pt>
                <c:pt idx="45">
                  <c:v>42.295999999999999</c:v>
                </c:pt>
                <c:pt idx="46">
                  <c:v>42.350999999999999</c:v>
                </c:pt>
                <c:pt idx="47">
                  <c:v>42.209000000000003</c:v>
                </c:pt>
                <c:pt idx="48">
                  <c:v>41.866</c:v>
                </c:pt>
                <c:pt idx="49">
                  <c:v>42.033999999999999</c:v>
                </c:pt>
                <c:pt idx="50">
                  <c:v>41.938000000000002</c:v>
                </c:pt>
                <c:pt idx="51">
                  <c:v>42.423000000000002</c:v>
                </c:pt>
                <c:pt idx="52">
                  <c:v>42.232999999999997</c:v>
                </c:pt>
                <c:pt idx="53">
                  <c:v>42.137</c:v>
                </c:pt>
                <c:pt idx="54">
                  <c:v>42.055999999999997</c:v>
                </c:pt>
                <c:pt idx="55">
                  <c:v>42.11</c:v>
                </c:pt>
                <c:pt idx="56">
                  <c:v>42.280999999999999</c:v>
                </c:pt>
                <c:pt idx="57">
                  <c:v>42.158000000000001</c:v>
                </c:pt>
                <c:pt idx="58">
                  <c:v>42.246000000000002</c:v>
                </c:pt>
                <c:pt idx="59">
                  <c:v>42.262</c:v>
                </c:pt>
                <c:pt idx="60">
                  <c:v>42.195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864-4211-8D93-4D54E0F3EEC5}"/>
            </c:ext>
          </c:extLst>
        </c:ser>
        <c:ser>
          <c:idx val="4"/>
          <c:order val="4"/>
          <c:tx>
            <c:strRef>
              <c:f>NFS_Fortuna_RT!$G$20:$G$20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 w="28437" cap="rnd">
              <a:solidFill>
                <a:srgbClr val="FFFF00"/>
              </a:solidFill>
              <a:prstDash val="solid"/>
              <a:round/>
            </a:ln>
          </c:spPr>
          <c:marker>
            <c:symbol val="none"/>
          </c:marker>
          <c:cat>
            <c:numRef>
              <c:f>NFS_Fortuna_RT!$B$21:$B$81</c:f>
              <c:numCache>
                <c:formatCode>[$-409]General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NFS_Fortuna_RT!$G$21:$G$81</c:f>
              <c:numCache>
                <c:formatCode>[$-409]0.000</c:formatCode>
                <c:ptCount val="61"/>
                <c:pt idx="0">
                  <c:v>43.704999999999998</c:v>
                </c:pt>
                <c:pt idx="1">
                  <c:v>42.683</c:v>
                </c:pt>
                <c:pt idx="2">
                  <c:v>42.323</c:v>
                </c:pt>
                <c:pt idx="3">
                  <c:v>42.51</c:v>
                </c:pt>
                <c:pt idx="4">
                  <c:v>42.595999999999997</c:v>
                </c:pt>
                <c:pt idx="5">
                  <c:v>42.472999999999999</c:v>
                </c:pt>
                <c:pt idx="6">
                  <c:v>42.506999999999998</c:v>
                </c:pt>
                <c:pt idx="7">
                  <c:v>42.325000000000003</c:v>
                </c:pt>
                <c:pt idx="8">
                  <c:v>42.399000000000001</c:v>
                </c:pt>
                <c:pt idx="9">
                  <c:v>43.216000000000001</c:v>
                </c:pt>
                <c:pt idx="10">
                  <c:v>42.668999999999997</c:v>
                </c:pt>
                <c:pt idx="11">
                  <c:v>42.152999999999999</c:v>
                </c:pt>
                <c:pt idx="12">
                  <c:v>42.265000000000001</c:v>
                </c:pt>
                <c:pt idx="13">
                  <c:v>42.734999999999999</c:v>
                </c:pt>
                <c:pt idx="14">
                  <c:v>42.441000000000003</c:v>
                </c:pt>
                <c:pt idx="15">
                  <c:v>42.21</c:v>
                </c:pt>
                <c:pt idx="16">
                  <c:v>42.472999999999999</c:v>
                </c:pt>
                <c:pt idx="17">
                  <c:v>42.353999999999999</c:v>
                </c:pt>
                <c:pt idx="18">
                  <c:v>42.35</c:v>
                </c:pt>
                <c:pt idx="19">
                  <c:v>42.606000000000002</c:v>
                </c:pt>
                <c:pt idx="20">
                  <c:v>42.517000000000003</c:v>
                </c:pt>
                <c:pt idx="21">
                  <c:v>42.601999999999997</c:v>
                </c:pt>
                <c:pt idx="22">
                  <c:v>42.598999999999997</c:v>
                </c:pt>
                <c:pt idx="23">
                  <c:v>42.454999999999998</c:v>
                </c:pt>
                <c:pt idx="24">
                  <c:v>42.488999999999997</c:v>
                </c:pt>
                <c:pt idx="25">
                  <c:v>42.454999999999998</c:v>
                </c:pt>
                <c:pt idx="26">
                  <c:v>43.225000000000001</c:v>
                </c:pt>
                <c:pt idx="27">
                  <c:v>42.43</c:v>
                </c:pt>
                <c:pt idx="28">
                  <c:v>42.47</c:v>
                </c:pt>
                <c:pt idx="29">
                  <c:v>42.564999999999998</c:v>
                </c:pt>
                <c:pt idx="30">
                  <c:v>42.725000000000001</c:v>
                </c:pt>
                <c:pt idx="31">
                  <c:v>42.401000000000003</c:v>
                </c:pt>
                <c:pt idx="32">
                  <c:v>42.503</c:v>
                </c:pt>
                <c:pt idx="33">
                  <c:v>42.557000000000002</c:v>
                </c:pt>
                <c:pt idx="34">
                  <c:v>42.664000000000001</c:v>
                </c:pt>
                <c:pt idx="35">
                  <c:v>42.399000000000001</c:v>
                </c:pt>
                <c:pt idx="36">
                  <c:v>42.505000000000003</c:v>
                </c:pt>
                <c:pt idx="37">
                  <c:v>42.505000000000003</c:v>
                </c:pt>
                <c:pt idx="38">
                  <c:v>42.561999999999998</c:v>
                </c:pt>
                <c:pt idx="39">
                  <c:v>42.695999999999998</c:v>
                </c:pt>
                <c:pt idx="40">
                  <c:v>42.616999999999997</c:v>
                </c:pt>
                <c:pt idx="41">
                  <c:v>42.674999999999997</c:v>
                </c:pt>
                <c:pt idx="42">
                  <c:v>42.652000000000001</c:v>
                </c:pt>
                <c:pt idx="43">
                  <c:v>42.676000000000002</c:v>
                </c:pt>
                <c:pt idx="44">
                  <c:v>42.536999999999999</c:v>
                </c:pt>
                <c:pt idx="45">
                  <c:v>42.71</c:v>
                </c:pt>
                <c:pt idx="46">
                  <c:v>42.905999999999999</c:v>
                </c:pt>
                <c:pt idx="47">
                  <c:v>42.567999999999998</c:v>
                </c:pt>
                <c:pt idx="48">
                  <c:v>42.554000000000002</c:v>
                </c:pt>
                <c:pt idx="49">
                  <c:v>42.463000000000001</c:v>
                </c:pt>
                <c:pt idx="50">
                  <c:v>42.55</c:v>
                </c:pt>
                <c:pt idx="51">
                  <c:v>42.226999999999997</c:v>
                </c:pt>
                <c:pt idx="52">
                  <c:v>42.534999999999997</c:v>
                </c:pt>
                <c:pt idx="53">
                  <c:v>42.567</c:v>
                </c:pt>
                <c:pt idx="54">
                  <c:v>42.567999999999998</c:v>
                </c:pt>
                <c:pt idx="55">
                  <c:v>42.54</c:v>
                </c:pt>
                <c:pt idx="56">
                  <c:v>42.338999999999999</c:v>
                </c:pt>
                <c:pt idx="57">
                  <c:v>42.677999999999997</c:v>
                </c:pt>
                <c:pt idx="58">
                  <c:v>42.526000000000003</c:v>
                </c:pt>
                <c:pt idx="59">
                  <c:v>42.655999999999999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864-4211-8D93-4D54E0F3EEC5}"/>
            </c:ext>
          </c:extLst>
        </c:ser>
        <c:ser>
          <c:idx val="5"/>
          <c:order val="5"/>
          <c:tx>
            <c:strRef>
              <c:f>NFS_Fortuna_RT!$H$20:$H$20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 w="28437" cap="rnd">
              <a:solidFill>
                <a:srgbClr val="FF9933"/>
              </a:solidFill>
              <a:prstDash val="solid"/>
              <a:round/>
            </a:ln>
          </c:spPr>
          <c:marker>
            <c:symbol val="none"/>
          </c:marker>
          <c:cat>
            <c:numRef>
              <c:f>NFS_Fortuna_RT!$B$21:$B$81</c:f>
              <c:numCache>
                <c:formatCode>[$-409]General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NFS_Fortuna_RT!$H$21:$H$81</c:f>
              <c:numCache>
                <c:formatCode>[$-409]0.000</c:formatCode>
                <c:ptCount val="61"/>
                <c:pt idx="0">
                  <c:v>43.904000000000003</c:v>
                </c:pt>
                <c:pt idx="1">
                  <c:v>42.811</c:v>
                </c:pt>
                <c:pt idx="2">
                  <c:v>42.957000000000001</c:v>
                </c:pt>
                <c:pt idx="3">
                  <c:v>42.918999999999997</c:v>
                </c:pt>
                <c:pt idx="4">
                  <c:v>42.726999999999997</c:v>
                </c:pt>
                <c:pt idx="5">
                  <c:v>42.776000000000003</c:v>
                </c:pt>
                <c:pt idx="6">
                  <c:v>42.685000000000002</c:v>
                </c:pt>
                <c:pt idx="7">
                  <c:v>42.52</c:v>
                </c:pt>
                <c:pt idx="8">
                  <c:v>42.55</c:v>
                </c:pt>
                <c:pt idx="9">
                  <c:v>42.457999999999998</c:v>
                </c:pt>
                <c:pt idx="10">
                  <c:v>42.558</c:v>
                </c:pt>
                <c:pt idx="11">
                  <c:v>42.5</c:v>
                </c:pt>
                <c:pt idx="12">
                  <c:v>42.470999999999997</c:v>
                </c:pt>
                <c:pt idx="13">
                  <c:v>42.423000000000002</c:v>
                </c:pt>
                <c:pt idx="14">
                  <c:v>42.500999999999998</c:v>
                </c:pt>
                <c:pt idx="15">
                  <c:v>42.414000000000001</c:v>
                </c:pt>
                <c:pt idx="16">
                  <c:v>42.411999999999999</c:v>
                </c:pt>
                <c:pt idx="17">
                  <c:v>42.463999999999999</c:v>
                </c:pt>
                <c:pt idx="18">
                  <c:v>43.161000000000001</c:v>
                </c:pt>
                <c:pt idx="19">
                  <c:v>42.305999999999997</c:v>
                </c:pt>
                <c:pt idx="20">
                  <c:v>42.241</c:v>
                </c:pt>
                <c:pt idx="21">
                  <c:v>42.31</c:v>
                </c:pt>
                <c:pt idx="22">
                  <c:v>42.524999999999999</c:v>
                </c:pt>
                <c:pt idx="23">
                  <c:v>42.52</c:v>
                </c:pt>
                <c:pt idx="24">
                  <c:v>42.186</c:v>
                </c:pt>
                <c:pt idx="25">
                  <c:v>42.284999999999997</c:v>
                </c:pt>
                <c:pt idx="26">
                  <c:v>42.463000000000001</c:v>
                </c:pt>
                <c:pt idx="27">
                  <c:v>42.215000000000003</c:v>
                </c:pt>
                <c:pt idx="28">
                  <c:v>42.491999999999997</c:v>
                </c:pt>
                <c:pt idx="29">
                  <c:v>42.290999999999997</c:v>
                </c:pt>
                <c:pt idx="30">
                  <c:v>42.841000000000001</c:v>
                </c:pt>
                <c:pt idx="31">
                  <c:v>42.548999999999999</c:v>
                </c:pt>
                <c:pt idx="32">
                  <c:v>42.51</c:v>
                </c:pt>
                <c:pt idx="33">
                  <c:v>42.262</c:v>
                </c:pt>
                <c:pt idx="34">
                  <c:v>42.293999999999997</c:v>
                </c:pt>
                <c:pt idx="35">
                  <c:v>42.396000000000001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864-4211-8D93-4D54E0F3EEC5}"/>
            </c:ext>
          </c:extLst>
        </c:ser>
        <c:ser>
          <c:idx val="6"/>
          <c:order val="6"/>
          <c:tx>
            <c:strRef>
              <c:f>NFS_Fortuna_RT!$I$20:$I$20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 w="28437" cap="rnd">
              <a:solidFill>
                <a:srgbClr val="8EA5CA"/>
              </a:solidFill>
              <a:prstDash val="solid"/>
              <a:round/>
            </a:ln>
          </c:spPr>
          <c:marker>
            <c:symbol val="none"/>
          </c:marker>
          <c:cat>
            <c:numRef>
              <c:f>NFS_Fortuna_RT!$B$21:$B$81</c:f>
              <c:numCache>
                <c:formatCode>[$-409]General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NFS_Fortuna_RT!$I$21:$I$81</c:f>
              <c:numCache>
                <c:formatCode>[$-409]0.000</c:formatCode>
                <c:ptCount val="61"/>
                <c:pt idx="0">
                  <c:v>43.515999999999998</c:v>
                </c:pt>
                <c:pt idx="1">
                  <c:v>42.652000000000001</c:v>
                </c:pt>
                <c:pt idx="2">
                  <c:v>42.783999999999999</c:v>
                </c:pt>
                <c:pt idx="3">
                  <c:v>42.374000000000002</c:v>
                </c:pt>
                <c:pt idx="4">
                  <c:v>42.189</c:v>
                </c:pt>
                <c:pt idx="5">
                  <c:v>42.387999999999998</c:v>
                </c:pt>
                <c:pt idx="6">
                  <c:v>42.247</c:v>
                </c:pt>
                <c:pt idx="7">
                  <c:v>42.796999999999997</c:v>
                </c:pt>
                <c:pt idx="8">
                  <c:v>42.284999999999997</c:v>
                </c:pt>
                <c:pt idx="9">
                  <c:v>42.368000000000002</c:v>
                </c:pt>
                <c:pt idx="10">
                  <c:v>42.234999999999999</c:v>
                </c:pt>
                <c:pt idx="11">
                  <c:v>42.408000000000001</c:v>
                </c:pt>
                <c:pt idx="12">
                  <c:v>42.164000000000001</c:v>
                </c:pt>
                <c:pt idx="13">
                  <c:v>42.369</c:v>
                </c:pt>
                <c:pt idx="14">
                  <c:v>42.298000000000002</c:v>
                </c:pt>
                <c:pt idx="15">
                  <c:v>42.098999999999997</c:v>
                </c:pt>
                <c:pt idx="16">
                  <c:v>42.307000000000002</c:v>
                </c:pt>
                <c:pt idx="17">
                  <c:v>42.322000000000003</c:v>
                </c:pt>
                <c:pt idx="18">
                  <c:v>42.177999999999997</c:v>
                </c:pt>
                <c:pt idx="19">
                  <c:v>42.21</c:v>
                </c:pt>
                <c:pt idx="20">
                  <c:v>42.201999999999998</c:v>
                </c:pt>
                <c:pt idx="21">
                  <c:v>42.320999999999998</c:v>
                </c:pt>
                <c:pt idx="22">
                  <c:v>42.093000000000004</c:v>
                </c:pt>
                <c:pt idx="23">
                  <c:v>42.27</c:v>
                </c:pt>
                <c:pt idx="24">
                  <c:v>42.174999999999997</c:v>
                </c:pt>
                <c:pt idx="25">
                  <c:v>42.661999999999999</c:v>
                </c:pt>
                <c:pt idx="26">
                  <c:v>42.417000000000002</c:v>
                </c:pt>
                <c:pt idx="27">
                  <c:v>42.148000000000003</c:v>
                </c:pt>
                <c:pt idx="28">
                  <c:v>42.262</c:v>
                </c:pt>
                <c:pt idx="29">
                  <c:v>42.151000000000003</c:v>
                </c:pt>
                <c:pt idx="30">
                  <c:v>42.98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6864-4211-8D93-4D54E0F3EEC5}"/>
            </c:ext>
          </c:extLst>
        </c:ser>
        <c:ser>
          <c:idx val="7"/>
          <c:order val="7"/>
          <c:tx>
            <c:strRef>
              <c:f>NFS_Fortuna_RT!$J$20:$J$20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 w="28437" cap="rnd">
              <a:solidFill>
                <a:srgbClr val="CC8F8E"/>
              </a:solidFill>
              <a:prstDash val="solid"/>
              <a:round/>
            </a:ln>
          </c:spPr>
          <c:marker>
            <c:symbol val="none"/>
          </c:marker>
          <c:cat>
            <c:numRef>
              <c:f>NFS_Fortuna_RT!$B$21:$B$81</c:f>
              <c:numCache>
                <c:formatCode>[$-409]General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NFS_Fortuna_RT!$J$21:$J$81</c:f>
              <c:numCache>
                <c:formatCode>[$-409]0.000</c:formatCode>
                <c:ptCount val="61"/>
                <c:pt idx="0">
                  <c:v>43.960999999999999</c:v>
                </c:pt>
                <c:pt idx="1">
                  <c:v>42.347999999999999</c:v>
                </c:pt>
                <c:pt idx="2">
                  <c:v>42.462000000000003</c:v>
                </c:pt>
                <c:pt idx="3">
                  <c:v>42.238999999999997</c:v>
                </c:pt>
                <c:pt idx="4">
                  <c:v>42.427999999999997</c:v>
                </c:pt>
                <c:pt idx="5">
                  <c:v>42.320999999999998</c:v>
                </c:pt>
                <c:pt idx="6">
                  <c:v>41.972000000000001</c:v>
                </c:pt>
                <c:pt idx="7">
                  <c:v>42.036999999999999</c:v>
                </c:pt>
                <c:pt idx="8">
                  <c:v>42.143999999999998</c:v>
                </c:pt>
                <c:pt idx="9">
                  <c:v>41.981000000000002</c:v>
                </c:pt>
                <c:pt idx="10">
                  <c:v>42.003999999999998</c:v>
                </c:pt>
                <c:pt idx="11">
                  <c:v>42.03</c:v>
                </c:pt>
                <c:pt idx="12">
                  <c:v>42.143000000000001</c:v>
                </c:pt>
                <c:pt idx="13">
                  <c:v>41.941000000000003</c:v>
                </c:pt>
                <c:pt idx="14">
                  <c:v>42.031999999999996</c:v>
                </c:pt>
                <c:pt idx="15">
                  <c:v>41.991</c:v>
                </c:pt>
                <c:pt idx="16">
                  <c:v>42.027999999999999</c:v>
                </c:pt>
                <c:pt idx="17">
                  <c:v>41.845999999999997</c:v>
                </c:pt>
                <c:pt idx="18">
                  <c:v>41.905999999999999</c:v>
                </c:pt>
                <c:pt idx="19">
                  <c:v>41.960999999999999</c:v>
                </c:pt>
                <c:pt idx="20">
                  <c:v>42.015000000000001</c:v>
                </c:pt>
                <c:pt idx="21">
                  <c:v>42.029000000000003</c:v>
                </c:pt>
                <c:pt idx="22">
                  <c:v>42.033000000000001</c:v>
                </c:pt>
                <c:pt idx="23">
                  <c:v>42.231999999999999</c:v>
                </c:pt>
                <c:pt idx="24">
                  <c:v>41.956000000000003</c:v>
                </c:pt>
                <c:pt idx="25">
                  <c:v>42.106000000000002</c:v>
                </c:pt>
                <c:pt idx="26">
                  <c:v>41.982999999999997</c:v>
                </c:pt>
                <c:pt idx="27">
                  <c:v>42.024999999999999</c:v>
                </c:pt>
                <c:pt idx="28">
                  <c:v>42.232999999999997</c:v>
                </c:pt>
                <c:pt idx="29">
                  <c:v>42.104999999999997</c:v>
                </c:pt>
                <c:pt idx="30">
                  <c:v>41.73</c:v>
                </c:pt>
                <c:pt idx="31">
                  <c:v>42.320999999999998</c:v>
                </c:pt>
                <c:pt idx="32">
                  <c:v>42.121000000000002</c:v>
                </c:pt>
                <c:pt idx="33">
                  <c:v>42.296999999999997</c:v>
                </c:pt>
                <c:pt idx="34">
                  <c:v>42.170999999999999</c:v>
                </c:pt>
                <c:pt idx="35">
                  <c:v>42.085000000000001</c:v>
                </c:pt>
                <c:pt idx="36">
                  <c:v>42.098999999999997</c:v>
                </c:pt>
                <c:pt idx="37">
                  <c:v>42.597999999999999</c:v>
                </c:pt>
                <c:pt idx="38">
                  <c:v>42.183</c:v>
                </c:pt>
                <c:pt idx="39">
                  <c:v>42.167999999999999</c:v>
                </c:pt>
                <c:pt idx="40">
                  <c:v>42.112000000000002</c:v>
                </c:pt>
                <c:pt idx="41">
                  <c:v>42.298999999999999</c:v>
                </c:pt>
                <c:pt idx="42">
                  <c:v>42.024000000000001</c:v>
                </c:pt>
                <c:pt idx="43">
                  <c:v>42.557000000000002</c:v>
                </c:pt>
                <c:pt idx="44">
                  <c:v>42.744</c:v>
                </c:pt>
                <c:pt idx="45">
                  <c:v>42.085000000000001</c:v>
                </c:pt>
                <c:pt idx="46">
                  <c:v>42.119</c:v>
                </c:pt>
                <c:pt idx="47">
                  <c:v>42.191000000000003</c:v>
                </c:pt>
                <c:pt idx="48">
                  <c:v>42.255000000000003</c:v>
                </c:pt>
                <c:pt idx="49">
                  <c:v>42.27</c:v>
                </c:pt>
                <c:pt idx="50">
                  <c:v>42.31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6864-4211-8D93-4D54E0F3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06768895"/>
        <c:axId val="1306767231"/>
      </c:lineChart>
      <c:valAx>
        <c:axId val="1306767231"/>
        <c:scaling>
          <c:orientation val="minMax"/>
          <c:max val="44.5"/>
          <c:min val="41.5"/>
        </c:scaling>
        <c:delete val="0"/>
        <c:axPos val="l"/>
        <c:majorGridlines>
          <c:spPr>
            <a:ln w="9363" cap="flat">
              <a:solidFill>
                <a:srgbClr val="878787"/>
              </a:solidFill>
              <a:prstDash val="solid"/>
              <a:round/>
            </a:ln>
          </c:spPr>
        </c:majorGridlines>
        <c:numFmt formatCode="[$-409]0.000" sourceLinked="1"/>
        <c:majorTickMark val="none"/>
        <c:minorTickMark val="none"/>
        <c:tickLblPos val="nextTo"/>
        <c:spPr>
          <a:noFill/>
          <a:ln>
            <a:noFill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1306768895"/>
        <c:crossesAt val="0"/>
        <c:crossBetween val="between"/>
        <c:majorUnit val="1"/>
      </c:valAx>
      <c:catAx>
        <c:axId val="1306768895"/>
        <c:scaling>
          <c:orientation val="minMax"/>
        </c:scaling>
        <c:delete val="0"/>
        <c:axPos val="b"/>
        <c:numFmt formatCode="[$-409]General" sourceLinked="1"/>
        <c:majorTickMark val="none"/>
        <c:minorTickMark val="none"/>
        <c:tickLblPos val="nextTo"/>
        <c:spPr>
          <a:noFill/>
          <a:ln w="9363" cap="flat">
            <a:solidFill>
              <a:srgbClr val="878787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1306767231"/>
        <c:crossesAt val="0"/>
        <c:auto val="1"/>
        <c:lblAlgn val="ctr"/>
        <c:lblOffset val="100"/>
        <c:noMultiLvlLbl val="0"/>
      </c:catAx>
      <c:spPr>
        <a:solidFill>
          <a:srgbClr val="FFFFFF"/>
        </a:solidFill>
        <a:ln>
          <a:noFill/>
        </a:ln>
      </c:spPr>
    </c:plotArea>
    <c:legend>
      <c:legendPos val="b"/>
      <c:layout/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1000" b="0" i="0" u="none" strike="noStrike" kern="1200" baseline="0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363" cap="flat">
      <a:solidFill>
        <a:srgbClr val="878787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ru-RU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800" b="1" i="0" u="none" strike="noStrike" kern="1200" baseline="0">
                <a:solidFill>
                  <a:srgbClr val="000000"/>
                </a:solidFill>
                <a:latin typeface="Calibri"/>
              </a:defRPr>
            </a:pPr>
            <a:r>
              <a:rPr lang="uk-UA" sz="1800" b="1" i="0" u="none" strike="noStrike" kern="1200" cap="none" spc="0" baseline="0">
                <a:solidFill>
                  <a:srgbClr val="000000"/>
                </a:solidFill>
                <a:uFillTx/>
                <a:latin typeface="Calibri"/>
              </a:rPr>
              <a:t>Стабильность</a:t>
            </a:r>
          </a:p>
        </c:rich>
      </c:tx>
      <c:layout>
        <c:manualLayout>
          <c:xMode val="edge"/>
          <c:yMode val="edge"/>
          <c:x val="0.40297100097580352"/>
          <c:y val="1.7662246484414345E-2"/>
        </c:manualLayout>
      </c:layout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Hurricane_RTU!$C$20:$C$20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 w="28437" cap="rnd">
              <a:solidFill>
                <a:srgbClr val="000000"/>
              </a:solidFill>
              <a:prstDash val="solid"/>
              <a:round/>
            </a:ln>
          </c:spPr>
          <c:marker>
            <c:symbol val="none"/>
          </c:marker>
          <c:cat>
            <c:numRef>
              <c:f>Hurricane_RTU!$B$21:$B$78</c:f>
              <c:numCache>
                <c:formatCode>[$-409]General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Hurricane_RTU!$C$21:$C$78</c:f>
              <c:numCache>
                <c:formatCode>[$-409]0.000</c:formatCode>
                <c:ptCount val="58"/>
                <c:pt idx="0">
                  <c:v>43.048999999999999</c:v>
                </c:pt>
                <c:pt idx="1">
                  <c:v>42.384999999999998</c:v>
                </c:pt>
                <c:pt idx="2">
                  <c:v>42.142000000000003</c:v>
                </c:pt>
                <c:pt idx="3">
                  <c:v>41.914999999999999</c:v>
                </c:pt>
                <c:pt idx="4">
                  <c:v>42.948999999999998</c:v>
                </c:pt>
                <c:pt idx="5">
                  <c:v>41.908999999999999</c:v>
                </c:pt>
                <c:pt idx="6">
                  <c:v>42.085000000000001</c:v>
                </c:pt>
                <c:pt idx="7">
                  <c:v>41.959000000000003</c:v>
                </c:pt>
                <c:pt idx="8">
                  <c:v>41.835000000000001</c:v>
                </c:pt>
                <c:pt idx="9">
                  <c:v>41.780999999999999</c:v>
                </c:pt>
                <c:pt idx="10">
                  <c:v>41.744</c:v>
                </c:pt>
                <c:pt idx="11">
                  <c:v>41.752000000000002</c:v>
                </c:pt>
                <c:pt idx="12">
                  <c:v>41.622999999999998</c:v>
                </c:pt>
                <c:pt idx="13">
                  <c:v>41.81</c:v>
                </c:pt>
                <c:pt idx="14">
                  <c:v>41.848999999999997</c:v>
                </c:pt>
                <c:pt idx="15">
                  <c:v>41.79</c:v>
                </c:pt>
                <c:pt idx="16">
                  <c:v>42.14</c:v>
                </c:pt>
                <c:pt idx="17">
                  <c:v>41.701999999999998</c:v>
                </c:pt>
                <c:pt idx="18">
                  <c:v>41.633000000000003</c:v>
                </c:pt>
                <c:pt idx="19">
                  <c:v>42.006</c:v>
                </c:pt>
                <c:pt idx="20">
                  <c:v>41.914000000000001</c:v>
                </c:pt>
                <c:pt idx="21">
                  <c:v>41.786000000000001</c:v>
                </c:pt>
                <c:pt idx="22">
                  <c:v>41.790999999999997</c:v>
                </c:pt>
                <c:pt idx="23">
                  <c:v>41.81</c:v>
                </c:pt>
                <c:pt idx="24">
                  <c:v>41.725999999999999</c:v>
                </c:pt>
                <c:pt idx="25">
                  <c:v>41.783999999999999</c:v>
                </c:pt>
                <c:pt idx="26">
                  <c:v>41.706000000000003</c:v>
                </c:pt>
                <c:pt idx="27">
                  <c:v>42.12</c:v>
                </c:pt>
                <c:pt idx="28">
                  <c:v>41.767000000000003</c:v>
                </c:pt>
                <c:pt idx="29">
                  <c:v>41.783999999999999</c:v>
                </c:pt>
                <c:pt idx="30">
                  <c:v>41.822000000000003</c:v>
                </c:pt>
                <c:pt idx="31">
                  <c:v>41.920999999999999</c:v>
                </c:pt>
                <c:pt idx="32">
                  <c:v>41.826000000000001</c:v>
                </c:pt>
                <c:pt idx="33">
                  <c:v>41.869</c:v>
                </c:pt>
                <c:pt idx="34">
                  <c:v>41.820999999999998</c:v>
                </c:pt>
                <c:pt idx="35">
                  <c:v>41.819000000000003</c:v>
                </c:pt>
                <c:pt idx="36">
                  <c:v>41.817</c:v>
                </c:pt>
                <c:pt idx="37">
                  <c:v>41.893000000000001</c:v>
                </c:pt>
                <c:pt idx="38">
                  <c:v>41.893000000000001</c:v>
                </c:pt>
                <c:pt idx="39">
                  <c:v>41.816000000000003</c:v>
                </c:pt>
                <c:pt idx="40">
                  <c:v>41.847999999999999</c:v>
                </c:pt>
                <c:pt idx="41">
                  <c:v>41.902999999999999</c:v>
                </c:pt>
                <c:pt idx="42">
                  <c:v>41.920999999999999</c:v>
                </c:pt>
                <c:pt idx="43">
                  <c:v>41.908000000000001</c:v>
                </c:pt>
                <c:pt idx="44">
                  <c:v>41.957999999999998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E0A-4C3E-8C24-93121D1960D8}"/>
            </c:ext>
          </c:extLst>
        </c:ser>
        <c:ser>
          <c:idx val="1"/>
          <c:order val="1"/>
          <c:tx>
            <c:strRef>
              <c:f>Hurricane_RTU!$D$20:$D$20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 w="28437" cap="rnd">
              <a:solidFill>
                <a:srgbClr val="FF0000"/>
              </a:solidFill>
              <a:prstDash val="solid"/>
              <a:round/>
            </a:ln>
          </c:spPr>
          <c:marker>
            <c:symbol val="none"/>
          </c:marker>
          <c:cat>
            <c:numRef>
              <c:f>Hurricane_RTU!$B$21:$B$78</c:f>
              <c:numCache>
                <c:formatCode>[$-409]General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Hurricane_RTU!$D$21:$D$78</c:f>
              <c:numCache>
                <c:formatCode>[$-409]0.000</c:formatCode>
                <c:ptCount val="58"/>
                <c:pt idx="0">
                  <c:v>43.677999999999997</c:v>
                </c:pt>
                <c:pt idx="1">
                  <c:v>42.415999999999997</c:v>
                </c:pt>
                <c:pt idx="2">
                  <c:v>42.369</c:v>
                </c:pt>
                <c:pt idx="3">
                  <c:v>42.508000000000003</c:v>
                </c:pt>
                <c:pt idx="4">
                  <c:v>42.265000000000001</c:v>
                </c:pt>
                <c:pt idx="5">
                  <c:v>42.268999999999998</c:v>
                </c:pt>
                <c:pt idx="6">
                  <c:v>42.213000000000001</c:v>
                </c:pt>
                <c:pt idx="7">
                  <c:v>42.069000000000003</c:v>
                </c:pt>
                <c:pt idx="8">
                  <c:v>42.414000000000001</c:v>
                </c:pt>
                <c:pt idx="9">
                  <c:v>42.262</c:v>
                </c:pt>
                <c:pt idx="10">
                  <c:v>42.426000000000002</c:v>
                </c:pt>
                <c:pt idx="11">
                  <c:v>41.991</c:v>
                </c:pt>
                <c:pt idx="12">
                  <c:v>42.316000000000003</c:v>
                </c:pt>
                <c:pt idx="13">
                  <c:v>42.405999999999999</c:v>
                </c:pt>
                <c:pt idx="14">
                  <c:v>42.429000000000002</c:v>
                </c:pt>
                <c:pt idx="15">
                  <c:v>42.686999999999998</c:v>
                </c:pt>
                <c:pt idx="16">
                  <c:v>42.326999999999998</c:v>
                </c:pt>
                <c:pt idx="17">
                  <c:v>42.435000000000002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E0A-4C3E-8C24-93121D1960D8}"/>
            </c:ext>
          </c:extLst>
        </c:ser>
        <c:ser>
          <c:idx val="2"/>
          <c:order val="2"/>
          <c:tx>
            <c:strRef>
              <c:f>Hurricane_RTU!$E$20:$E$20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 w="28437" cap="rnd">
              <a:solidFill>
                <a:srgbClr val="00FF00"/>
              </a:solidFill>
              <a:prstDash val="solid"/>
              <a:round/>
            </a:ln>
          </c:spPr>
          <c:marker>
            <c:symbol val="none"/>
          </c:marker>
          <c:cat>
            <c:numRef>
              <c:f>Hurricane_RTU!$B$21:$B$78</c:f>
              <c:numCache>
                <c:formatCode>[$-409]General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Hurricane_RTU!$E$21:$E$78</c:f>
              <c:numCache>
                <c:formatCode>[$-409]0.000</c:formatCode>
                <c:ptCount val="58"/>
                <c:pt idx="0">
                  <c:v>44.305999999999997</c:v>
                </c:pt>
                <c:pt idx="1">
                  <c:v>42.524000000000001</c:v>
                </c:pt>
                <c:pt idx="2">
                  <c:v>42.584000000000003</c:v>
                </c:pt>
                <c:pt idx="3">
                  <c:v>42.305999999999997</c:v>
                </c:pt>
                <c:pt idx="4">
                  <c:v>42.277999999999999</c:v>
                </c:pt>
                <c:pt idx="5">
                  <c:v>42.594999999999999</c:v>
                </c:pt>
                <c:pt idx="6">
                  <c:v>42.491</c:v>
                </c:pt>
                <c:pt idx="7">
                  <c:v>42.378</c:v>
                </c:pt>
                <c:pt idx="8">
                  <c:v>42.539000000000001</c:v>
                </c:pt>
                <c:pt idx="9">
                  <c:v>42.363</c:v>
                </c:pt>
                <c:pt idx="10">
                  <c:v>42.591000000000001</c:v>
                </c:pt>
                <c:pt idx="11">
                  <c:v>42.518000000000001</c:v>
                </c:pt>
                <c:pt idx="12">
                  <c:v>42.351999999999997</c:v>
                </c:pt>
                <c:pt idx="13">
                  <c:v>42.189</c:v>
                </c:pt>
                <c:pt idx="14">
                  <c:v>42.354999999999997</c:v>
                </c:pt>
                <c:pt idx="15">
                  <c:v>42.41</c:v>
                </c:pt>
                <c:pt idx="16">
                  <c:v>42.36</c:v>
                </c:pt>
                <c:pt idx="17">
                  <c:v>42.287999999999997</c:v>
                </c:pt>
                <c:pt idx="18">
                  <c:v>42.253</c:v>
                </c:pt>
                <c:pt idx="19">
                  <c:v>42.34</c:v>
                </c:pt>
                <c:pt idx="20">
                  <c:v>42.363999999999997</c:v>
                </c:pt>
                <c:pt idx="21">
                  <c:v>42.314</c:v>
                </c:pt>
                <c:pt idx="22">
                  <c:v>42.613999999999997</c:v>
                </c:pt>
                <c:pt idx="23">
                  <c:v>42.7</c:v>
                </c:pt>
                <c:pt idx="24">
                  <c:v>42.243000000000002</c:v>
                </c:pt>
                <c:pt idx="25">
                  <c:v>42.337000000000003</c:v>
                </c:pt>
                <c:pt idx="26">
                  <c:v>42.070999999999998</c:v>
                </c:pt>
                <c:pt idx="27">
                  <c:v>42.078000000000003</c:v>
                </c:pt>
                <c:pt idx="28">
                  <c:v>42.238</c:v>
                </c:pt>
                <c:pt idx="29">
                  <c:v>42.311999999999998</c:v>
                </c:pt>
                <c:pt idx="30">
                  <c:v>42.216000000000001</c:v>
                </c:pt>
                <c:pt idx="31">
                  <c:v>42.49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E0A-4C3E-8C24-93121D1960D8}"/>
            </c:ext>
          </c:extLst>
        </c:ser>
        <c:ser>
          <c:idx val="3"/>
          <c:order val="3"/>
          <c:tx>
            <c:strRef>
              <c:f>Hurricane_RTU!$F$20:$F$20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 w="28437" cap="rnd">
              <a:solidFill>
                <a:srgbClr val="00B0F0"/>
              </a:solidFill>
              <a:prstDash val="solid"/>
              <a:round/>
            </a:ln>
          </c:spPr>
          <c:marker>
            <c:symbol val="none"/>
          </c:marker>
          <c:cat>
            <c:numRef>
              <c:f>Hurricane_RTU!$B$21:$B$78</c:f>
              <c:numCache>
                <c:formatCode>[$-409]General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Hurricane_RTU!$F$21:$F$78</c:f>
              <c:numCache>
                <c:formatCode>[$-409]0.000</c:formatCode>
                <c:ptCount val="58"/>
                <c:pt idx="0">
                  <c:v>43.356000000000002</c:v>
                </c:pt>
                <c:pt idx="1">
                  <c:v>42.295999999999999</c:v>
                </c:pt>
                <c:pt idx="2">
                  <c:v>42.22</c:v>
                </c:pt>
                <c:pt idx="3">
                  <c:v>43.417000000000002</c:v>
                </c:pt>
                <c:pt idx="4">
                  <c:v>42.171999999999997</c:v>
                </c:pt>
                <c:pt idx="5">
                  <c:v>42.146000000000001</c:v>
                </c:pt>
                <c:pt idx="6">
                  <c:v>42.082999999999998</c:v>
                </c:pt>
                <c:pt idx="7">
                  <c:v>42.125</c:v>
                </c:pt>
                <c:pt idx="8">
                  <c:v>43.131999999999998</c:v>
                </c:pt>
                <c:pt idx="9">
                  <c:v>42.191000000000003</c:v>
                </c:pt>
                <c:pt idx="10">
                  <c:v>42.405000000000001</c:v>
                </c:pt>
                <c:pt idx="11">
                  <c:v>41.883000000000003</c:v>
                </c:pt>
                <c:pt idx="12">
                  <c:v>41.923000000000002</c:v>
                </c:pt>
                <c:pt idx="13">
                  <c:v>42.122999999999998</c:v>
                </c:pt>
                <c:pt idx="14">
                  <c:v>41.856000000000002</c:v>
                </c:pt>
                <c:pt idx="15">
                  <c:v>42.061</c:v>
                </c:pt>
                <c:pt idx="16">
                  <c:v>42.771999999999998</c:v>
                </c:pt>
                <c:pt idx="17">
                  <c:v>42.014000000000003</c:v>
                </c:pt>
                <c:pt idx="18">
                  <c:v>41.960999999999999</c:v>
                </c:pt>
                <c:pt idx="19">
                  <c:v>41.951999999999998</c:v>
                </c:pt>
                <c:pt idx="20">
                  <c:v>42.029000000000003</c:v>
                </c:pt>
                <c:pt idx="21">
                  <c:v>42.01</c:v>
                </c:pt>
                <c:pt idx="22">
                  <c:v>42.033000000000001</c:v>
                </c:pt>
                <c:pt idx="23">
                  <c:v>42.283000000000001</c:v>
                </c:pt>
                <c:pt idx="24">
                  <c:v>42.021999999999998</c:v>
                </c:pt>
                <c:pt idx="25">
                  <c:v>42.155000000000001</c:v>
                </c:pt>
                <c:pt idx="26">
                  <c:v>42.228000000000002</c:v>
                </c:pt>
                <c:pt idx="27">
                  <c:v>42.124000000000002</c:v>
                </c:pt>
                <c:pt idx="28">
                  <c:v>42.268000000000001</c:v>
                </c:pt>
                <c:pt idx="29">
                  <c:v>41.984999999999999</c:v>
                </c:pt>
                <c:pt idx="30">
                  <c:v>42.072000000000003</c:v>
                </c:pt>
                <c:pt idx="31">
                  <c:v>42.3</c:v>
                </c:pt>
                <c:pt idx="32">
                  <c:v>42.277999999999999</c:v>
                </c:pt>
                <c:pt idx="33">
                  <c:v>42.113999999999997</c:v>
                </c:pt>
                <c:pt idx="34">
                  <c:v>42.076000000000001</c:v>
                </c:pt>
                <c:pt idx="35">
                  <c:v>41.905000000000001</c:v>
                </c:pt>
                <c:pt idx="36">
                  <c:v>42.119</c:v>
                </c:pt>
                <c:pt idx="37">
                  <c:v>42.140999999999998</c:v>
                </c:pt>
                <c:pt idx="38">
                  <c:v>42.356000000000002</c:v>
                </c:pt>
                <c:pt idx="39">
                  <c:v>42.204999999999998</c:v>
                </c:pt>
                <c:pt idx="40">
                  <c:v>42.743000000000002</c:v>
                </c:pt>
                <c:pt idx="41">
                  <c:v>41.938000000000002</c:v>
                </c:pt>
                <c:pt idx="42">
                  <c:v>42.14</c:v>
                </c:pt>
                <c:pt idx="43">
                  <c:v>42.167999999999999</c:v>
                </c:pt>
                <c:pt idx="44">
                  <c:v>42.137</c:v>
                </c:pt>
                <c:pt idx="45">
                  <c:v>42.085000000000001</c:v>
                </c:pt>
                <c:pt idx="46">
                  <c:v>42.057000000000002</c:v>
                </c:pt>
                <c:pt idx="47">
                  <c:v>42.122</c:v>
                </c:pt>
                <c:pt idx="48">
                  <c:v>42.031999999999996</c:v>
                </c:pt>
                <c:pt idx="49">
                  <c:v>42.015000000000001</c:v>
                </c:pt>
                <c:pt idx="50">
                  <c:v>42.048999999999999</c:v>
                </c:pt>
                <c:pt idx="51">
                  <c:v>42.167999999999999</c:v>
                </c:pt>
                <c:pt idx="52">
                  <c:v>42.054000000000002</c:v>
                </c:pt>
                <c:pt idx="53">
                  <c:v>41.988</c:v>
                </c:pt>
                <c:pt idx="54">
                  <c:v>42.003999999999998</c:v>
                </c:pt>
                <c:pt idx="55">
                  <c:v>42.015000000000001</c:v>
                </c:pt>
                <c:pt idx="56">
                  <c:v>41.92</c:v>
                </c:pt>
                <c:pt idx="57">
                  <c:v>42.097000000000001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E0A-4C3E-8C24-93121D1960D8}"/>
            </c:ext>
          </c:extLst>
        </c:ser>
        <c:ser>
          <c:idx val="4"/>
          <c:order val="4"/>
          <c:tx>
            <c:strRef>
              <c:f>Hurricane_RTU!$G$20:$G$20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 w="28437" cap="rnd">
              <a:solidFill>
                <a:srgbClr val="FFFF00"/>
              </a:solidFill>
              <a:prstDash val="solid"/>
              <a:round/>
            </a:ln>
          </c:spPr>
          <c:marker>
            <c:symbol val="none"/>
          </c:marker>
          <c:cat>
            <c:numRef>
              <c:f>Hurricane_RTU!$B$21:$B$78</c:f>
              <c:numCache>
                <c:formatCode>[$-409]General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Hurricane_RTU!$G$21:$G$78</c:f>
              <c:numCache>
                <c:formatCode>[$-409]0.000</c:formatCode>
                <c:ptCount val="58"/>
                <c:pt idx="0">
                  <c:v>43.305999999999997</c:v>
                </c:pt>
                <c:pt idx="1">
                  <c:v>42.533000000000001</c:v>
                </c:pt>
                <c:pt idx="2">
                  <c:v>42.497</c:v>
                </c:pt>
                <c:pt idx="3">
                  <c:v>42.369</c:v>
                </c:pt>
                <c:pt idx="4">
                  <c:v>42.433</c:v>
                </c:pt>
                <c:pt idx="5">
                  <c:v>42.027999999999999</c:v>
                </c:pt>
                <c:pt idx="6">
                  <c:v>42.32</c:v>
                </c:pt>
                <c:pt idx="7">
                  <c:v>42.405999999999999</c:v>
                </c:pt>
                <c:pt idx="8">
                  <c:v>42.848999999999997</c:v>
                </c:pt>
                <c:pt idx="9">
                  <c:v>42.33</c:v>
                </c:pt>
                <c:pt idx="10">
                  <c:v>42.268999999999998</c:v>
                </c:pt>
                <c:pt idx="11">
                  <c:v>42.21</c:v>
                </c:pt>
                <c:pt idx="12">
                  <c:v>42.317</c:v>
                </c:pt>
                <c:pt idx="13">
                  <c:v>42.411000000000001</c:v>
                </c:pt>
                <c:pt idx="14">
                  <c:v>42.372999999999998</c:v>
                </c:pt>
                <c:pt idx="15">
                  <c:v>42.317999999999998</c:v>
                </c:pt>
                <c:pt idx="16">
                  <c:v>42.332999999999998</c:v>
                </c:pt>
                <c:pt idx="17">
                  <c:v>42.277000000000001</c:v>
                </c:pt>
                <c:pt idx="18">
                  <c:v>42.335999999999999</c:v>
                </c:pt>
                <c:pt idx="19">
                  <c:v>42.393999999999998</c:v>
                </c:pt>
                <c:pt idx="20">
                  <c:v>42.353000000000002</c:v>
                </c:pt>
                <c:pt idx="21">
                  <c:v>42.514000000000003</c:v>
                </c:pt>
                <c:pt idx="22">
                  <c:v>42.293999999999997</c:v>
                </c:pt>
                <c:pt idx="23">
                  <c:v>42.573</c:v>
                </c:pt>
                <c:pt idx="24">
                  <c:v>42.601999999999997</c:v>
                </c:pt>
                <c:pt idx="25">
                  <c:v>42.384999999999998</c:v>
                </c:pt>
                <c:pt idx="26">
                  <c:v>42.374000000000002</c:v>
                </c:pt>
                <c:pt idx="27">
                  <c:v>42.552999999999997</c:v>
                </c:pt>
                <c:pt idx="28">
                  <c:v>42.359000000000002</c:v>
                </c:pt>
                <c:pt idx="29">
                  <c:v>42.732999999999997</c:v>
                </c:pt>
                <c:pt idx="30">
                  <c:v>42.351999999999997</c:v>
                </c:pt>
                <c:pt idx="31">
                  <c:v>42.621000000000002</c:v>
                </c:pt>
                <c:pt idx="32">
                  <c:v>42.481999999999999</c:v>
                </c:pt>
                <c:pt idx="33">
                  <c:v>42.354999999999997</c:v>
                </c:pt>
                <c:pt idx="34">
                  <c:v>42.183999999999997</c:v>
                </c:pt>
                <c:pt idx="35">
                  <c:v>42.430999999999997</c:v>
                </c:pt>
                <c:pt idx="36">
                  <c:v>42.191000000000003</c:v>
                </c:pt>
                <c:pt idx="37">
                  <c:v>42.387999999999998</c:v>
                </c:pt>
                <c:pt idx="38">
                  <c:v>42.281999999999996</c:v>
                </c:pt>
                <c:pt idx="39">
                  <c:v>42.238</c:v>
                </c:pt>
                <c:pt idx="40">
                  <c:v>42.38</c:v>
                </c:pt>
                <c:pt idx="41">
                  <c:v>42.374000000000002</c:v>
                </c:pt>
                <c:pt idx="42">
                  <c:v>42.091000000000001</c:v>
                </c:pt>
                <c:pt idx="43">
                  <c:v>42.396000000000001</c:v>
                </c:pt>
                <c:pt idx="44">
                  <c:v>42.453000000000003</c:v>
                </c:pt>
                <c:pt idx="45">
                  <c:v>42.37</c:v>
                </c:pt>
                <c:pt idx="46">
                  <c:v>42.610999999999997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E0A-4C3E-8C24-93121D1960D8}"/>
            </c:ext>
          </c:extLst>
        </c:ser>
        <c:ser>
          <c:idx val="5"/>
          <c:order val="5"/>
          <c:tx>
            <c:strRef>
              <c:f>Hurricane_RTU!$H$20:$H$20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 w="28437" cap="rnd">
              <a:solidFill>
                <a:srgbClr val="FF9933"/>
              </a:solidFill>
              <a:prstDash val="solid"/>
              <a:round/>
            </a:ln>
          </c:spPr>
          <c:marker>
            <c:symbol val="none"/>
          </c:marker>
          <c:cat>
            <c:numRef>
              <c:f>Hurricane_RTU!$B$21:$B$78</c:f>
              <c:numCache>
                <c:formatCode>[$-409]General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Hurricane_RTU!$H$21:$H$78</c:f>
              <c:numCache>
                <c:formatCode>[$-409]0.000</c:formatCode>
                <c:ptCount val="58"/>
                <c:pt idx="0">
                  <c:v>43.433999999999997</c:v>
                </c:pt>
                <c:pt idx="1">
                  <c:v>42.168999999999997</c:v>
                </c:pt>
                <c:pt idx="2">
                  <c:v>43.134999999999998</c:v>
                </c:pt>
                <c:pt idx="3">
                  <c:v>42.243000000000002</c:v>
                </c:pt>
                <c:pt idx="4">
                  <c:v>42.08</c:v>
                </c:pt>
                <c:pt idx="5">
                  <c:v>42.067999999999998</c:v>
                </c:pt>
                <c:pt idx="6">
                  <c:v>42.216000000000001</c:v>
                </c:pt>
                <c:pt idx="7">
                  <c:v>42.302999999999997</c:v>
                </c:pt>
                <c:pt idx="8">
                  <c:v>42.161999999999999</c:v>
                </c:pt>
                <c:pt idx="9">
                  <c:v>42.177999999999997</c:v>
                </c:pt>
                <c:pt idx="10">
                  <c:v>42.430999999999997</c:v>
                </c:pt>
                <c:pt idx="11">
                  <c:v>42.259</c:v>
                </c:pt>
                <c:pt idx="12">
                  <c:v>42.281999999999996</c:v>
                </c:pt>
                <c:pt idx="13">
                  <c:v>42.033999999999999</c:v>
                </c:pt>
                <c:pt idx="14">
                  <c:v>42.563000000000002</c:v>
                </c:pt>
                <c:pt idx="15">
                  <c:v>42.459000000000003</c:v>
                </c:pt>
                <c:pt idx="16">
                  <c:v>42.356999999999999</c:v>
                </c:pt>
                <c:pt idx="17">
                  <c:v>42.454000000000001</c:v>
                </c:pt>
                <c:pt idx="18">
                  <c:v>42.369</c:v>
                </c:pt>
                <c:pt idx="19">
                  <c:v>42.234000000000002</c:v>
                </c:pt>
                <c:pt idx="20">
                  <c:v>42.527000000000001</c:v>
                </c:pt>
                <c:pt idx="21">
                  <c:v>42.435000000000002</c:v>
                </c:pt>
                <c:pt idx="22">
                  <c:v>42.402999999999999</c:v>
                </c:pt>
                <c:pt idx="23">
                  <c:v>42.19</c:v>
                </c:pt>
                <c:pt idx="24">
                  <c:v>42.304000000000002</c:v>
                </c:pt>
                <c:pt idx="25">
                  <c:v>42.564</c:v>
                </c:pt>
                <c:pt idx="26">
                  <c:v>42.466000000000001</c:v>
                </c:pt>
                <c:pt idx="27">
                  <c:v>42.206000000000003</c:v>
                </c:pt>
                <c:pt idx="28">
                  <c:v>42.45</c:v>
                </c:pt>
                <c:pt idx="29">
                  <c:v>42.267000000000003</c:v>
                </c:pt>
                <c:pt idx="30">
                  <c:v>42.292999999999999</c:v>
                </c:pt>
                <c:pt idx="31">
                  <c:v>42.423000000000002</c:v>
                </c:pt>
                <c:pt idx="32">
                  <c:v>42.418999999999997</c:v>
                </c:pt>
                <c:pt idx="33">
                  <c:v>42.128</c:v>
                </c:pt>
                <c:pt idx="34">
                  <c:v>42.566000000000003</c:v>
                </c:pt>
                <c:pt idx="35">
                  <c:v>42.314999999999998</c:v>
                </c:pt>
                <c:pt idx="36">
                  <c:v>42.247999999999998</c:v>
                </c:pt>
                <c:pt idx="37">
                  <c:v>42.002000000000002</c:v>
                </c:pt>
                <c:pt idx="38">
                  <c:v>42.128999999999998</c:v>
                </c:pt>
                <c:pt idx="39">
                  <c:v>41.936</c:v>
                </c:pt>
                <c:pt idx="40">
                  <c:v>42.131999999999998</c:v>
                </c:pt>
                <c:pt idx="41">
                  <c:v>42.393999999999998</c:v>
                </c:pt>
                <c:pt idx="42">
                  <c:v>42.110999999999997</c:v>
                </c:pt>
                <c:pt idx="43">
                  <c:v>42.134999999999998</c:v>
                </c:pt>
                <c:pt idx="44">
                  <c:v>42.021999999999998</c:v>
                </c:pt>
                <c:pt idx="45">
                  <c:v>41.945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E0A-4C3E-8C24-93121D1960D8}"/>
            </c:ext>
          </c:extLst>
        </c:ser>
        <c:ser>
          <c:idx val="6"/>
          <c:order val="6"/>
          <c:tx>
            <c:strRef>
              <c:f>Hurricane_RTU!$I$20:$I$20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 w="28437" cap="rnd">
              <a:solidFill>
                <a:srgbClr val="8EA5CA"/>
              </a:solidFill>
              <a:prstDash val="solid"/>
              <a:round/>
            </a:ln>
          </c:spPr>
          <c:marker>
            <c:symbol val="none"/>
          </c:marker>
          <c:cat>
            <c:numRef>
              <c:f>Hurricane_RTU!$B$21:$B$78</c:f>
              <c:numCache>
                <c:formatCode>[$-409]General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Hurricane_RTU!$I$21:$I$78</c:f>
              <c:numCache>
                <c:formatCode>[$-409]0.000</c:formatCode>
                <c:ptCount val="58"/>
                <c:pt idx="0">
                  <c:v>43.436999999999998</c:v>
                </c:pt>
                <c:pt idx="1">
                  <c:v>42.567</c:v>
                </c:pt>
                <c:pt idx="2">
                  <c:v>42.219000000000001</c:v>
                </c:pt>
                <c:pt idx="3">
                  <c:v>42.396999999999998</c:v>
                </c:pt>
                <c:pt idx="4">
                  <c:v>42.311</c:v>
                </c:pt>
                <c:pt idx="5">
                  <c:v>42.183999999999997</c:v>
                </c:pt>
                <c:pt idx="6">
                  <c:v>42.225999999999999</c:v>
                </c:pt>
                <c:pt idx="7">
                  <c:v>42.079000000000001</c:v>
                </c:pt>
                <c:pt idx="8">
                  <c:v>42.106000000000002</c:v>
                </c:pt>
                <c:pt idx="9">
                  <c:v>42.195999999999998</c:v>
                </c:pt>
                <c:pt idx="10">
                  <c:v>42.08</c:v>
                </c:pt>
                <c:pt idx="11">
                  <c:v>42.024999999999999</c:v>
                </c:pt>
                <c:pt idx="12">
                  <c:v>42.048999999999999</c:v>
                </c:pt>
                <c:pt idx="13">
                  <c:v>42.204999999999998</c:v>
                </c:pt>
                <c:pt idx="14">
                  <c:v>41.917000000000002</c:v>
                </c:pt>
                <c:pt idx="15">
                  <c:v>42.250999999999998</c:v>
                </c:pt>
                <c:pt idx="16">
                  <c:v>42.38</c:v>
                </c:pt>
                <c:pt idx="17">
                  <c:v>42.085000000000001</c:v>
                </c:pt>
                <c:pt idx="18">
                  <c:v>42.155000000000001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3E0A-4C3E-8C24-93121D1960D8}"/>
            </c:ext>
          </c:extLst>
        </c:ser>
        <c:ser>
          <c:idx val="7"/>
          <c:order val="7"/>
          <c:tx>
            <c:strRef>
              <c:f>Hurricane_RTU!$J$20:$J$20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 w="28437" cap="rnd">
              <a:solidFill>
                <a:srgbClr val="CC8F8E"/>
              </a:solidFill>
              <a:prstDash val="solid"/>
              <a:round/>
            </a:ln>
          </c:spPr>
          <c:marker>
            <c:symbol val="none"/>
          </c:marker>
          <c:cat>
            <c:numRef>
              <c:f>Hurricane_RTU!$B$21:$B$78</c:f>
              <c:numCache>
                <c:formatCode>[$-409]General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Hurricane_RTU!$J$21:$J$78</c:f>
              <c:numCache>
                <c:formatCode>[$-409]0.000</c:formatCode>
                <c:ptCount val="58"/>
                <c:pt idx="0">
                  <c:v>43.06</c:v>
                </c:pt>
                <c:pt idx="1">
                  <c:v>42.268000000000001</c:v>
                </c:pt>
                <c:pt idx="2">
                  <c:v>41.962000000000003</c:v>
                </c:pt>
                <c:pt idx="3">
                  <c:v>41.942999999999998</c:v>
                </c:pt>
                <c:pt idx="4">
                  <c:v>42.518999999999998</c:v>
                </c:pt>
                <c:pt idx="5">
                  <c:v>42.057000000000002</c:v>
                </c:pt>
                <c:pt idx="6">
                  <c:v>42.168999999999997</c:v>
                </c:pt>
                <c:pt idx="7">
                  <c:v>41.947000000000003</c:v>
                </c:pt>
                <c:pt idx="8">
                  <c:v>42.085999999999999</c:v>
                </c:pt>
                <c:pt idx="9">
                  <c:v>42.09</c:v>
                </c:pt>
                <c:pt idx="10">
                  <c:v>41.923999999999999</c:v>
                </c:pt>
                <c:pt idx="11">
                  <c:v>42.034999999999997</c:v>
                </c:pt>
                <c:pt idx="12">
                  <c:v>42.621000000000002</c:v>
                </c:pt>
                <c:pt idx="13">
                  <c:v>42.194000000000003</c:v>
                </c:pt>
                <c:pt idx="14">
                  <c:v>42.026000000000003</c:v>
                </c:pt>
                <c:pt idx="15">
                  <c:v>41.991</c:v>
                </c:pt>
                <c:pt idx="16">
                  <c:v>41.963999999999999</c:v>
                </c:pt>
                <c:pt idx="17">
                  <c:v>41.901000000000003</c:v>
                </c:pt>
                <c:pt idx="18">
                  <c:v>42.08</c:v>
                </c:pt>
                <c:pt idx="19">
                  <c:v>41.872</c:v>
                </c:pt>
                <c:pt idx="20">
                  <c:v>41.966999999999999</c:v>
                </c:pt>
                <c:pt idx="21">
                  <c:v>42.103000000000002</c:v>
                </c:pt>
                <c:pt idx="22">
                  <c:v>42.12</c:v>
                </c:pt>
                <c:pt idx="23">
                  <c:v>42.029000000000003</c:v>
                </c:pt>
                <c:pt idx="24">
                  <c:v>41.914000000000001</c:v>
                </c:pt>
                <c:pt idx="25">
                  <c:v>41.999000000000002</c:v>
                </c:pt>
                <c:pt idx="26">
                  <c:v>41.859000000000002</c:v>
                </c:pt>
                <c:pt idx="27">
                  <c:v>41.953000000000003</c:v>
                </c:pt>
                <c:pt idx="28">
                  <c:v>42.143999999999998</c:v>
                </c:pt>
                <c:pt idx="29">
                  <c:v>42.07</c:v>
                </c:pt>
                <c:pt idx="30">
                  <c:v>42.098999999999997</c:v>
                </c:pt>
                <c:pt idx="31">
                  <c:v>41.902000000000001</c:v>
                </c:pt>
                <c:pt idx="32">
                  <c:v>41.944000000000003</c:v>
                </c:pt>
                <c:pt idx="33">
                  <c:v>41.875</c:v>
                </c:pt>
                <c:pt idx="34">
                  <c:v>42.009</c:v>
                </c:pt>
                <c:pt idx="35">
                  <c:v>41.984000000000002</c:v>
                </c:pt>
                <c:pt idx="36">
                  <c:v>41.926000000000002</c:v>
                </c:pt>
                <c:pt idx="37">
                  <c:v>41.874000000000002</c:v>
                </c:pt>
                <c:pt idx="38">
                  <c:v>41.820999999999998</c:v>
                </c:pt>
                <c:pt idx="39">
                  <c:v>41.81</c:v>
                </c:pt>
                <c:pt idx="40">
                  <c:v>42.054000000000002</c:v>
                </c:pt>
                <c:pt idx="41">
                  <c:v>41.987000000000002</c:v>
                </c:pt>
                <c:pt idx="42">
                  <c:v>41.878</c:v>
                </c:pt>
                <c:pt idx="43">
                  <c:v>41.841000000000001</c:v>
                </c:pt>
                <c:pt idx="44">
                  <c:v>41.866999999999997</c:v>
                </c:pt>
                <c:pt idx="45">
                  <c:v>42.033000000000001</c:v>
                </c:pt>
                <c:pt idx="46">
                  <c:v>41.945</c:v>
                </c:pt>
                <c:pt idx="47">
                  <c:v>42.100999999999999</c:v>
                </c:pt>
                <c:pt idx="48">
                  <c:v>41.762</c:v>
                </c:pt>
                <c:pt idx="49">
                  <c:v>42.07</c:v>
                </c:pt>
                <c:pt idx="50">
                  <c:v>42.05</c:v>
                </c:pt>
                <c:pt idx="51">
                  <c:v>41.988999999999997</c:v>
                </c:pt>
                <c:pt idx="52">
                  <c:v>42.066000000000003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3E0A-4C3E-8C24-93121D1960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63898415"/>
        <c:axId val="1306763487"/>
      </c:lineChart>
      <c:valAx>
        <c:axId val="1306763487"/>
        <c:scaling>
          <c:orientation val="minMax"/>
          <c:max val="44"/>
          <c:min val="41"/>
        </c:scaling>
        <c:delete val="0"/>
        <c:axPos val="l"/>
        <c:majorGridlines>
          <c:spPr>
            <a:ln w="9363" cap="flat">
              <a:solidFill>
                <a:srgbClr val="878787"/>
              </a:solidFill>
              <a:prstDash val="solid"/>
              <a:round/>
            </a:ln>
          </c:spPr>
        </c:majorGridlines>
        <c:numFmt formatCode="[$-409]0.000" sourceLinked="1"/>
        <c:majorTickMark val="none"/>
        <c:minorTickMark val="none"/>
        <c:tickLblPos val="nextTo"/>
        <c:spPr>
          <a:noFill/>
          <a:ln>
            <a:noFill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1263898415"/>
        <c:crossesAt val="0"/>
        <c:crossBetween val="between"/>
        <c:majorUnit val="1"/>
      </c:valAx>
      <c:catAx>
        <c:axId val="1263898415"/>
        <c:scaling>
          <c:orientation val="minMax"/>
        </c:scaling>
        <c:delete val="0"/>
        <c:axPos val="b"/>
        <c:numFmt formatCode="[$-409]General" sourceLinked="1"/>
        <c:majorTickMark val="none"/>
        <c:minorTickMark val="none"/>
        <c:tickLblPos val="nextTo"/>
        <c:spPr>
          <a:noFill/>
          <a:ln w="9363" cap="flat">
            <a:solidFill>
              <a:srgbClr val="878787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1306763487"/>
        <c:crossesAt val="0"/>
        <c:auto val="1"/>
        <c:lblAlgn val="ctr"/>
        <c:lblOffset val="100"/>
        <c:noMultiLvlLbl val="0"/>
      </c:catAx>
      <c:spPr>
        <a:solidFill>
          <a:srgbClr val="FFFFFF"/>
        </a:solidFill>
        <a:ln>
          <a:noFill/>
        </a:ln>
      </c:spPr>
    </c:plotArea>
    <c:legend>
      <c:legendPos val="b"/>
      <c:layout/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1000" b="0" i="0" u="none" strike="noStrike" kern="1200" baseline="0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363" cap="flat">
      <a:solidFill>
        <a:srgbClr val="878787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ru-RU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800" b="1" i="0" u="none" strike="noStrike" kern="1200" baseline="0">
                <a:solidFill>
                  <a:srgbClr val="000000"/>
                </a:solidFill>
                <a:latin typeface="Calibri"/>
              </a:defRPr>
            </a:pPr>
            <a:r>
              <a:rPr lang="uk-UA" sz="1800" b="1" i="0" u="none" strike="noStrike" kern="1200" cap="none" spc="0" baseline="0">
                <a:solidFill>
                  <a:srgbClr val="000000"/>
                </a:solidFill>
                <a:uFillTx/>
                <a:latin typeface="Calibri"/>
              </a:rPr>
              <a:t>Стабильность</a:t>
            </a:r>
          </a:p>
        </c:rich>
      </c:tx>
      <c:layout>
        <c:manualLayout>
          <c:xMode val="edge"/>
          <c:yMode val="edge"/>
          <c:x val="0.40297100097580352"/>
          <c:y val="1.7662246484414345E-2"/>
        </c:manualLayout>
      </c:layout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NFS_Kyiv_Legends!$C$20:$C$20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 w="28437" cap="rnd">
              <a:solidFill>
                <a:srgbClr val="000000"/>
              </a:solidFill>
              <a:prstDash val="solid"/>
              <a:round/>
            </a:ln>
          </c:spPr>
          <c:marker>
            <c:symbol val="none"/>
          </c:marker>
          <c:cat>
            <c:numRef>
              <c:f>NFS_Kyiv_Legends!$B$21:$B$82</c:f>
              <c:numCache>
                <c:formatCode>[$-409]General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NFS_Kyiv_Legends!$C$21:$C$82</c:f>
              <c:numCache>
                <c:formatCode>[$-409]0.000</c:formatCode>
                <c:ptCount val="62"/>
                <c:pt idx="0">
                  <c:v>45.198</c:v>
                </c:pt>
                <c:pt idx="1">
                  <c:v>43.247</c:v>
                </c:pt>
                <c:pt idx="2">
                  <c:v>42.453000000000003</c:v>
                </c:pt>
                <c:pt idx="3">
                  <c:v>42.326999999999998</c:v>
                </c:pt>
                <c:pt idx="4">
                  <c:v>42.220999999999997</c:v>
                </c:pt>
                <c:pt idx="5">
                  <c:v>42.156999999999996</c:v>
                </c:pt>
                <c:pt idx="6">
                  <c:v>42.098999999999997</c:v>
                </c:pt>
                <c:pt idx="7">
                  <c:v>42.087000000000003</c:v>
                </c:pt>
                <c:pt idx="8">
                  <c:v>41.962000000000003</c:v>
                </c:pt>
                <c:pt idx="9">
                  <c:v>42.017000000000003</c:v>
                </c:pt>
                <c:pt idx="10">
                  <c:v>42.188000000000002</c:v>
                </c:pt>
                <c:pt idx="11">
                  <c:v>41.820999999999998</c:v>
                </c:pt>
                <c:pt idx="12">
                  <c:v>42.040999999999997</c:v>
                </c:pt>
                <c:pt idx="13">
                  <c:v>42.412000000000006</c:v>
                </c:pt>
                <c:pt idx="14">
                  <c:v>45.210999999999999</c:v>
                </c:pt>
                <c:pt idx="15">
                  <c:v>42.322000000000003</c:v>
                </c:pt>
                <c:pt idx="16">
                  <c:v>42.283000000000001</c:v>
                </c:pt>
                <c:pt idx="17">
                  <c:v>42.161999999999999</c:v>
                </c:pt>
                <c:pt idx="18">
                  <c:v>42.253999999999998</c:v>
                </c:pt>
                <c:pt idx="19">
                  <c:v>41.921999999999997</c:v>
                </c:pt>
                <c:pt idx="20">
                  <c:v>42.11</c:v>
                </c:pt>
                <c:pt idx="21">
                  <c:v>42.250999999999998</c:v>
                </c:pt>
                <c:pt idx="22">
                  <c:v>42.137</c:v>
                </c:pt>
                <c:pt idx="23">
                  <c:v>42.578000000000003</c:v>
                </c:pt>
                <c:pt idx="24">
                  <c:v>42.148000000000003</c:v>
                </c:pt>
                <c:pt idx="25">
                  <c:v>42.546999999999997</c:v>
                </c:pt>
                <c:pt idx="26">
                  <c:v>42.067999999999998</c:v>
                </c:pt>
                <c:pt idx="27">
                  <c:v>43.072000000000003</c:v>
                </c:pt>
                <c:pt idx="28">
                  <c:v>42.158000000000001</c:v>
                </c:pt>
                <c:pt idx="29">
                  <c:v>42.2</c:v>
                </c:pt>
                <c:pt idx="30">
                  <c:v>42.107999999999997</c:v>
                </c:pt>
                <c:pt idx="31">
                  <c:v>42.164000000000001</c:v>
                </c:pt>
                <c:pt idx="32">
                  <c:v>42.222999999999999</c:v>
                </c:pt>
                <c:pt idx="33">
                  <c:v>42.503</c:v>
                </c:pt>
                <c:pt idx="34">
                  <c:v>42.094999999999999</c:v>
                </c:pt>
                <c:pt idx="35">
                  <c:v>42.06</c:v>
                </c:pt>
                <c:pt idx="36">
                  <c:v>42.183</c:v>
                </c:pt>
                <c:pt idx="37">
                  <c:v>42.207999999999998</c:v>
                </c:pt>
                <c:pt idx="38">
                  <c:v>42.38</c:v>
                </c:pt>
                <c:pt idx="39">
                  <c:v>42.365000000000002</c:v>
                </c:pt>
                <c:pt idx="40">
                  <c:v>42.33</c:v>
                </c:pt>
                <c:pt idx="41">
                  <c:v>42.536999999999999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E8-4CD1-902B-2EF1AAB3069E}"/>
            </c:ext>
          </c:extLst>
        </c:ser>
        <c:ser>
          <c:idx val="1"/>
          <c:order val="1"/>
          <c:tx>
            <c:strRef>
              <c:f>NFS_Kyiv_Legends!$D$20:$D$20</c:f>
              <c:strCache>
                <c:ptCount val="1"/>
                <c:pt idx="0">
                  <c:v>Резанко Оля</c:v>
                </c:pt>
              </c:strCache>
            </c:strRef>
          </c:tx>
          <c:spPr>
            <a:ln w="28437" cap="rnd">
              <a:solidFill>
                <a:srgbClr val="FF0000"/>
              </a:solidFill>
              <a:prstDash val="solid"/>
              <a:round/>
            </a:ln>
          </c:spPr>
          <c:marker>
            <c:symbol val="none"/>
          </c:marker>
          <c:cat>
            <c:numRef>
              <c:f>NFS_Kyiv_Legends!$B$21:$B$82</c:f>
              <c:numCache>
                <c:formatCode>[$-409]General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NFS_Kyiv_Legends!$D$21:$D$82</c:f>
              <c:numCache>
                <c:formatCode>[$-409]0.000</c:formatCode>
                <c:ptCount val="62"/>
                <c:pt idx="0">
                  <c:v>43.164000000000001</c:v>
                </c:pt>
                <c:pt idx="1">
                  <c:v>42.32</c:v>
                </c:pt>
                <c:pt idx="2">
                  <c:v>42.359000000000002</c:v>
                </c:pt>
                <c:pt idx="3">
                  <c:v>42.366999999999997</c:v>
                </c:pt>
                <c:pt idx="4">
                  <c:v>42.326000000000001</c:v>
                </c:pt>
                <c:pt idx="5">
                  <c:v>42.338999999999999</c:v>
                </c:pt>
                <c:pt idx="6">
                  <c:v>42.256999999999998</c:v>
                </c:pt>
                <c:pt idx="7">
                  <c:v>42.061999999999998</c:v>
                </c:pt>
                <c:pt idx="8">
                  <c:v>42.664000000000001</c:v>
                </c:pt>
                <c:pt idx="9">
                  <c:v>42.174999999999997</c:v>
                </c:pt>
                <c:pt idx="10">
                  <c:v>42.164000000000001</c:v>
                </c:pt>
                <c:pt idx="11">
                  <c:v>42.16</c:v>
                </c:pt>
                <c:pt idx="12">
                  <c:v>42.381999999999998</c:v>
                </c:pt>
                <c:pt idx="13">
                  <c:v>42.502000000000002</c:v>
                </c:pt>
                <c:pt idx="14">
                  <c:v>42.31</c:v>
                </c:pt>
                <c:pt idx="15">
                  <c:v>42.311</c:v>
                </c:pt>
                <c:pt idx="16">
                  <c:v>42.201000000000001</c:v>
                </c:pt>
                <c:pt idx="17">
                  <c:v>42.298000000000002</c:v>
                </c:pt>
                <c:pt idx="18">
                  <c:v>42.069000000000003</c:v>
                </c:pt>
                <c:pt idx="19">
                  <c:v>42.244</c:v>
                </c:pt>
                <c:pt idx="20">
                  <c:v>42.405999999999999</c:v>
                </c:pt>
                <c:pt idx="21">
                  <c:v>42.325000000000003</c:v>
                </c:pt>
                <c:pt idx="22">
                  <c:v>42.284999999999997</c:v>
                </c:pt>
                <c:pt idx="23">
                  <c:v>42.048999999999999</c:v>
                </c:pt>
                <c:pt idx="24">
                  <c:v>42.253999999999998</c:v>
                </c:pt>
                <c:pt idx="25">
                  <c:v>42.118000000000002</c:v>
                </c:pt>
                <c:pt idx="26">
                  <c:v>42.137</c:v>
                </c:pt>
                <c:pt idx="27">
                  <c:v>42.01</c:v>
                </c:pt>
                <c:pt idx="28">
                  <c:v>42.238</c:v>
                </c:pt>
                <c:pt idx="29">
                  <c:v>41.978000000000002</c:v>
                </c:pt>
                <c:pt idx="30">
                  <c:v>42.116999999999997</c:v>
                </c:pt>
                <c:pt idx="31">
                  <c:v>42.802999999999997</c:v>
                </c:pt>
                <c:pt idx="32">
                  <c:v>41.951999999999998</c:v>
                </c:pt>
                <c:pt idx="33">
                  <c:v>42.265000000000001</c:v>
                </c:pt>
                <c:pt idx="34">
                  <c:v>42.286999999999999</c:v>
                </c:pt>
                <c:pt idx="35">
                  <c:v>42.073999999999998</c:v>
                </c:pt>
                <c:pt idx="36">
                  <c:v>42.354999999999997</c:v>
                </c:pt>
                <c:pt idx="37">
                  <c:v>42.100999999999999</c:v>
                </c:pt>
                <c:pt idx="38">
                  <c:v>42.198999999999998</c:v>
                </c:pt>
                <c:pt idx="39">
                  <c:v>42.453000000000003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E8-4CD1-902B-2EF1AAB3069E}"/>
            </c:ext>
          </c:extLst>
        </c:ser>
        <c:ser>
          <c:idx val="2"/>
          <c:order val="2"/>
          <c:tx>
            <c:strRef>
              <c:f>NFS_Kyiv_Legends!$E$20:$E$20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 w="28437" cap="rnd">
              <a:solidFill>
                <a:srgbClr val="00FF00"/>
              </a:solidFill>
              <a:prstDash val="solid"/>
              <a:round/>
            </a:ln>
          </c:spPr>
          <c:marker>
            <c:symbol val="none"/>
          </c:marker>
          <c:cat>
            <c:numRef>
              <c:f>NFS_Kyiv_Legends!$B$21:$B$82</c:f>
              <c:numCache>
                <c:formatCode>[$-409]General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NFS_Kyiv_Legends!$E$21:$E$82</c:f>
              <c:numCache>
                <c:formatCode>[$-409]0.000</c:formatCode>
                <c:ptCount val="62"/>
                <c:pt idx="0">
                  <c:v>43.753</c:v>
                </c:pt>
                <c:pt idx="1">
                  <c:v>42.176000000000002</c:v>
                </c:pt>
                <c:pt idx="2">
                  <c:v>42.234000000000002</c:v>
                </c:pt>
                <c:pt idx="3">
                  <c:v>42.081000000000003</c:v>
                </c:pt>
                <c:pt idx="4">
                  <c:v>42.17</c:v>
                </c:pt>
                <c:pt idx="5">
                  <c:v>42.131999999999998</c:v>
                </c:pt>
                <c:pt idx="6">
                  <c:v>42.253999999999998</c:v>
                </c:pt>
                <c:pt idx="7">
                  <c:v>42.137</c:v>
                </c:pt>
                <c:pt idx="8">
                  <c:v>41.917999999999999</c:v>
                </c:pt>
                <c:pt idx="9">
                  <c:v>42.100999999999999</c:v>
                </c:pt>
                <c:pt idx="10">
                  <c:v>41.887999999999998</c:v>
                </c:pt>
                <c:pt idx="11">
                  <c:v>42.164999999999999</c:v>
                </c:pt>
                <c:pt idx="12">
                  <c:v>42.427</c:v>
                </c:pt>
                <c:pt idx="13">
                  <c:v>42.433</c:v>
                </c:pt>
                <c:pt idx="14">
                  <c:v>42.17</c:v>
                </c:pt>
                <c:pt idx="15">
                  <c:v>42.292000000000002</c:v>
                </c:pt>
                <c:pt idx="16">
                  <c:v>42.362000000000002</c:v>
                </c:pt>
                <c:pt idx="17">
                  <c:v>42.201000000000001</c:v>
                </c:pt>
                <c:pt idx="18">
                  <c:v>42.05</c:v>
                </c:pt>
                <c:pt idx="19">
                  <c:v>42.027000000000001</c:v>
                </c:pt>
                <c:pt idx="20">
                  <c:v>42.124000000000002</c:v>
                </c:pt>
                <c:pt idx="21">
                  <c:v>42.094000000000001</c:v>
                </c:pt>
                <c:pt idx="22">
                  <c:v>41.965000000000003</c:v>
                </c:pt>
                <c:pt idx="23">
                  <c:v>42.215000000000003</c:v>
                </c:pt>
                <c:pt idx="24">
                  <c:v>42.063000000000002</c:v>
                </c:pt>
                <c:pt idx="25">
                  <c:v>42.238</c:v>
                </c:pt>
                <c:pt idx="26">
                  <c:v>42.12</c:v>
                </c:pt>
                <c:pt idx="27">
                  <c:v>42.174999999999997</c:v>
                </c:pt>
                <c:pt idx="28">
                  <c:v>42.005000000000003</c:v>
                </c:pt>
                <c:pt idx="29">
                  <c:v>42.097999999999999</c:v>
                </c:pt>
                <c:pt idx="30">
                  <c:v>42.143000000000001</c:v>
                </c:pt>
                <c:pt idx="31">
                  <c:v>42.201999999999998</c:v>
                </c:pt>
                <c:pt idx="32">
                  <c:v>42.057000000000002</c:v>
                </c:pt>
                <c:pt idx="33">
                  <c:v>43.29</c:v>
                </c:pt>
                <c:pt idx="34">
                  <c:v>42.258000000000003</c:v>
                </c:pt>
                <c:pt idx="35">
                  <c:v>42.216000000000001</c:v>
                </c:pt>
                <c:pt idx="36">
                  <c:v>42.075000000000003</c:v>
                </c:pt>
                <c:pt idx="37">
                  <c:v>43.56</c:v>
                </c:pt>
                <c:pt idx="38">
                  <c:v>42.286000000000001</c:v>
                </c:pt>
                <c:pt idx="39">
                  <c:v>42.008000000000003</c:v>
                </c:pt>
                <c:pt idx="40">
                  <c:v>41.991</c:v>
                </c:pt>
                <c:pt idx="41">
                  <c:v>41.99</c:v>
                </c:pt>
                <c:pt idx="42">
                  <c:v>42.040999999999997</c:v>
                </c:pt>
                <c:pt idx="43">
                  <c:v>42.021999999999998</c:v>
                </c:pt>
                <c:pt idx="44">
                  <c:v>42.191000000000003</c:v>
                </c:pt>
                <c:pt idx="45">
                  <c:v>42.02</c:v>
                </c:pt>
                <c:pt idx="46">
                  <c:v>42.155999999999999</c:v>
                </c:pt>
                <c:pt idx="47">
                  <c:v>42.35</c:v>
                </c:pt>
                <c:pt idx="48">
                  <c:v>42.384</c:v>
                </c:pt>
                <c:pt idx="49">
                  <c:v>42.118000000000002</c:v>
                </c:pt>
                <c:pt idx="50">
                  <c:v>42.030999999999999</c:v>
                </c:pt>
                <c:pt idx="51">
                  <c:v>42.143999999999998</c:v>
                </c:pt>
                <c:pt idx="52">
                  <c:v>42.182000000000002</c:v>
                </c:pt>
                <c:pt idx="53">
                  <c:v>41.963999999999999</c:v>
                </c:pt>
                <c:pt idx="54">
                  <c:v>42.097000000000001</c:v>
                </c:pt>
                <c:pt idx="55">
                  <c:v>42.037999999999997</c:v>
                </c:pt>
                <c:pt idx="56">
                  <c:v>42.011000000000003</c:v>
                </c:pt>
                <c:pt idx="57">
                  <c:v>42.042000000000002</c:v>
                </c:pt>
                <c:pt idx="58">
                  <c:v>42.048000000000002</c:v>
                </c:pt>
                <c:pt idx="59">
                  <c:v>42.203000000000003</c:v>
                </c:pt>
                <c:pt idx="60">
                  <c:v>42.072000000000003</c:v>
                </c:pt>
                <c:pt idx="61">
                  <c:v>42.241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7E8-4CD1-902B-2EF1AAB3069E}"/>
            </c:ext>
          </c:extLst>
        </c:ser>
        <c:ser>
          <c:idx val="3"/>
          <c:order val="3"/>
          <c:tx>
            <c:strRef>
              <c:f>NFS_Kyiv_Legends!$F$20:$F$20</c:f>
              <c:strCache>
                <c:ptCount val="1"/>
                <c:pt idx="0">
                  <c:v>Резанко Оля</c:v>
                </c:pt>
              </c:strCache>
            </c:strRef>
          </c:tx>
          <c:spPr>
            <a:ln w="28437" cap="rnd">
              <a:solidFill>
                <a:srgbClr val="00B0F0"/>
              </a:solidFill>
              <a:prstDash val="solid"/>
              <a:round/>
            </a:ln>
          </c:spPr>
          <c:marker>
            <c:symbol val="none"/>
          </c:marker>
          <c:cat>
            <c:numRef>
              <c:f>NFS_Kyiv_Legends!$B$21:$B$82</c:f>
              <c:numCache>
                <c:formatCode>[$-409]General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NFS_Kyiv_Legends!$F$21:$F$82</c:f>
              <c:numCache>
                <c:formatCode>[$-409]0.000</c:formatCode>
                <c:ptCount val="62"/>
                <c:pt idx="0">
                  <c:v>43.917000000000002</c:v>
                </c:pt>
                <c:pt idx="1">
                  <c:v>42.662999999999997</c:v>
                </c:pt>
                <c:pt idx="2">
                  <c:v>42.296999999999997</c:v>
                </c:pt>
                <c:pt idx="3">
                  <c:v>42.716999999999999</c:v>
                </c:pt>
                <c:pt idx="4">
                  <c:v>42.298000000000002</c:v>
                </c:pt>
                <c:pt idx="5">
                  <c:v>42.334000000000003</c:v>
                </c:pt>
                <c:pt idx="6">
                  <c:v>42.524999999999999</c:v>
                </c:pt>
                <c:pt idx="7">
                  <c:v>42.314999999999998</c:v>
                </c:pt>
                <c:pt idx="8">
                  <c:v>42.109000000000002</c:v>
                </c:pt>
                <c:pt idx="9">
                  <c:v>42.304000000000002</c:v>
                </c:pt>
                <c:pt idx="10">
                  <c:v>42.103999999999999</c:v>
                </c:pt>
                <c:pt idx="11">
                  <c:v>42.241</c:v>
                </c:pt>
                <c:pt idx="12">
                  <c:v>42.161999999999999</c:v>
                </c:pt>
                <c:pt idx="13">
                  <c:v>42.203000000000003</c:v>
                </c:pt>
                <c:pt idx="14">
                  <c:v>42.503999999999998</c:v>
                </c:pt>
                <c:pt idx="15">
                  <c:v>42.354999999999997</c:v>
                </c:pt>
                <c:pt idx="16">
                  <c:v>42.298000000000002</c:v>
                </c:pt>
                <c:pt idx="17">
                  <c:v>42.095999999999997</c:v>
                </c:pt>
                <c:pt idx="18">
                  <c:v>42.344999999999999</c:v>
                </c:pt>
                <c:pt idx="19">
                  <c:v>42.107999999999997</c:v>
                </c:pt>
                <c:pt idx="20">
                  <c:v>42.197000000000003</c:v>
                </c:pt>
                <c:pt idx="21">
                  <c:v>42.002000000000002</c:v>
                </c:pt>
                <c:pt idx="22">
                  <c:v>42.185000000000002</c:v>
                </c:pt>
                <c:pt idx="23">
                  <c:v>42.267000000000003</c:v>
                </c:pt>
                <c:pt idx="24">
                  <c:v>42.378</c:v>
                </c:pt>
                <c:pt idx="25">
                  <c:v>42.375</c:v>
                </c:pt>
                <c:pt idx="26">
                  <c:v>42.344999999999999</c:v>
                </c:pt>
                <c:pt idx="27">
                  <c:v>42.109000000000002</c:v>
                </c:pt>
                <c:pt idx="28">
                  <c:v>42.031999999999996</c:v>
                </c:pt>
                <c:pt idx="29">
                  <c:v>42.267000000000003</c:v>
                </c:pt>
                <c:pt idx="30">
                  <c:v>42.027000000000001</c:v>
                </c:pt>
                <c:pt idx="31">
                  <c:v>42.194000000000003</c:v>
                </c:pt>
                <c:pt idx="32">
                  <c:v>42.323999999999998</c:v>
                </c:pt>
                <c:pt idx="33">
                  <c:v>42.295999999999999</c:v>
                </c:pt>
                <c:pt idx="34">
                  <c:v>42.078000000000003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7E8-4CD1-902B-2EF1AAB3069E}"/>
            </c:ext>
          </c:extLst>
        </c:ser>
        <c:ser>
          <c:idx val="4"/>
          <c:order val="4"/>
          <c:tx>
            <c:strRef>
              <c:f>NFS_Kyiv_Legends!$G$20:$G$20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 w="28437" cap="rnd">
              <a:solidFill>
                <a:srgbClr val="FFFF00"/>
              </a:solidFill>
              <a:prstDash val="solid"/>
              <a:round/>
            </a:ln>
          </c:spPr>
          <c:marker>
            <c:symbol val="none"/>
          </c:marker>
          <c:cat>
            <c:numRef>
              <c:f>NFS_Kyiv_Legends!$B$21:$B$82</c:f>
              <c:numCache>
                <c:formatCode>[$-409]General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NFS_Kyiv_Legends!$G$21:$G$82</c:f>
              <c:numCache>
                <c:formatCode>[$-409]0.000</c:formatCode>
                <c:ptCount val="62"/>
                <c:pt idx="0">
                  <c:v>43.811</c:v>
                </c:pt>
                <c:pt idx="1">
                  <c:v>42.442999999999998</c:v>
                </c:pt>
                <c:pt idx="2">
                  <c:v>42.362000000000002</c:v>
                </c:pt>
                <c:pt idx="3">
                  <c:v>42.155000000000001</c:v>
                </c:pt>
                <c:pt idx="4">
                  <c:v>42.313000000000002</c:v>
                </c:pt>
                <c:pt idx="5">
                  <c:v>42.686999999999998</c:v>
                </c:pt>
                <c:pt idx="6">
                  <c:v>42.164000000000001</c:v>
                </c:pt>
                <c:pt idx="7">
                  <c:v>42.305</c:v>
                </c:pt>
                <c:pt idx="8">
                  <c:v>42.098999999999997</c:v>
                </c:pt>
                <c:pt idx="9">
                  <c:v>42.036000000000001</c:v>
                </c:pt>
                <c:pt idx="10">
                  <c:v>42.11</c:v>
                </c:pt>
                <c:pt idx="11">
                  <c:v>42.198999999999998</c:v>
                </c:pt>
                <c:pt idx="12">
                  <c:v>42.12</c:v>
                </c:pt>
                <c:pt idx="13">
                  <c:v>42.134</c:v>
                </c:pt>
                <c:pt idx="14">
                  <c:v>42.206000000000003</c:v>
                </c:pt>
                <c:pt idx="15">
                  <c:v>42.293999999999997</c:v>
                </c:pt>
                <c:pt idx="16">
                  <c:v>42.348999999999997</c:v>
                </c:pt>
                <c:pt idx="17">
                  <c:v>42.341000000000001</c:v>
                </c:pt>
                <c:pt idx="18">
                  <c:v>42.152000000000001</c:v>
                </c:pt>
                <c:pt idx="19">
                  <c:v>42.133000000000003</c:v>
                </c:pt>
                <c:pt idx="20">
                  <c:v>42.316000000000003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7E8-4CD1-902B-2EF1AAB3069E}"/>
            </c:ext>
          </c:extLst>
        </c:ser>
        <c:ser>
          <c:idx val="5"/>
          <c:order val="5"/>
          <c:tx>
            <c:strRef>
              <c:f>NFS_Kyiv_Legends!$H$20:$H$20</c:f>
              <c:strCache>
                <c:ptCount val="1"/>
                <c:pt idx="0">
                  <c:v>Резанко Оля</c:v>
                </c:pt>
              </c:strCache>
            </c:strRef>
          </c:tx>
          <c:spPr>
            <a:ln w="28437" cap="rnd">
              <a:solidFill>
                <a:srgbClr val="FF9933"/>
              </a:solidFill>
              <a:prstDash val="solid"/>
              <a:round/>
            </a:ln>
          </c:spPr>
          <c:marker>
            <c:symbol val="none"/>
          </c:marker>
          <c:cat>
            <c:numRef>
              <c:f>NFS_Kyiv_Legends!$B$21:$B$82</c:f>
              <c:numCache>
                <c:formatCode>[$-409]General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NFS_Kyiv_Legends!$H$21:$H$82</c:f>
              <c:numCache>
                <c:formatCode>[$-409]0.000</c:formatCode>
                <c:ptCount val="62"/>
                <c:pt idx="0">
                  <c:v>43.515000000000001</c:v>
                </c:pt>
                <c:pt idx="1">
                  <c:v>42.98</c:v>
                </c:pt>
                <c:pt idx="2">
                  <c:v>43.058</c:v>
                </c:pt>
                <c:pt idx="3">
                  <c:v>42.62</c:v>
                </c:pt>
                <c:pt idx="4">
                  <c:v>42.554000000000002</c:v>
                </c:pt>
                <c:pt idx="5">
                  <c:v>42.447000000000003</c:v>
                </c:pt>
                <c:pt idx="6">
                  <c:v>42.345999999999997</c:v>
                </c:pt>
                <c:pt idx="7">
                  <c:v>42.377000000000002</c:v>
                </c:pt>
                <c:pt idx="8">
                  <c:v>41.98</c:v>
                </c:pt>
                <c:pt idx="9">
                  <c:v>42.249000000000002</c:v>
                </c:pt>
                <c:pt idx="10">
                  <c:v>42.890999999999998</c:v>
                </c:pt>
                <c:pt idx="11">
                  <c:v>42.271999999999998</c:v>
                </c:pt>
                <c:pt idx="12">
                  <c:v>42.442</c:v>
                </c:pt>
                <c:pt idx="13">
                  <c:v>42.357999999999997</c:v>
                </c:pt>
                <c:pt idx="14">
                  <c:v>42.476999999999997</c:v>
                </c:pt>
                <c:pt idx="15">
                  <c:v>42.151000000000003</c:v>
                </c:pt>
                <c:pt idx="16">
                  <c:v>42.271999999999998</c:v>
                </c:pt>
                <c:pt idx="17">
                  <c:v>42.137</c:v>
                </c:pt>
                <c:pt idx="18">
                  <c:v>42.115000000000002</c:v>
                </c:pt>
                <c:pt idx="19">
                  <c:v>42.526000000000003</c:v>
                </c:pt>
                <c:pt idx="20">
                  <c:v>42.405000000000001</c:v>
                </c:pt>
                <c:pt idx="21">
                  <c:v>42.170999999999999</c:v>
                </c:pt>
                <c:pt idx="22">
                  <c:v>42.183999999999997</c:v>
                </c:pt>
                <c:pt idx="23">
                  <c:v>42.249000000000002</c:v>
                </c:pt>
                <c:pt idx="24">
                  <c:v>42.454000000000001</c:v>
                </c:pt>
                <c:pt idx="25">
                  <c:v>42.386000000000003</c:v>
                </c:pt>
                <c:pt idx="26">
                  <c:v>42.588000000000001</c:v>
                </c:pt>
                <c:pt idx="27">
                  <c:v>42.447000000000003</c:v>
                </c:pt>
                <c:pt idx="28">
                  <c:v>42.927</c:v>
                </c:pt>
                <c:pt idx="29">
                  <c:v>42.323999999999998</c:v>
                </c:pt>
                <c:pt idx="30">
                  <c:v>42.262</c:v>
                </c:pt>
                <c:pt idx="31">
                  <c:v>42.389000000000003</c:v>
                </c:pt>
                <c:pt idx="32">
                  <c:v>42.161999999999999</c:v>
                </c:pt>
                <c:pt idx="33">
                  <c:v>42.128999999999998</c:v>
                </c:pt>
                <c:pt idx="34">
                  <c:v>42.118000000000002</c:v>
                </c:pt>
                <c:pt idx="35">
                  <c:v>42.283000000000001</c:v>
                </c:pt>
                <c:pt idx="36">
                  <c:v>42.472000000000001</c:v>
                </c:pt>
                <c:pt idx="37">
                  <c:v>42.27</c:v>
                </c:pt>
                <c:pt idx="38">
                  <c:v>42.45</c:v>
                </c:pt>
                <c:pt idx="39">
                  <c:v>42.573999999999998</c:v>
                </c:pt>
                <c:pt idx="40">
                  <c:v>42.302</c:v>
                </c:pt>
                <c:pt idx="41">
                  <c:v>42.426000000000002</c:v>
                </c:pt>
                <c:pt idx="42">
                  <c:v>42.283000000000001</c:v>
                </c:pt>
                <c:pt idx="43">
                  <c:v>42.180999999999997</c:v>
                </c:pt>
                <c:pt idx="44">
                  <c:v>42.463000000000001</c:v>
                </c:pt>
                <c:pt idx="45">
                  <c:v>42.545999999999999</c:v>
                </c:pt>
                <c:pt idx="46">
                  <c:v>42.423999999999999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07E8-4CD1-902B-2EF1AAB3069E}"/>
            </c:ext>
          </c:extLst>
        </c:ser>
        <c:ser>
          <c:idx val="6"/>
          <c:order val="6"/>
          <c:tx>
            <c:strRef>
              <c:f>NFS_Kyiv_Legends!$I$20:$I$20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 w="28437" cap="rnd">
              <a:solidFill>
                <a:srgbClr val="8EA5CA"/>
              </a:solidFill>
              <a:prstDash val="solid"/>
              <a:round/>
            </a:ln>
          </c:spPr>
          <c:marker>
            <c:symbol val="none"/>
          </c:marker>
          <c:cat>
            <c:numRef>
              <c:f>NFS_Kyiv_Legends!$B$21:$B$82</c:f>
              <c:numCache>
                <c:formatCode>[$-409]General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NFS_Kyiv_Legends!$I$21:$I$82</c:f>
              <c:numCache>
                <c:formatCode>[$-409]0.000</c:formatCode>
                <c:ptCount val="62"/>
                <c:pt idx="0">
                  <c:v>43.052999999999997</c:v>
                </c:pt>
                <c:pt idx="1">
                  <c:v>42.033000000000001</c:v>
                </c:pt>
                <c:pt idx="2">
                  <c:v>42.119</c:v>
                </c:pt>
                <c:pt idx="3">
                  <c:v>42.139000000000003</c:v>
                </c:pt>
                <c:pt idx="4">
                  <c:v>42.195999999999998</c:v>
                </c:pt>
                <c:pt idx="5">
                  <c:v>42.460999999999999</c:v>
                </c:pt>
                <c:pt idx="6">
                  <c:v>42.195</c:v>
                </c:pt>
                <c:pt idx="7">
                  <c:v>42.146000000000001</c:v>
                </c:pt>
                <c:pt idx="8">
                  <c:v>42.186999999999998</c:v>
                </c:pt>
                <c:pt idx="9">
                  <c:v>42.113</c:v>
                </c:pt>
                <c:pt idx="10">
                  <c:v>42.012</c:v>
                </c:pt>
                <c:pt idx="11">
                  <c:v>42.182000000000002</c:v>
                </c:pt>
                <c:pt idx="12">
                  <c:v>42.17</c:v>
                </c:pt>
                <c:pt idx="13">
                  <c:v>42.22</c:v>
                </c:pt>
                <c:pt idx="14">
                  <c:v>42.384</c:v>
                </c:pt>
                <c:pt idx="15">
                  <c:v>42.201999999999998</c:v>
                </c:pt>
                <c:pt idx="16">
                  <c:v>41.972000000000001</c:v>
                </c:pt>
                <c:pt idx="17">
                  <c:v>42.198999999999998</c:v>
                </c:pt>
                <c:pt idx="18">
                  <c:v>42.191000000000003</c:v>
                </c:pt>
                <c:pt idx="19">
                  <c:v>42.232999999999997</c:v>
                </c:pt>
                <c:pt idx="20">
                  <c:v>42.082999999999998</c:v>
                </c:pt>
                <c:pt idx="21">
                  <c:v>42.13</c:v>
                </c:pt>
                <c:pt idx="22">
                  <c:v>41.95</c:v>
                </c:pt>
                <c:pt idx="23">
                  <c:v>42.104999999999997</c:v>
                </c:pt>
                <c:pt idx="24">
                  <c:v>42.039000000000001</c:v>
                </c:pt>
                <c:pt idx="25">
                  <c:v>42.192</c:v>
                </c:pt>
                <c:pt idx="26">
                  <c:v>42.281999999999996</c:v>
                </c:pt>
                <c:pt idx="27">
                  <c:v>42.093000000000004</c:v>
                </c:pt>
                <c:pt idx="28">
                  <c:v>42.222000000000001</c:v>
                </c:pt>
                <c:pt idx="29">
                  <c:v>42.03</c:v>
                </c:pt>
                <c:pt idx="30">
                  <c:v>42.155999999999999</c:v>
                </c:pt>
                <c:pt idx="31">
                  <c:v>41.999000000000002</c:v>
                </c:pt>
                <c:pt idx="32">
                  <c:v>42.207000000000001</c:v>
                </c:pt>
                <c:pt idx="33">
                  <c:v>41.936</c:v>
                </c:pt>
                <c:pt idx="34">
                  <c:v>42.023000000000003</c:v>
                </c:pt>
                <c:pt idx="35">
                  <c:v>42.113</c:v>
                </c:pt>
                <c:pt idx="36">
                  <c:v>42.026000000000003</c:v>
                </c:pt>
                <c:pt idx="37">
                  <c:v>41.951999999999998</c:v>
                </c:pt>
                <c:pt idx="38">
                  <c:v>42.223999999999997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07E8-4CD1-902B-2EF1AAB3069E}"/>
            </c:ext>
          </c:extLst>
        </c:ser>
        <c:ser>
          <c:idx val="7"/>
          <c:order val="7"/>
          <c:tx>
            <c:strRef>
              <c:f>NFS_Kyiv_Legends!$J$20:$J$20</c:f>
              <c:strCache>
                <c:ptCount val="1"/>
                <c:pt idx="0">
                  <c:v>Резанко Оля</c:v>
                </c:pt>
              </c:strCache>
            </c:strRef>
          </c:tx>
          <c:spPr>
            <a:ln w="28437" cap="rnd">
              <a:solidFill>
                <a:srgbClr val="CC8F8E"/>
              </a:solidFill>
              <a:prstDash val="solid"/>
              <a:round/>
            </a:ln>
          </c:spPr>
          <c:marker>
            <c:symbol val="none"/>
          </c:marker>
          <c:cat>
            <c:numRef>
              <c:f>NFS_Kyiv_Legends!$B$21:$B$82</c:f>
              <c:numCache>
                <c:formatCode>[$-409]General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NFS_Kyiv_Legends!$J$21:$J$82</c:f>
              <c:numCache>
                <c:formatCode>[$-409]0.000</c:formatCode>
                <c:ptCount val="62"/>
                <c:pt idx="0">
                  <c:v>43.195999999999998</c:v>
                </c:pt>
                <c:pt idx="1">
                  <c:v>42.356999999999999</c:v>
                </c:pt>
                <c:pt idx="2">
                  <c:v>42.164000000000001</c:v>
                </c:pt>
                <c:pt idx="3">
                  <c:v>42.195</c:v>
                </c:pt>
                <c:pt idx="4">
                  <c:v>42.594000000000001</c:v>
                </c:pt>
                <c:pt idx="5">
                  <c:v>41.973999999999997</c:v>
                </c:pt>
                <c:pt idx="6">
                  <c:v>42.396000000000001</c:v>
                </c:pt>
                <c:pt idx="7">
                  <c:v>42.396000000000001</c:v>
                </c:pt>
                <c:pt idx="8">
                  <c:v>42.277000000000001</c:v>
                </c:pt>
                <c:pt idx="9">
                  <c:v>42.482999999999997</c:v>
                </c:pt>
                <c:pt idx="10">
                  <c:v>42.112000000000002</c:v>
                </c:pt>
                <c:pt idx="11">
                  <c:v>42.207999999999998</c:v>
                </c:pt>
                <c:pt idx="12">
                  <c:v>42.264000000000003</c:v>
                </c:pt>
                <c:pt idx="13">
                  <c:v>42.277000000000001</c:v>
                </c:pt>
                <c:pt idx="14">
                  <c:v>42.161000000000001</c:v>
                </c:pt>
                <c:pt idx="15">
                  <c:v>42.165999999999997</c:v>
                </c:pt>
                <c:pt idx="16">
                  <c:v>42.220999999999997</c:v>
                </c:pt>
                <c:pt idx="17">
                  <c:v>42.164000000000001</c:v>
                </c:pt>
                <c:pt idx="18">
                  <c:v>42.222000000000001</c:v>
                </c:pt>
                <c:pt idx="19">
                  <c:v>42.238999999999997</c:v>
                </c:pt>
                <c:pt idx="20">
                  <c:v>42.968000000000004</c:v>
                </c:pt>
                <c:pt idx="21">
                  <c:v>41.902000000000001</c:v>
                </c:pt>
                <c:pt idx="22">
                  <c:v>42.088000000000001</c:v>
                </c:pt>
                <c:pt idx="23">
                  <c:v>42.41</c:v>
                </c:pt>
                <c:pt idx="24">
                  <c:v>42.033999999999999</c:v>
                </c:pt>
                <c:pt idx="25">
                  <c:v>42.167999999999999</c:v>
                </c:pt>
                <c:pt idx="26">
                  <c:v>43.039000000000001</c:v>
                </c:pt>
                <c:pt idx="27">
                  <c:v>42.265999999999998</c:v>
                </c:pt>
                <c:pt idx="28">
                  <c:v>42.124000000000002</c:v>
                </c:pt>
                <c:pt idx="29">
                  <c:v>42.301000000000002</c:v>
                </c:pt>
                <c:pt idx="30">
                  <c:v>42.283000000000001</c:v>
                </c:pt>
                <c:pt idx="31">
                  <c:v>42.225000000000001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07E8-4CD1-902B-2EF1AAB306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18091199"/>
        <c:axId val="1318090367"/>
      </c:lineChart>
      <c:valAx>
        <c:axId val="1318090367"/>
        <c:scaling>
          <c:orientation val="minMax"/>
          <c:max val="44.5"/>
          <c:min val="41.5"/>
        </c:scaling>
        <c:delete val="0"/>
        <c:axPos val="l"/>
        <c:majorGridlines>
          <c:spPr>
            <a:ln w="9363" cap="flat">
              <a:solidFill>
                <a:srgbClr val="878787"/>
              </a:solidFill>
              <a:prstDash val="solid"/>
              <a:round/>
            </a:ln>
          </c:spPr>
        </c:majorGridlines>
        <c:numFmt formatCode="[$-409]0.000" sourceLinked="1"/>
        <c:majorTickMark val="none"/>
        <c:minorTickMark val="none"/>
        <c:tickLblPos val="nextTo"/>
        <c:spPr>
          <a:noFill/>
          <a:ln>
            <a:noFill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1318091199"/>
        <c:crossesAt val="0"/>
        <c:crossBetween val="between"/>
        <c:majorUnit val="1"/>
      </c:valAx>
      <c:catAx>
        <c:axId val="1318091199"/>
        <c:scaling>
          <c:orientation val="minMax"/>
        </c:scaling>
        <c:delete val="0"/>
        <c:axPos val="b"/>
        <c:numFmt formatCode="[$-409]General" sourceLinked="1"/>
        <c:majorTickMark val="none"/>
        <c:minorTickMark val="none"/>
        <c:tickLblPos val="nextTo"/>
        <c:spPr>
          <a:noFill/>
          <a:ln w="9363" cap="flat">
            <a:solidFill>
              <a:srgbClr val="878787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1318090367"/>
        <c:crossesAt val="0"/>
        <c:auto val="1"/>
        <c:lblAlgn val="ctr"/>
        <c:lblOffset val="100"/>
        <c:noMultiLvlLbl val="0"/>
      </c:catAx>
      <c:spPr>
        <a:solidFill>
          <a:srgbClr val="FFFFFF"/>
        </a:solidFill>
        <a:ln>
          <a:noFill/>
        </a:ln>
      </c:spPr>
    </c:plotArea>
    <c:legend>
      <c:legendPos val="b"/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1000" b="0" i="0" u="none" strike="noStrike" kern="1200" baseline="0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363" cap="flat">
      <a:solidFill>
        <a:srgbClr val="878787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ru-RU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800" b="1" i="0" u="none" strike="noStrike" kern="1200" baseline="0">
                <a:solidFill>
                  <a:srgbClr val="000000"/>
                </a:solidFill>
                <a:latin typeface="Calibri"/>
              </a:defRPr>
            </a:pPr>
            <a:r>
              <a:rPr lang="uk-UA" sz="1800" b="1" i="0" u="none" strike="noStrike" kern="1200" cap="none" spc="0" baseline="0">
                <a:solidFill>
                  <a:srgbClr val="000000"/>
                </a:solidFill>
                <a:uFillTx/>
                <a:latin typeface="Calibri"/>
              </a:rPr>
              <a:t>Стабильность</a:t>
            </a:r>
          </a:p>
        </c:rich>
      </c:tx>
      <c:layout>
        <c:manualLayout>
          <c:xMode val="edge"/>
          <c:yMode val="edge"/>
          <c:x val="0.40297100097580352"/>
          <c:y val="1.7662246484414345E-2"/>
        </c:manualLayout>
      </c:layout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Jaguar!$C$20:$C$20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 w="28437" cap="rnd">
              <a:solidFill>
                <a:srgbClr val="000000"/>
              </a:solidFill>
              <a:prstDash val="solid"/>
              <a:round/>
            </a:ln>
          </c:spPr>
          <c:marker>
            <c:symbol val="none"/>
          </c:marker>
          <c:cat>
            <c:numRef>
              <c:f>Jaguar!$B$21:$B$80</c:f>
              <c:numCache>
                <c:formatCode>[$-409]General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Jaguar!$C$21:$C$80</c:f>
              <c:numCache>
                <c:formatCode>[$-409]0.000</c:formatCode>
                <c:ptCount val="60"/>
                <c:pt idx="0">
                  <c:v>45.667999999999999</c:v>
                </c:pt>
                <c:pt idx="1">
                  <c:v>50.289000000000001</c:v>
                </c:pt>
                <c:pt idx="2">
                  <c:v>42.957000000000001</c:v>
                </c:pt>
                <c:pt idx="3">
                  <c:v>42.488</c:v>
                </c:pt>
                <c:pt idx="4">
                  <c:v>43.793999999999997</c:v>
                </c:pt>
                <c:pt idx="5">
                  <c:v>42.533000000000001</c:v>
                </c:pt>
                <c:pt idx="6">
                  <c:v>42.366999999999997</c:v>
                </c:pt>
                <c:pt idx="7">
                  <c:v>42.613999999999997</c:v>
                </c:pt>
                <c:pt idx="8">
                  <c:v>42.548999999999999</c:v>
                </c:pt>
                <c:pt idx="9">
                  <c:v>42.472999999999999</c:v>
                </c:pt>
                <c:pt idx="10">
                  <c:v>42.34</c:v>
                </c:pt>
                <c:pt idx="11">
                  <c:v>42.265000000000001</c:v>
                </c:pt>
                <c:pt idx="12">
                  <c:v>42.279000000000003</c:v>
                </c:pt>
                <c:pt idx="13">
                  <c:v>42.345999999999997</c:v>
                </c:pt>
                <c:pt idx="14">
                  <c:v>42.488999999999997</c:v>
                </c:pt>
                <c:pt idx="15">
                  <c:v>42.28</c:v>
                </c:pt>
                <c:pt idx="16">
                  <c:v>42.192999999999998</c:v>
                </c:pt>
                <c:pt idx="17">
                  <c:v>42.506999999999998</c:v>
                </c:pt>
                <c:pt idx="18">
                  <c:v>42.322000000000003</c:v>
                </c:pt>
                <c:pt idx="19">
                  <c:v>42.37</c:v>
                </c:pt>
                <c:pt idx="20">
                  <c:v>43.645000000000003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E9-4DBD-BF4A-01F9864BCFF7}"/>
            </c:ext>
          </c:extLst>
        </c:ser>
        <c:ser>
          <c:idx val="1"/>
          <c:order val="1"/>
          <c:tx>
            <c:strRef>
              <c:f>Jaguar!$D$20:$D$20</c:f>
              <c:strCache>
                <c:ptCount val="1"/>
                <c:pt idx="0">
                  <c:v>Лихошерст Леша</c:v>
                </c:pt>
              </c:strCache>
            </c:strRef>
          </c:tx>
          <c:spPr>
            <a:ln w="28437" cap="rnd">
              <a:solidFill>
                <a:srgbClr val="FF0000"/>
              </a:solidFill>
              <a:prstDash val="solid"/>
              <a:round/>
            </a:ln>
          </c:spPr>
          <c:marker>
            <c:symbol val="none"/>
          </c:marker>
          <c:cat>
            <c:numRef>
              <c:f>Jaguar!$B$21:$B$80</c:f>
              <c:numCache>
                <c:formatCode>[$-409]General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Jaguar!$D$21:$D$80</c:f>
              <c:numCache>
                <c:formatCode>[$-409]0.000</c:formatCode>
                <c:ptCount val="60"/>
                <c:pt idx="0">
                  <c:v>44.701999999999998</c:v>
                </c:pt>
                <c:pt idx="1">
                  <c:v>42.972999999999999</c:v>
                </c:pt>
                <c:pt idx="2">
                  <c:v>43.526000000000003</c:v>
                </c:pt>
                <c:pt idx="3">
                  <c:v>42.427999999999997</c:v>
                </c:pt>
                <c:pt idx="4">
                  <c:v>43.182000000000002</c:v>
                </c:pt>
                <c:pt idx="5">
                  <c:v>42.295000000000002</c:v>
                </c:pt>
                <c:pt idx="6">
                  <c:v>42.484000000000002</c:v>
                </c:pt>
                <c:pt idx="7">
                  <c:v>42.331000000000003</c:v>
                </c:pt>
                <c:pt idx="8">
                  <c:v>42.420999999999999</c:v>
                </c:pt>
                <c:pt idx="9">
                  <c:v>42.146000000000001</c:v>
                </c:pt>
                <c:pt idx="10">
                  <c:v>42.072000000000003</c:v>
                </c:pt>
                <c:pt idx="11">
                  <c:v>42.27</c:v>
                </c:pt>
                <c:pt idx="12">
                  <c:v>42.337000000000003</c:v>
                </c:pt>
                <c:pt idx="13">
                  <c:v>42.280999999999999</c:v>
                </c:pt>
                <c:pt idx="14">
                  <c:v>41.988</c:v>
                </c:pt>
                <c:pt idx="15">
                  <c:v>42.247</c:v>
                </c:pt>
                <c:pt idx="16">
                  <c:v>42.448999999999998</c:v>
                </c:pt>
                <c:pt idx="17">
                  <c:v>42.192999999999998</c:v>
                </c:pt>
                <c:pt idx="18">
                  <c:v>42.210999999999999</c:v>
                </c:pt>
                <c:pt idx="19">
                  <c:v>42.557000000000002</c:v>
                </c:pt>
                <c:pt idx="20">
                  <c:v>42.820999999999998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0E9-4DBD-BF4A-01F9864BCFF7}"/>
            </c:ext>
          </c:extLst>
        </c:ser>
        <c:ser>
          <c:idx val="2"/>
          <c:order val="2"/>
          <c:tx>
            <c:strRef>
              <c:f>Jaguar!$E$20:$E$20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 w="28437" cap="rnd">
              <a:solidFill>
                <a:srgbClr val="00FF00"/>
              </a:solidFill>
              <a:prstDash val="solid"/>
              <a:round/>
            </a:ln>
          </c:spPr>
          <c:marker>
            <c:symbol val="none"/>
          </c:marker>
          <c:cat>
            <c:numRef>
              <c:f>Jaguar!$B$21:$B$80</c:f>
              <c:numCache>
                <c:formatCode>[$-409]General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Jaguar!$E$21:$E$80</c:f>
              <c:numCache>
                <c:formatCode>[$-409]0.000</c:formatCode>
                <c:ptCount val="60"/>
                <c:pt idx="0">
                  <c:v>44.023000000000003</c:v>
                </c:pt>
                <c:pt idx="1">
                  <c:v>42.290999999999997</c:v>
                </c:pt>
                <c:pt idx="2">
                  <c:v>42.241999999999997</c:v>
                </c:pt>
                <c:pt idx="3">
                  <c:v>42.222999999999999</c:v>
                </c:pt>
                <c:pt idx="4">
                  <c:v>42.201000000000001</c:v>
                </c:pt>
                <c:pt idx="5">
                  <c:v>42.244</c:v>
                </c:pt>
                <c:pt idx="6">
                  <c:v>42.404000000000003</c:v>
                </c:pt>
                <c:pt idx="7">
                  <c:v>42.323</c:v>
                </c:pt>
                <c:pt idx="8">
                  <c:v>42.345999999999997</c:v>
                </c:pt>
                <c:pt idx="9">
                  <c:v>42.326000000000001</c:v>
                </c:pt>
                <c:pt idx="10">
                  <c:v>42.116999999999997</c:v>
                </c:pt>
                <c:pt idx="11">
                  <c:v>42.262</c:v>
                </c:pt>
                <c:pt idx="12">
                  <c:v>42.262</c:v>
                </c:pt>
                <c:pt idx="13">
                  <c:v>42.393999999999998</c:v>
                </c:pt>
                <c:pt idx="14">
                  <c:v>42.182000000000002</c:v>
                </c:pt>
                <c:pt idx="15">
                  <c:v>42.234000000000002</c:v>
                </c:pt>
                <c:pt idx="16">
                  <c:v>42.311999999999998</c:v>
                </c:pt>
                <c:pt idx="17">
                  <c:v>42.381</c:v>
                </c:pt>
                <c:pt idx="18">
                  <c:v>42.414000000000001</c:v>
                </c:pt>
                <c:pt idx="19">
                  <c:v>42.374000000000002</c:v>
                </c:pt>
                <c:pt idx="20">
                  <c:v>42.125</c:v>
                </c:pt>
                <c:pt idx="21">
                  <c:v>42.08</c:v>
                </c:pt>
                <c:pt idx="22">
                  <c:v>42.344999999999999</c:v>
                </c:pt>
                <c:pt idx="23">
                  <c:v>42.206000000000003</c:v>
                </c:pt>
                <c:pt idx="24">
                  <c:v>42.478000000000002</c:v>
                </c:pt>
                <c:pt idx="25">
                  <c:v>42.308</c:v>
                </c:pt>
                <c:pt idx="26">
                  <c:v>42.392000000000003</c:v>
                </c:pt>
                <c:pt idx="27">
                  <c:v>42.572000000000003</c:v>
                </c:pt>
                <c:pt idx="28">
                  <c:v>42.531999999999996</c:v>
                </c:pt>
                <c:pt idx="29">
                  <c:v>42.607999999999997</c:v>
                </c:pt>
                <c:pt idx="30">
                  <c:v>42.353000000000002</c:v>
                </c:pt>
                <c:pt idx="31">
                  <c:v>43.353000000000002</c:v>
                </c:pt>
                <c:pt idx="32">
                  <c:v>42.505000000000003</c:v>
                </c:pt>
                <c:pt idx="33">
                  <c:v>42.555</c:v>
                </c:pt>
                <c:pt idx="34">
                  <c:v>42.451999999999998</c:v>
                </c:pt>
                <c:pt idx="35">
                  <c:v>42.78</c:v>
                </c:pt>
                <c:pt idx="36">
                  <c:v>42.390999999999998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0E9-4DBD-BF4A-01F9864BCFF7}"/>
            </c:ext>
          </c:extLst>
        </c:ser>
        <c:ser>
          <c:idx val="3"/>
          <c:order val="3"/>
          <c:tx>
            <c:strRef>
              <c:f>Jaguar!$F$20:$F$20</c:f>
              <c:strCache>
                <c:ptCount val="1"/>
                <c:pt idx="0">
                  <c:v>Лихошерст Леша</c:v>
                </c:pt>
              </c:strCache>
            </c:strRef>
          </c:tx>
          <c:spPr>
            <a:ln w="28437" cap="rnd">
              <a:solidFill>
                <a:srgbClr val="00B0F0"/>
              </a:solidFill>
              <a:prstDash val="solid"/>
              <a:round/>
            </a:ln>
          </c:spPr>
          <c:marker>
            <c:symbol val="none"/>
          </c:marker>
          <c:cat>
            <c:numRef>
              <c:f>Jaguar!$B$21:$B$80</c:f>
              <c:numCache>
                <c:formatCode>[$-409]General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Jaguar!$F$21:$F$80</c:f>
              <c:numCache>
                <c:formatCode>[$-409]0.000</c:formatCode>
                <c:ptCount val="60"/>
                <c:pt idx="0">
                  <c:v>43.695999999999998</c:v>
                </c:pt>
                <c:pt idx="1">
                  <c:v>42.430999999999997</c:v>
                </c:pt>
                <c:pt idx="2">
                  <c:v>42.542999999999999</c:v>
                </c:pt>
                <c:pt idx="3">
                  <c:v>42.314</c:v>
                </c:pt>
                <c:pt idx="4">
                  <c:v>42.265999999999998</c:v>
                </c:pt>
                <c:pt idx="5">
                  <c:v>42.366</c:v>
                </c:pt>
                <c:pt idx="6">
                  <c:v>42.237000000000002</c:v>
                </c:pt>
                <c:pt idx="7">
                  <c:v>41.982999999999997</c:v>
                </c:pt>
                <c:pt idx="8">
                  <c:v>42.142000000000003</c:v>
                </c:pt>
                <c:pt idx="9">
                  <c:v>42.112000000000002</c:v>
                </c:pt>
                <c:pt idx="10">
                  <c:v>42.155999999999999</c:v>
                </c:pt>
                <c:pt idx="11">
                  <c:v>42.360999999999997</c:v>
                </c:pt>
                <c:pt idx="12">
                  <c:v>42.006</c:v>
                </c:pt>
                <c:pt idx="13">
                  <c:v>41.944000000000003</c:v>
                </c:pt>
                <c:pt idx="14">
                  <c:v>41.95</c:v>
                </c:pt>
                <c:pt idx="15">
                  <c:v>42.024000000000001</c:v>
                </c:pt>
                <c:pt idx="16">
                  <c:v>42.377000000000002</c:v>
                </c:pt>
                <c:pt idx="17">
                  <c:v>42.027000000000001</c:v>
                </c:pt>
                <c:pt idx="18">
                  <c:v>41.942</c:v>
                </c:pt>
                <c:pt idx="19">
                  <c:v>42.002000000000002</c:v>
                </c:pt>
                <c:pt idx="20">
                  <c:v>42.033000000000001</c:v>
                </c:pt>
                <c:pt idx="21">
                  <c:v>42.213999999999999</c:v>
                </c:pt>
                <c:pt idx="22">
                  <c:v>42.027000000000001</c:v>
                </c:pt>
                <c:pt idx="23">
                  <c:v>42.167000000000002</c:v>
                </c:pt>
                <c:pt idx="24">
                  <c:v>42.216999999999999</c:v>
                </c:pt>
                <c:pt idx="25">
                  <c:v>42.408999999999999</c:v>
                </c:pt>
                <c:pt idx="26">
                  <c:v>42.185000000000002</c:v>
                </c:pt>
                <c:pt idx="27">
                  <c:v>42.472999999999999</c:v>
                </c:pt>
                <c:pt idx="28">
                  <c:v>42.761000000000003</c:v>
                </c:pt>
                <c:pt idx="29">
                  <c:v>42.171999999999997</c:v>
                </c:pt>
                <c:pt idx="30">
                  <c:v>42.081000000000003</c:v>
                </c:pt>
                <c:pt idx="31">
                  <c:v>42.341000000000001</c:v>
                </c:pt>
                <c:pt idx="32">
                  <c:v>42.158999999999999</c:v>
                </c:pt>
                <c:pt idx="33">
                  <c:v>42.112000000000002</c:v>
                </c:pt>
                <c:pt idx="34">
                  <c:v>42.136000000000003</c:v>
                </c:pt>
                <c:pt idx="35">
                  <c:v>42.177999999999997</c:v>
                </c:pt>
                <c:pt idx="36">
                  <c:v>42.347000000000001</c:v>
                </c:pt>
                <c:pt idx="37">
                  <c:v>42.063000000000002</c:v>
                </c:pt>
                <c:pt idx="38">
                  <c:v>42.06</c:v>
                </c:pt>
                <c:pt idx="39">
                  <c:v>42.061999999999998</c:v>
                </c:pt>
                <c:pt idx="40">
                  <c:v>41.957000000000001</c:v>
                </c:pt>
                <c:pt idx="41">
                  <c:v>42.093000000000004</c:v>
                </c:pt>
                <c:pt idx="42">
                  <c:v>42.255000000000003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0E9-4DBD-BF4A-01F9864BCFF7}"/>
            </c:ext>
          </c:extLst>
        </c:ser>
        <c:ser>
          <c:idx val="4"/>
          <c:order val="4"/>
          <c:tx>
            <c:strRef>
              <c:f>Jaguar!$G$20:$G$20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 w="28437" cap="rnd">
              <a:solidFill>
                <a:srgbClr val="FFFF00"/>
              </a:solidFill>
              <a:prstDash val="solid"/>
              <a:round/>
            </a:ln>
          </c:spPr>
          <c:marker>
            <c:symbol val="none"/>
          </c:marker>
          <c:cat>
            <c:numRef>
              <c:f>Jaguar!$B$21:$B$80</c:f>
              <c:numCache>
                <c:formatCode>[$-409]General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Jaguar!$G$21:$G$80</c:f>
              <c:numCache>
                <c:formatCode>[$-409]0.000</c:formatCode>
                <c:ptCount val="60"/>
                <c:pt idx="0">
                  <c:v>44.012999999999998</c:v>
                </c:pt>
                <c:pt idx="1">
                  <c:v>42.463000000000001</c:v>
                </c:pt>
                <c:pt idx="2">
                  <c:v>42.904000000000003</c:v>
                </c:pt>
                <c:pt idx="3">
                  <c:v>42.615000000000002</c:v>
                </c:pt>
                <c:pt idx="4">
                  <c:v>42.212000000000003</c:v>
                </c:pt>
                <c:pt idx="5">
                  <c:v>42.606000000000002</c:v>
                </c:pt>
                <c:pt idx="6">
                  <c:v>42.362000000000002</c:v>
                </c:pt>
                <c:pt idx="7">
                  <c:v>42.238</c:v>
                </c:pt>
                <c:pt idx="8">
                  <c:v>42.74</c:v>
                </c:pt>
                <c:pt idx="9">
                  <c:v>42.204000000000001</c:v>
                </c:pt>
                <c:pt idx="10">
                  <c:v>42.238999999999997</c:v>
                </c:pt>
                <c:pt idx="11">
                  <c:v>42.475000000000001</c:v>
                </c:pt>
                <c:pt idx="12">
                  <c:v>42.551000000000002</c:v>
                </c:pt>
                <c:pt idx="13">
                  <c:v>43.295000000000002</c:v>
                </c:pt>
                <c:pt idx="14">
                  <c:v>42.277000000000001</c:v>
                </c:pt>
                <c:pt idx="15">
                  <c:v>42.411000000000001</c:v>
                </c:pt>
                <c:pt idx="16">
                  <c:v>42.542000000000002</c:v>
                </c:pt>
                <c:pt idx="17">
                  <c:v>42.231000000000002</c:v>
                </c:pt>
                <c:pt idx="18">
                  <c:v>42.552</c:v>
                </c:pt>
                <c:pt idx="19">
                  <c:v>42.033999999999999</c:v>
                </c:pt>
                <c:pt idx="20">
                  <c:v>42.167000000000002</c:v>
                </c:pt>
                <c:pt idx="21">
                  <c:v>42.197000000000003</c:v>
                </c:pt>
                <c:pt idx="22">
                  <c:v>42.113</c:v>
                </c:pt>
                <c:pt idx="23">
                  <c:v>42.463000000000001</c:v>
                </c:pt>
                <c:pt idx="24">
                  <c:v>42.612000000000002</c:v>
                </c:pt>
                <c:pt idx="25">
                  <c:v>42.417999999999999</c:v>
                </c:pt>
                <c:pt idx="26">
                  <c:v>42.198999999999998</c:v>
                </c:pt>
                <c:pt idx="27">
                  <c:v>42.750999999999998</c:v>
                </c:pt>
                <c:pt idx="28">
                  <c:v>42.566000000000003</c:v>
                </c:pt>
                <c:pt idx="29">
                  <c:v>42.18</c:v>
                </c:pt>
                <c:pt idx="30">
                  <c:v>42.222000000000001</c:v>
                </c:pt>
                <c:pt idx="31">
                  <c:v>41.968000000000004</c:v>
                </c:pt>
                <c:pt idx="32">
                  <c:v>42.183</c:v>
                </c:pt>
                <c:pt idx="33">
                  <c:v>42.316000000000003</c:v>
                </c:pt>
                <c:pt idx="34">
                  <c:v>42.201999999999998</c:v>
                </c:pt>
                <c:pt idx="35">
                  <c:v>42.213000000000001</c:v>
                </c:pt>
                <c:pt idx="36">
                  <c:v>42.213000000000001</c:v>
                </c:pt>
                <c:pt idx="37">
                  <c:v>42.104999999999997</c:v>
                </c:pt>
                <c:pt idx="38">
                  <c:v>42.151000000000003</c:v>
                </c:pt>
                <c:pt idx="39">
                  <c:v>42.685000000000002</c:v>
                </c:pt>
                <c:pt idx="40">
                  <c:v>42.247999999999998</c:v>
                </c:pt>
                <c:pt idx="41">
                  <c:v>42.363</c:v>
                </c:pt>
                <c:pt idx="42">
                  <c:v>42.386000000000003</c:v>
                </c:pt>
                <c:pt idx="43">
                  <c:v>42.356999999999999</c:v>
                </c:pt>
                <c:pt idx="44">
                  <c:v>42.36</c:v>
                </c:pt>
                <c:pt idx="45">
                  <c:v>42.301000000000002</c:v>
                </c:pt>
                <c:pt idx="46">
                  <c:v>42.134</c:v>
                </c:pt>
                <c:pt idx="47">
                  <c:v>42.399000000000001</c:v>
                </c:pt>
                <c:pt idx="48">
                  <c:v>42.146000000000001</c:v>
                </c:pt>
                <c:pt idx="49">
                  <c:v>42.082000000000001</c:v>
                </c:pt>
                <c:pt idx="50">
                  <c:v>42.216999999999999</c:v>
                </c:pt>
                <c:pt idx="51">
                  <c:v>42.459000000000003</c:v>
                </c:pt>
                <c:pt idx="52">
                  <c:v>42.323999999999998</c:v>
                </c:pt>
                <c:pt idx="53">
                  <c:v>42.42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0E9-4DBD-BF4A-01F9864BCFF7}"/>
            </c:ext>
          </c:extLst>
        </c:ser>
        <c:ser>
          <c:idx val="5"/>
          <c:order val="5"/>
          <c:tx>
            <c:strRef>
              <c:f>Jaguar!$H$20:$H$20</c:f>
              <c:strCache>
                <c:ptCount val="1"/>
                <c:pt idx="0">
                  <c:v>Лихошерст Леша</c:v>
                </c:pt>
              </c:strCache>
            </c:strRef>
          </c:tx>
          <c:spPr>
            <a:ln w="28437" cap="rnd">
              <a:solidFill>
                <a:srgbClr val="FF9933"/>
              </a:solidFill>
              <a:prstDash val="solid"/>
              <a:round/>
            </a:ln>
          </c:spPr>
          <c:marker>
            <c:symbol val="none"/>
          </c:marker>
          <c:cat>
            <c:numRef>
              <c:f>Jaguar!$B$21:$B$80</c:f>
              <c:numCache>
                <c:formatCode>[$-409]General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Jaguar!$H$21:$H$80</c:f>
              <c:numCache>
                <c:formatCode>[$-409]0.000</c:formatCode>
                <c:ptCount val="60"/>
                <c:pt idx="0">
                  <c:v>43.228999999999999</c:v>
                </c:pt>
                <c:pt idx="1">
                  <c:v>42.649000000000001</c:v>
                </c:pt>
                <c:pt idx="2">
                  <c:v>42.16</c:v>
                </c:pt>
                <c:pt idx="3">
                  <c:v>42.390999999999998</c:v>
                </c:pt>
                <c:pt idx="4">
                  <c:v>42.273000000000003</c:v>
                </c:pt>
                <c:pt idx="5">
                  <c:v>42.158999999999999</c:v>
                </c:pt>
                <c:pt idx="6">
                  <c:v>42.343000000000004</c:v>
                </c:pt>
                <c:pt idx="7">
                  <c:v>42.128999999999998</c:v>
                </c:pt>
                <c:pt idx="8">
                  <c:v>42.360999999999997</c:v>
                </c:pt>
                <c:pt idx="9">
                  <c:v>42.319000000000003</c:v>
                </c:pt>
                <c:pt idx="10">
                  <c:v>42.600999999999999</c:v>
                </c:pt>
                <c:pt idx="11">
                  <c:v>42.313000000000002</c:v>
                </c:pt>
                <c:pt idx="12">
                  <c:v>42.372999999999998</c:v>
                </c:pt>
                <c:pt idx="13">
                  <c:v>42.481999999999999</c:v>
                </c:pt>
                <c:pt idx="14">
                  <c:v>42.427999999999997</c:v>
                </c:pt>
                <c:pt idx="15">
                  <c:v>42.325000000000003</c:v>
                </c:pt>
                <c:pt idx="16">
                  <c:v>42.524999999999999</c:v>
                </c:pt>
                <c:pt idx="17">
                  <c:v>42.46</c:v>
                </c:pt>
                <c:pt idx="18">
                  <c:v>42.567999999999998</c:v>
                </c:pt>
                <c:pt idx="19">
                  <c:v>42.222999999999999</c:v>
                </c:pt>
                <c:pt idx="20">
                  <c:v>42.588000000000001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0E9-4DBD-BF4A-01F9864BCFF7}"/>
            </c:ext>
          </c:extLst>
        </c:ser>
        <c:ser>
          <c:idx val="6"/>
          <c:order val="6"/>
          <c:tx>
            <c:strRef>
              <c:f>Jaguar!$I$20:$I$20</c:f>
              <c:strCache>
                <c:ptCount val="1"/>
                <c:pt idx="0">
                  <c:v>Лихошерст Леша</c:v>
                </c:pt>
              </c:strCache>
            </c:strRef>
          </c:tx>
          <c:spPr>
            <a:ln w="28437" cap="rnd">
              <a:solidFill>
                <a:srgbClr val="8EA5CA"/>
              </a:solidFill>
              <a:prstDash val="solid"/>
              <a:round/>
            </a:ln>
          </c:spPr>
          <c:marker>
            <c:symbol val="none"/>
          </c:marker>
          <c:cat>
            <c:numRef>
              <c:f>Jaguar!$B$21:$B$80</c:f>
              <c:numCache>
                <c:formatCode>[$-409]General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Jaguar!$I$21:$I$80</c:f>
              <c:numCache>
                <c:formatCode>[$-409]0.000</c:formatCode>
                <c:ptCount val="60"/>
                <c:pt idx="0">
                  <c:v>43.713999999999999</c:v>
                </c:pt>
                <c:pt idx="1">
                  <c:v>42.52</c:v>
                </c:pt>
                <c:pt idx="2">
                  <c:v>42.453000000000003</c:v>
                </c:pt>
                <c:pt idx="3">
                  <c:v>42.421999999999997</c:v>
                </c:pt>
                <c:pt idx="4">
                  <c:v>42.104999999999997</c:v>
                </c:pt>
                <c:pt idx="5">
                  <c:v>42.387</c:v>
                </c:pt>
                <c:pt idx="6">
                  <c:v>42.274999999999999</c:v>
                </c:pt>
                <c:pt idx="7">
                  <c:v>42.3</c:v>
                </c:pt>
                <c:pt idx="8">
                  <c:v>42.198</c:v>
                </c:pt>
                <c:pt idx="9">
                  <c:v>42.027000000000001</c:v>
                </c:pt>
                <c:pt idx="10">
                  <c:v>42.332999999999998</c:v>
                </c:pt>
                <c:pt idx="11">
                  <c:v>42.05</c:v>
                </c:pt>
                <c:pt idx="12">
                  <c:v>42.173000000000002</c:v>
                </c:pt>
                <c:pt idx="13">
                  <c:v>42.073999999999998</c:v>
                </c:pt>
                <c:pt idx="14">
                  <c:v>42.363999999999997</c:v>
                </c:pt>
                <c:pt idx="15">
                  <c:v>42.293999999999997</c:v>
                </c:pt>
                <c:pt idx="16">
                  <c:v>42.067</c:v>
                </c:pt>
                <c:pt idx="17">
                  <c:v>42.39</c:v>
                </c:pt>
                <c:pt idx="18">
                  <c:v>42.045000000000002</c:v>
                </c:pt>
                <c:pt idx="19">
                  <c:v>42.161000000000001</c:v>
                </c:pt>
                <c:pt idx="20">
                  <c:v>42.103000000000002</c:v>
                </c:pt>
                <c:pt idx="21">
                  <c:v>42.374000000000002</c:v>
                </c:pt>
                <c:pt idx="22">
                  <c:v>42.962000000000003</c:v>
                </c:pt>
                <c:pt idx="23">
                  <c:v>42.195999999999998</c:v>
                </c:pt>
                <c:pt idx="24">
                  <c:v>42.283000000000001</c:v>
                </c:pt>
                <c:pt idx="25">
                  <c:v>41.938000000000002</c:v>
                </c:pt>
                <c:pt idx="26">
                  <c:v>41.823999999999998</c:v>
                </c:pt>
                <c:pt idx="27">
                  <c:v>42.081000000000003</c:v>
                </c:pt>
                <c:pt idx="28">
                  <c:v>41.985999999999997</c:v>
                </c:pt>
                <c:pt idx="29">
                  <c:v>42.289000000000001</c:v>
                </c:pt>
                <c:pt idx="30">
                  <c:v>41.921999999999997</c:v>
                </c:pt>
                <c:pt idx="31">
                  <c:v>42.34</c:v>
                </c:pt>
                <c:pt idx="32">
                  <c:v>42.356000000000002</c:v>
                </c:pt>
                <c:pt idx="33">
                  <c:v>42.000999999999998</c:v>
                </c:pt>
                <c:pt idx="34">
                  <c:v>42.055</c:v>
                </c:pt>
                <c:pt idx="35">
                  <c:v>42.094999999999999</c:v>
                </c:pt>
                <c:pt idx="36">
                  <c:v>42.371000000000002</c:v>
                </c:pt>
                <c:pt idx="37">
                  <c:v>42.069000000000003</c:v>
                </c:pt>
                <c:pt idx="38">
                  <c:v>42.100999999999999</c:v>
                </c:pt>
                <c:pt idx="39">
                  <c:v>42.154000000000003</c:v>
                </c:pt>
                <c:pt idx="40">
                  <c:v>42.031999999999996</c:v>
                </c:pt>
                <c:pt idx="41">
                  <c:v>42.246000000000002</c:v>
                </c:pt>
                <c:pt idx="42">
                  <c:v>42.497</c:v>
                </c:pt>
                <c:pt idx="43">
                  <c:v>42.116</c:v>
                </c:pt>
                <c:pt idx="44">
                  <c:v>42.119</c:v>
                </c:pt>
                <c:pt idx="45">
                  <c:v>42.195999999999998</c:v>
                </c:pt>
                <c:pt idx="46">
                  <c:v>42.081000000000003</c:v>
                </c:pt>
                <c:pt idx="47">
                  <c:v>41.981999999999999</c:v>
                </c:pt>
                <c:pt idx="48">
                  <c:v>41.994999999999997</c:v>
                </c:pt>
                <c:pt idx="49">
                  <c:v>41.960999999999999</c:v>
                </c:pt>
                <c:pt idx="50">
                  <c:v>42.453000000000003</c:v>
                </c:pt>
                <c:pt idx="51">
                  <c:v>42.155999999999999</c:v>
                </c:pt>
                <c:pt idx="52">
                  <c:v>41.951999999999998</c:v>
                </c:pt>
                <c:pt idx="53">
                  <c:v>42.182000000000002</c:v>
                </c:pt>
                <c:pt idx="54">
                  <c:v>42.121000000000002</c:v>
                </c:pt>
                <c:pt idx="55">
                  <c:v>42.033000000000001</c:v>
                </c:pt>
                <c:pt idx="56">
                  <c:v>42.331000000000003</c:v>
                </c:pt>
                <c:pt idx="57">
                  <c:v>42.082000000000001</c:v>
                </c:pt>
                <c:pt idx="58">
                  <c:v>42.375</c:v>
                </c:pt>
                <c:pt idx="59">
                  <c:v>42.341999999999999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70E9-4DBD-BF4A-01F9864BCFF7}"/>
            </c:ext>
          </c:extLst>
        </c:ser>
        <c:ser>
          <c:idx val="7"/>
          <c:order val="7"/>
          <c:tx>
            <c:strRef>
              <c:f>Jaguar!$J$20:$J$20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 w="28437" cap="rnd">
              <a:solidFill>
                <a:srgbClr val="CC8F8E"/>
              </a:solidFill>
              <a:prstDash val="solid"/>
              <a:round/>
            </a:ln>
          </c:spPr>
          <c:marker>
            <c:symbol val="none"/>
          </c:marker>
          <c:cat>
            <c:numRef>
              <c:f>Jaguar!$B$21:$B$80</c:f>
              <c:numCache>
                <c:formatCode>[$-409]General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Jaguar!$J$21:$J$80</c:f>
              <c:numCache>
                <c:formatCode>[$-409]0.000</c:formatCode>
                <c:ptCount val="60"/>
                <c:pt idx="0">
                  <c:v>43.606000000000002</c:v>
                </c:pt>
                <c:pt idx="1">
                  <c:v>42.415999999999997</c:v>
                </c:pt>
                <c:pt idx="2">
                  <c:v>42.469000000000001</c:v>
                </c:pt>
                <c:pt idx="3">
                  <c:v>42.343000000000004</c:v>
                </c:pt>
                <c:pt idx="4">
                  <c:v>42.298000000000002</c:v>
                </c:pt>
                <c:pt idx="5">
                  <c:v>42.472999999999999</c:v>
                </c:pt>
                <c:pt idx="6">
                  <c:v>42.268999999999998</c:v>
                </c:pt>
                <c:pt idx="7">
                  <c:v>42.314999999999998</c:v>
                </c:pt>
                <c:pt idx="8">
                  <c:v>42.182000000000002</c:v>
                </c:pt>
                <c:pt idx="9">
                  <c:v>42.194000000000003</c:v>
                </c:pt>
                <c:pt idx="10">
                  <c:v>42.222000000000001</c:v>
                </c:pt>
                <c:pt idx="11">
                  <c:v>42.253</c:v>
                </c:pt>
                <c:pt idx="12">
                  <c:v>42.271000000000001</c:v>
                </c:pt>
                <c:pt idx="13">
                  <c:v>42.258000000000003</c:v>
                </c:pt>
                <c:pt idx="14">
                  <c:v>42.319000000000003</c:v>
                </c:pt>
                <c:pt idx="15">
                  <c:v>42.670999999999999</c:v>
                </c:pt>
                <c:pt idx="16">
                  <c:v>42.238</c:v>
                </c:pt>
                <c:pt idx="17">
                  <c:v>42.537999999999997</c:v>
                </c:pt>
                <c:pt idx="18">
                  <c:v>42.439</c:v>
                </c:pt>
                <c:pt idx="19">
                  <c:v>42.18</c:v>
                </c:pt>
                <c:pt idx="20">
                  <c:v>42.698</c:v>
                </c:pt>
                <c:pt idx="21">
                  <c:v>42.194000000000003</c:v>
                </c:pt>
                <c:pt idx="22">
                  <c:v>42.387999999999998</c:v>
                </c:pt>
                <c:pt idx="23">
                  <c:v>42.231999999999999</c:v>
                </c:pt>
                <c:pt idx="24">
                  <c:v>42.768000000000001</c:v>
                </c:pt>
                <c:pt idx="25">
                  <c:v>42.445999999999998</c:v>
                </c:pt>
                <c:pt idx="26">
                  <c:v>42.55</c:v>
                </c:pt>
                <c:pt idx="27">
                  <c:v>42.156999999999996</c:v>
                </c:pt>
                <c:pt idx="28">
                  <c:v>42.085999999999999</c:v>
                </c:pt>
                <c:pt idx="29">
                  <c:v>42.521999999999998</c:v>
                </c:pt>
                <c:pt idx="30">
                  <c:v>42.118000000000002</c:v>
                </c:pt>
                <c:pt idx="31">
                  <c:v>42.375</c:v>
                </c:pt>
                <c:pt idx="32">
                  <c:v>42.158999999999999</c:v>
                </c:pt>
                <c:pt idx="33">
                  <c:v>42.21</c:v>
                </c:pt>
                <c:pt idx="34">
                  <c:v>42.326999999999998</c:v>
                </c:pt>
                <c:pt idx="35">
                  <c:v>42.695999999999998</c:v>
                </c:pt>
                <c:pt idx="36">
                  <c:v>42.575000000000003</c:v>
                </c:pt>
                <c:pt idx="37">
                  <c:v>42.165999999999997</c:v>
                </c:pt>
                <c:pt idx="38">
                  <c:v>42.343000000000004</c:v>
                </c:pt>
                <c:pt idx="39">
                  <c:v>43.698</c:v>
                </c:pt>
                <c:pt idx="40">
                  <c:v>42.473999999999997</c:v>
                </c:pt>
                <c:pt idx="41">
                  <c:v>42.401000000000003</c:v>
                </c:pt>
                <c:pt idx="42">
                  <c:v>42.363</c:v>
                </c:pt>
                <c:pt idx="43">
                  <c:v>42.363</c:v>
                </c:pt>
                <c:pt idx="44">
                  <c:v>42.281999999999996</c:v>
                </c:pt>
                <c:pt idx="45">
                  <c:v>42.286999999999999</c:v>
                </c:pt>
                <c:pt idx="46">
                  <c:v>42.139000000000003</c:v>
                </c:pt>
                <c:pt idx="47">
                  <c:v>42.402999999999999</c:v>
                </c:pt>
                <c:pt idx="48">
                  <c:v>42.222000000000001</c:v>
                </c:pt>
                <c:pt idx="49">
                  <c:v>42.436</c:v>
                </c:pt>
                <c:pt idx="50">
                  <c:v>42.368000000000002</c:v>
                </c:pt>
                <c:pt idx="51">
                  <c:v>42.305999999999997</c:v>
                </c:pt>
                <c:pt idx="52">
                  <c:v>42.475999999999999</c:v>
                </c:pt>
                <c:pt idx="53">
                  <c:v>42.322000000000003</c:v>
                </c:pt>
                <c:pt idx="54">
                  <c:v>42.267000000000003</c:v>
                </c:pt>
                <c:pt idx="55">
                  <c:v>42.555999999999997</c:v>
                </c:pt>
                <c:pt idx="56">
                  <c:v>42.427999999999997</c:v>
                </c:pt>
                <c:pt idx="57">
                  <c:v>42.289000000000001</c:v>
                </c:pt>
                <c:pt idx="58">
                  <c:v>42.220999999999997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70E9-4DBD-BF4A-01F9864BCF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18092031"/>
        <c:axId val="1318087871"/>
      </c:lineChart>
      <c:valAx>
        <c:axId val="1318087871"/>
        <c:scaling>
          <c:orientation val="minMax"/>
          <c:max val="44.5"/>
          <c:min val="41.5"/>
        </c:scaling>
        <c:delete val="0"/>
        <c:axPos val="l"/>
        <c:majorGridlines>
          <c:spPr>
            <a:ln w="9363" cap="flat">
              <a:solidFill>
                <a:srgbClr val="878787"/>
              </a:solidFill>
              <a:prstDash val="solid"/>
              <a:round/>
            </a:ln>
          </c:spPr>
        </c:majorGridlines>
        <c:numFmt formatCode="[$-409]0.000" sourceLinked="1"/>
        <c:majorTickMark val="none"/>
        <c:minorTickMark val="none"/>
        <c:tickLblPos val="nextTo"/>
        <c:spPr>
          <a:noFill/>
          <a:ln>
            <a:noFill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1318092031"/>
        <c:crossesAt val="0"/>
        <c:crossBetween val="between"/>
        <c:majorUnit val="1"/>
      </c:valAx>
      <c:catAx>
        <c:axId val="1318092031"/>
        <c:scaling>
          <c:orientation val="minMax"/>
        </c:scaling>
        <c:delete val="0"/>
        <c:axPos val="b"/>
        <c:numFmt formatCode="[$-409]General" sourceLinked="1"/>
        <c:majorTickMark val="none"/>
        <c:minorTickMark val="none"/>
        <c:tickLblPos val="nextTo"/>
        <c:spPr>
          <a:noFill/>
          <a:ln w="9363" cap="flat">
            <a:solidFill>
              <a:srgbClr val="878787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1318087871"/>
        <c:crossesAt val="0"/>
        <c:auto val="1"/>
        <c:lblAlgn val="ctr"/>
        <c:lblOffset val="100"/>
        <c:noMultiLvlLbl val="0"/>
      </c:catAx>
      <c:spPr>
        <a:solidFill>
          <a:srgbClr val="FFFFFF"/>
        </a:solidFill>
        <a:ln>
          <a:noFill/>
        </a:ln>
      </c:spPr>
    </c:plotArea>
    <c:legend>
      <c:legendPos val="b"/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1000" b="0" i="0" u="none" strike="noStrike" kern="1200" baseline="0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363" cap="flat">
      <a:solidFill>
        <a:srgbClr val="878787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ru-RU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800" b="1" i="0" u="none" strike="noStrike" kern="1200" baseline="0">
                <a:solidFill>
                  <a:srgbClr val="000000"/>
                </a:solidFill>
                <a:latin typeface="Calibri"/>
              </a:defRPr>
            </a:pPr>
            <a:r>
              <a:rPr lang="uk-UA" sz="1800" b="1" i="0" u="none" strike="noStrike" kern="1200" cap="none" spc="0" baseline="0">
                <a:solidFill>
                  <a:srgbClr val="000000"/>
                </a:solidFill>
                <a:uFillTx/>
                <a:latin typeface="Calibri"/>
              </a:rPr>
              <a:t>Стабильность</a:t>
            </a:r>
          </a:p>
        </c:rich>
      </c:tx>
      <c:layout>
        <c:manualLayout>
          <c:xMode val="edge"/>
          <c:yMode val="edge"/>
          <c:x val="0.40297100097580352"/>
          <c:y val="1.7662246484414345E-2"/>
        </c:manualLayout>
      </c:layout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Vpered_ta_Vgoru!$C$20:$C$20</c:f>
              <c:strCache>
                <c:ptCount val="1"/>
                <c:pt idx="0">
                  <c:v>Соколан Артем</c:v>
                </c:pt>
              </c:strCache>
            </c:strRef>
          </c:tx>
          <c:spPr>
            <a:ln w="28437" cap="rnd">
              <a:solidFill>
                <a:srgbClr val="000000"/>
              </a:solidFill>
              <a:prstDash val="solid"/>
              <a:round/>
            </a:ln>
          </c:spPr>
          <c:marker>
            <c:symbol val="none"/>
          </c:marker>
          <c:cat>
            <c:numRef>
              <c:f>Vpered_ta_Vgoru!$B$21:$B$82</c:f>
              <c:numCache>
                <c:formatCode>[$-409]General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Vpered_ta_Vgoru!$C$21:$C$82</c:f>
              <c:numCache>
                <c:formatCode>[$-409]0.000</c:formatCode>
                <c:ptCount val="62"/>
                <c:pt idx="0">
                  <c:v>45.750999999999998</c:v>
                </c:pt>
                <c:pt idx="1">
                  <c:v>44.305999999999997</c:v>
                </c:pt>
                <c:pt idx="2">
                  <c:v>42.777000000000001</c:v>
                </c:pt>
                <c:pt idx="3">
                  <c:v>42.475999999999999</c:v>
                </c:pt>
                <c:pt idx="4">
                  <c:v>43.344999999999999</c:v>
                </c:pt>
                <c:pt idx="5">
                  <c:v>42.384</c:v>
                </c:pt>
                <c:pt idx="6">
                  <c:v>42.465000000000003</c:v>
                </c:pt>
                <c:pt idx="7">
                  <c:v>42.332999999999998</c:v>
                </c:pt>
                <c:pt idx="8">
                  <c:v>42.673000000000002</c:v>
                </c:pt>
                <c:pt idx="9">
                  <c:v>42.26</c:v>
                </c:pt>
                <c:pt idx="10">
                  <c:v>42.241999999999997</c:v>
                </c:pt>
                <c:pt idx="11">
                  <c:v>42.267000000000003</c:v>
                </c:pt>
                <c:pt idx="12">
                  <c:v>42.079000000000001</c:v>
                </c:pt>
                <c:pt idx="13">
                  <c:v>42.35</c:v>
                </c:pt>
                <c:pt idx="14">
                  <c:v>42.301000000000002</c:v>
                </c:pt>
                <c:pt idx="15">
                  <c:v>42.366</c:v>
                </c:pt>
                <c:pt idx="16">
                  <c:v>42.411000000000001</c:v>
                </c:pt>
                <c:pt idx="17">
                  <c:v>42.66</c:v>
                </c:pt>
                <c:pt idx="18">
                  <c:v>42.259</c:v>
                </c:pt>
                <c:pt idx="19">
                  <c:v>42.408000000000001</c:v>
                </c:pt>
                <c:pt idx="20">
                  <c:v>42.154000000000003</c:v>
                </c:pt>
                <c:pt idx="21">
                  <c:v>42.323</c:v>
                </c:pt>
                <c:pt idx="22">
                  <c:v>42.415999999999997</c:v>
                </c:pt>
                <c:pt idx="23">
                  <c:v>42.326000000000001</c:v>
                </c:pt>
                <c:pt idx="24">
                  <c:v>42.459000000000003</c:v>
                </c:pt>
                <c:pt idx="25">
                  <c:v>42.042999999999999</c:v>
                </c:pt>
                <c:pt idx="26">
                  <c:v>42.383000000000003</c:v>
                </c:pt>
                <c:pt idx="27">
                  <c:v>42.658999999999999</c:v>
                </c:pt>
                <c:pt idx="28">
                  <c:v>43.26</c:v>
                </c:pt>
                <c:pt idx="29">
                  <c:v>42.902000000000001</c:v>
                </c:pt>
                <c:pt idx="30">
                  <c:v>42.351999999999997</c:v>
                </c:pt>
                <c:pt idx="31">
                  <c:v>42.302999999999997</c:v>
                </c:pt>
                <c:pt idx="32">
                  <c:v>43.465000000000003</c:v>
                </c:pt>
                <c:pt idx="33">
                  <c:v>42.41</c:v>
                </c:pt>
                <c:pt idx="34">
                  <c:v>42.473999999999997</c:v>
                </c:pt>
                <c:pt idx="35">
                  <c:v>42.267000000000003</c:v>
                </c:pt>
                <c:pt idx="36">
                  <c:v>43.088000000000001</c:v>
                </c:pt>
                <c:pt idx="37">
                  <c:v>42.55</c:v>
                </c:pt>
                <c:pt idx="38">
                  <c:v>42.268000000000001</c:v>
                </c:pt>
                <c:pt idx="39">
                  <c:v>42.243000000000002</c:v>
                </c:pt>
                <c:pt idx="40">
                  <c:v>42.572000000000003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BA-47F0-879A-B7B690F9CB8C}"/>
            </c:ext>
          </c:extLst>
        </c:ser>
        <c:ser>
          <c:idx val="1"/>
          <c:order val="1"/>
          <c:tx>
            <c:strRef>
              <c:f>Vpered_ta_Vgoru!$D$20:$D$20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 w="28437" cap="rnd">
              <a:solidFill>
                <a:srgbClr val="FF0000"/>
              </a:solidFill>
              <a:prstDash val="solid"/>
              <a:round/>
            </a:ln>
          </c:spPr>
          <c:marker>
            <c:symbol val="none"/>
          </c:marker>
          <c:cat>
            <c:numRef>
              <c:f>Vpered_ta_Vgoru!$B$21:$B$82</c:f>
              <c:numCache>
                <c:formatCode>[$-409]General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Vpered_ta_Vgoru!$D$21:$D$82</c:f>
              <c:numCache>
                <c:formatCode>[$-409]0.000</c:formatCode>
                <c:ptCount val="62"/>
                <c:pt idx="0">
                  <c:v>43.500999999999998</c:v>
                </c:pt>
                <c:pt idx="1">
                  <c:v>42.682000000000002</c:v>
                </c:pt>
                <c:pt idx="2">
                  <c:v>42.435000000000002</c:v>
                </c:pt>
                <c:pt idx="3">
                  <c:v>42.375</c:v>
                </c:pt>
                <c:pt idx="4">
                  <c:v>42.247999999999998</c:v>
                </c:pt>
                <c:pt idx="5">
                  <c:v>42.198999999999998</c:v>
                </c:pt>
                <c:pt idx="6">
                  <c:v>42.332000000000001</c:v>
                </c:pt>
                <c:pt idx="7">
                  <c:v>42.146999999999998</c:v>
                </c:pt>
                <c:pt idx="8">
                  <c:v>42.100999999999999</c:v>
                </c:pt>
                <c:pt idx="9">
                  <c:v>42.143000000000001</c:v>
                </c:pt>
                <c:pt idx="10">
                  <c:v>42.531999999999996</c:v>
                </c:pt>
                <c:pt idx="11">
                  <c:v>42.212000000000003</c:v>
                </c:pt>
                <c:pt idx="12">
                  <c:v>42.250999999999998</c:v>
                </c:pt>
                <c:pt idx="13">
                  <c:v>42.4</c:v>
                </c:pt>
                <c:pt idx="14">
                  <c:v>42.247999999999998</c:v>
                </c:pt>
                <c:pt idx="15">
                  <c:v>42.642000000000003</c:v>
                </c:pt>
                <c:pt idx="16">
                  <c:v>42.106999999999999</c:v>
                </c:pt>
                <c:pt idx="17">
                  <c:v>42.19</c:v>
                </c:pt>
                <c:pt idx="18">
                  <c:v>42.249000000000002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7BA-47F0-879A-B7B690F9CB8C}"/>
            </c:ext>
          </c:extLst>
        </c:ser>
        <c:ser>
          <c:idx val="2"/>
          <c:order val="2"/>
          <c:tx>
            <c:strRef>
              <c:f>Vpered_ta_Vgoru!$E$20:$E$20</c:f>
              <c:strCache>
                <c:ptCount val="1"/>
                <c:pt idx="0">
                  <c:v>Соколан Артем</c:v>
                </c:pt>
              </c:strCache>
            </c:strRef>
          </c:tx>
          <c:spPr>
            <a:ln w="28437" cap="rnd">
              <a:solidFill>
                <a:srgbClr val="00FF00"/>
              </a:solidFill>
              <a:prstDash val="solid"/>
              <a:round/>
            </a:ln>
          </c:spPr>
          <c:marker>
            <c:symbol val="none"/>
          </c:marker>
          <c:cat>
            <c:numRef>
              <c:f>Vpered_ta_Vgoru!$B$21:$B$82</c:f>
              <c:numCache>
                <c:formatCode>[$-409]General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Vpered_ta_Vgoru!$E$21:$E$82</c:f>
              <c:numCache>
                <c:formatCode>[$-409]0.000</c:formatCode>
                <c:ptCount val="62"/>
                <c:pt idx="0">
                  <c:v>43.661000000000001</c:v>
                </c:pt>
                <c:pt idx="1">
                  <c:v>42.784999999999997</c:v>
                </c:pt>
                <c:pt idx="2">
                  <c:v>42.761000000000003</c:v>
                </c:pt>
                <c:pt idx="3">
                  <c:v>42.35</c:v>
                </c:pt>
                <c:pt idx="4">
                  <c:v>42.485999999999997</c:v>
                </c:pt>
                <c:pt idx="5">
                  <c:v>42.441000000000003</c:v>
                </c:pt>
                <c:pt idx="6">
                  <c:v>42.168999999999997</c:v>
                </c:pt>
                <c:pt idx="7">
                  <c:v>42.362000000000002</c:v>
                </c:pt>
                <c:pt idx="8">
                  <c:v>42.023000000000003</c:v>
                </c:pt>
                <c:pt idx="9">
                  <c:v>42.365000000000002</c:v>
                </c:pt>
                <c:pt idx="10">
                  <c:v>42.46</c:v>
                </c:pt>
                <c:pt idx="11">
                  <c:v>42.399000000000001</c:v>
                </c:pt>
                <c:pt idx="12">
                  <c:v>42.454000000000001</c:v>
                </c:pt>
                <c:pt idx="13">
                  <c:v>42.19</c:v>
                </c:pt>
                <c:pt idx="14">
                  <c:v>42.548999999999999</c:v>
                </c:pt>
                <c:pt idx="15">
                  <c:v>42.485999999999997</c:v>
                </c:pt>
                <c:pt idx="16">
                  <c:v>42.262</c:v>
                </c:pt>
                <c:pt idx="17">
                  <c:v>43.003999999999998</c:v>
                </c:pt>
                <c:pt idx="18">
                  <c:v>43.085999999999999</c:v>
                </c:pt>
                <c:pt idx="19">
                  <c:v>44.692999999999998</c:v>
                </c:pt>
                <c:pt idx="20">
                  <c:v>42.167000000000002</c:v>
                </c:pt>
                <c:pt idx="21">
                  <c:v>42.197000000000003</c:v>
                </c:pt>
                <c:pt idx="22">
                  <c:v>42.569000000000003</c:v>
                </c:pt>
                <c:pt idx="23">
                  <c:v>42.383000000000003</c:v>
                </c:pt>
                <c:pt idx="24">
                  <c:v>42.47</c:v>
                </c:pt>
                <c:pt idx="25">
                  <c:v>42.426000000000002</c:v>
                </c:pt>
                <c:pt idx="26">
                  <c:v>42.545999999999999</c:v>
                </c:pt>
                <c:pt idx="27">
                  <c:v>42.128</c:v>
                </c:pt>
                <c:pt idx="28">
                  <c:v>42.488</c:v>
                </c:pt>
                <c:pt idx="29">
                  <c:v>42.347999999999999</c:v>
                </c:pt>
                <c:pt idx="30">
                  <c:v>42.271999999999998</c:v>
                </c:pt>
                <c:pt idx="31">
                  <c:v>42.353999999999999</c:v>
                </c:pt>
                <c:pt idx="32">
                  <c:v>42.572000000000003</c:v>
                </c:pt>
                <c:pt idx="33">
                  <c:v>42.201000000000001</c:v>
                </c:pt>
                <c:pt idx="34">
                  <c:v>42.493000000000002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7BA-47F0-879A-B7B690F9CB8C}"/>
            </c:ext>
          </c:extLst>
        </c:ser>
        <c:ser>
          <c:idx val="3"/>
          <c:order val="3"/>
          <c:tx>
            <c:strRef>
              <c:f>Vpered_ta_Vgoru!$F$20:$F$20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 w="28437" cap="rnd">
              <a:solidFill>
                <a:srgbClr val="00B0F0"/>
              </a:solidFill>
              <a:prstDash val="solid"/>
              <a:round/>
            </a:ln>
          </c:spPr>
          <c:marker>
            <c:symbol val="none"/>
          </c:marker>
          <c:cat>
            <c:numRef>
              <c:f>Vpered_ta_Vgoru!$B$21:$B$82</c:f>
              <c:numCache>
                <c:formatCode>[$-409]General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Vpered_ta_Vgoru!$F$21:$F$82</c:f>
              <c:numCache>
                <c:formatCode>[$-409]0.000</c:formatCode>
                <c:ptCount val="62"/>
                <c:pt idx="0">
                  <c:v>43.624000000000002</c:v>
                </c:pt>
                <c:pt idx="1">
                  <c:v>42.494999999999997</c:v>
                </c:pt>
                <c:pt idx="2">
                  <c:v>42.344000000000001</c:v>
                </c:pt>
                <c:pt idx="3">
                  <c:v>42.098999999999997</c:v>
                </c:pt>
                <c:pt idx="4">
                  <c:v>42.302</c:v>
                </c:pt>
                <c:pt idx="5">
                  <c:v>42.152000000000001</c:v>
                </c:pt>
                <c:pt idx="6">
                  <c:v>42.2</c:v>
                </c:pt>
                <c:pt idx="7">
                  <c:v>42.170999999999999</c:v>
                </c:pt>
                <c:pt idx="8">
                  <c:v>42.356000000000002</c:v>
                </c:pt>
                <c:pt idx="9">
                  <c:v>42.198</c:v>
                </c:pt>
                <c:pt idx="10">
                  <c:v>42.326999999999998</c:v>
                </c:pt>
                <c:pt idx="11">
                  <c:v>42.411999999999999</c:v>
                </c:pt>
                <c:pt idx="12">
                  <c:v>42.219000000000001</c:v>
                </c:pt>
                <c:pt idx="13">
                  <c:v>42.125999999999998</c:v>
                </c:pt>
                <c:pt idx="14">
                  <c:v>42.04</c:v>
                </c:pt>
                <c:pt idx="15">
                  <c:v>42.212000000000003</c:v>
                </c:pt>
                <c:pt idx="16">
                  <c:v>42.226999999999997</c:v>
                </c:pt>
                <c:pt idx="17">
                  <c:v>42.113</c:v>
                </c:pt>
                <c:pt idx="18">
                  <c:v>42.06</c:v>
                </c:pt>
                <c:pt idx="19">
                  <c:v>42.076000000000001</c:v>
                </c:pt>
                <c:pt idx="20">
                  <c:v>42.110999999999997</c:v>
                </c:pt>
                <c:pt idx="21">
                  <c:v>42.085999999999999</c:v>
                </c:pt>
                <c:pt idx="22">
                  <c:v>42.302</c:v>
                </c:pt>
                <c:pt idx="23">
                  <c:v>42.209000000000003</c:v>
                </c:pt>
                <c:pt idx="24">
                  <c:v>42.255000000000003</c:v>
                </c:pt>
                <c:pt idx="25">
                  <c:v>42.122</c:v>
                </c:pt>
                <c:pt idx="26">
                  <c:v>41.968000000000004</c:v>
                </c:pt>
                <c:pt idx="27">
                  <c:v>42.01</c:v>
                </c:pt>
                <c:pt idx="28">
                  <c:v>42.209000000000003</c:v>
                </c:pt>
                <c:pt idx="29">
                  <c:v>42.292000000000002</c:v>
                </c:pt>
                <c:pt idx="30">
                  <c:v>42.183</c:v>
                </c:pt>
                <c:pt idx="31">
                  <c:v>43.024000000000001</c:v>
                </c:pt>
                <c:pt idx="32">
                  <c:v>58.585999999999999</c:v>
                </c:pt>
                <c:pt idx="33">
                  <c:v>42.283999999999999</c:v>
                </c:pt>
                <c:pt idx="34">
                  <c:v>41.929000000000002</c:v>
                </c:pt>
                <c:pt idx="35">
                  <c:v>42.795999999999999</c:v>
                </c:pt>
                <c:pt idx="36">
                  <c:v>42.006999999999998</c:v>
                </c:pt>
                <c:pt idx="37">
                  <c:v>42.216999999999999</c:v>
                </c:pt>
                <c:pt idx="38">
                  <c:v>42.033999999999999</c:v>
                </c:pt>
                <c:pt idx="39">
                  <c:v>41.945999999999998</c:v>
                </c:pt>
                <c:pt idx="40">
                  <c:v>42.143999999999998</c:v>
                </c:pt>
                <c:pt idx="41">
                  <c:v>42.140999999999998</c:v>
                </c:pt>
                <c:pt idx="42">
                  <c:v>41.957999999999998</c:v>
                </c:pt>
                <c:pt idx="43">
                  <c:v>41.88</c:v>
                </c:pt>
                <c:pt idx="44">
                  <c:v>42.054000000000002</c:v>
                </c:pt>
                <c:pt idx="45">
                  <c:v>42.104999999999997</c:v>
                </c:pt>
                <c:pt idx="46">
                  <c:v>41.915999999999997</c:v>
                </c:pt>
                <c:pt idx="47">
                  <c:v>42.110999999999997</c:v>
                </c:pt>
                <c:pt idx="48">
                  <c:v>42.137</c:v>
                </c:pt>
                <c:pt idx="49">
                  <c:v>41.915999999999997</c:v>
                </c:pt>
                <c:pt idx="50">
                  <c:v>42.027999999999999</c:v>
                </c:pt>
                <c:pt idx="51">
                  <c:v>41.828000000000003</c:v>
                </c:pt>
                <c:pt idx="52">
                  <c:v>41.908999999999999</c:v>
                </c:pt>
                <c:pt idx="53">
                  <c:v>42.101999999999997</c:v>
                </c:pt>
                <c:pt idx="54">
                  <c:v>42.024999999999999</c:v>
                </c:pt>
                <c:pt idx="55">
                  <c:v>41.959000000000003</c:v>
                </c:pt>
                <c:pt idx="56">
                  <c:v>41.933</c:v>
                </c:pt>
                <c:pt idx="57">
                  <c:v>42.018999999999998</c:v>
                </c:pt>
                <c:pt idx="58">
                  <c:v>41.978000000000002</c:v>
                </c:pt>
                <c:pt idx="59">
                  <c:v>42.154000000000003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7BA-47F0-879A-B7B690F9CB8C}"/>
            </c:ext>
          </c:extLst>
        </c:ser>
        <c:ser>
          <c:idx val="4"/>
          <c:order val="4"/>
          <c:tx>
            <c:strRef>
              <c:f>Vpered_ta_Vgoru!$G$20:$G$20</c:f>
              <c:strCache>
                <c:ptCount val="1"/>
                <c:pt idx="0">
                  <c:v>Соколан Артем</c:v>
                </c:pt>
              </c:strCache>
            </c:strRef>
          </c:tx>
          <c:spPr>
            <a:ln w="28437" cap="rnd">
              <a:solidFill>
                <a:srgbClr val="FFFF00"/>
              </a:solidFill>
              <a:prstDash val="solid"/>
              <a:round/>
            </a:ln>
          </c:spPr>
          <c:marker>
            <c:symbol val="none"/>
          </c:marker>
          <c:cat>
            <c:numRef>
              <c:f>Vpered_ta_Vgoru!$B$21:$B$82</c:f>
              <c:numCache>
                <c:formatCode>[$-409]General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Vpered_ta_Vgoru!$G$21:$G$82</c:f>
              <c:numCache>
                <c:formatCode>[$-409]0.000</c:formatCode>
                <c:ptCount val="62"/>
                <c:pt idx="0">
                  <c:v>43.527000000000001</c:v>
                </c:pt>
                <c:pt idx="1">
                  <c:v>42.975999999999999</c:v>
                </c:pt>
                <c:pt idx="2">
                  <c:v>42.786999999999999</c:v>
                </c:pt>
                <c:pt idx="3">
                  <c:v>42.621000000000002</c:v>
                </c:pt>
                <c:pt idx="4">
                  <c:v>42.362000000000002</c:v>
                </c:pt>
                <c:pt idx="5">
                  <c:v>42.552</c:v>
                </c:pt>
                <c:pt idx="6">
                  <c:v>42.411000000000001</c:v>
                </c:pt>
                <c:pt idx="7">
                  <c:v>42.805999999999997</c:v>
                </c:pt>
                <c:pt idx="8">
                  <c:v>42.512999999999998</c:v>
                </c:pt>
                <c:pt idx="9">
                  <c:v>42.375</c:v>
                </c:pt>
                <c:pt idx="10">
                  <c:v>42.338999999999999</c:v>
                </c:pt>
                <c:pt idx="11">
                  <c:v>42.704999999999998</c:v>
                </c:pt>
                <c:pt idx="12">
                  <c:v>42.345999999999997</c:v>
                </c:pt>
                <c:pt idx="13">
                  <c:v>42.685000000000002</c:v>
                </c:pt>
                <c:pt idx="14">
                  <c:v>42.555</c:v>
                </c:pt>
                <c:pt idx="15">
                  <c:v>42.616</c:v>
                </c:pt>
                <c:pt idx="16">
                  <c:v>42.478000000000002</c:v>
                </c:pt>
                <c:pt idx="17">
                  <c:v>42.673999999999999</c:v>
                </c:pt>
                <c:pt idx="18">
                  <c:v>42.636000000000003</c:v>
                </c:pt>
                <c:pt idx="19">
                  <c:v>42.406999999999996</c:v>
                </c:pt>
                <c:pt idx="20">
                  <c:v>42.33</c:v>
                </c:pt>
                <c:pt idx="21">
                  <c:v>42.317999999999998</c:v>
                </c:pt>
                <c:pt idx="22">
                  <c:v>42.493000000000002</c:v>
                </c:pt>
                <c:pt idx="23">
                  <c:v>42.247</c:v>
                </c:pt>
                <c:pt idx="24">
                  <c:v>42.372999999999998</c:v>
                </c:pt>
                <c:pt idx="25">
                  <c:v>42.359000000000002</c:v>
                </c:pt>
                <c:pt idx="26">
                  <c:v>42.695</c:v>
                </c:pt>
                <c:pt idx="27">
                  <c:v>42.415999999999997</c:v>
                </c:pt>
                <c:pt idx="28">
                  <c:v>42.494999999999997</c:v>
                </c:pt>
                <c:pt idx="29">
                  <c:v>42.252000000000002</c:v>
                </c:pt>
                <c:pt idx="30">
                  <c:v>42.631999999999998</c:v>
                </c:pt>
                <c:pt idx="31">
                  <c:v>43.206000000000003</c:v>
                </c:pt>
                <c:pt idx="32">
                  <c:v>42.371000000000002</c:v>
                </c:pt>
                <c:pt idx="33">
                  <c:v>42.351999999999997</c:v>
                </c:pt>
                <c:pt idx="34">
                  <c:v>42.536000000000001</c:v>
                </c:pt>
                <c:pt idx="35">
                  <c:v>42.502000000000002</c:v>
                </c:pt>
                <c:pt idx="36">
                  <c:v>42.395000000000003</c:v>
                </c:pt>
                <c:pt idx="37">
                  <c:v>42.534999999999997</c:v>
                </c:pt>
                <c:pt idx="38">
                  <c:v>42.432000000000002</c:v>
                </c:pt>
                <c:pt idx="39">
                  <c:v>42.813000000000002</c:v>
                </c:pt>
                <c:pt idx="40">
                  <c:v>42.429000000000002</c:v>
                </c:pt>
                <c:pt idx="41">
                  <c:v>42.271000000000001</c:v>
                </c:pt>
                <c:pt idx="42">
                  <c:v>42.512</c:v>
                </c:pt>
                <c:pt idx="43">
                  <c:v>42.734999999999999</c:v>
                </c:pt>
                <c:pt idx="44">
                  <c:v>42.63</c:v>
                </c:pt>
                <c:pt idx="45">
                  <c:v>43.575000000000003</c:v>
                </c:pt>
                <c:pt idx="46">
                  <c:v>42.551000000000002</c:v>
                </c:pt>
                <c:pt idx="47">
                  <c:v>43.381999999999998</c:v>
                </c:pt>
                <c:pt idx="48">
                  <c:v>42.537999999999997</c:v>
                </c:pt>
                <c:pt idx="49">
                  <c:v>42.360999999999997</c:v>
                </c:pt>
                <c:pt idx="50">
                  <c:v>42.796999999999997</c:v>
                </c:pt>
                <c:pt idx="51">
                  <c:v>42.194000000000003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7BA-47F0-879A-B7B690F9CB8C}"/>
            </c:ext>
          </c:extLst>
        </c:ser>
        <c:ser>
          <c:idx val="5"/>
          <c:order val="5"/>
          <c:tx>
            <c:strRef>
              <c:f>Vpered_ta_Vgoru!$H$20:$H$20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 w="28437" cap="rnd">
              <a:solidFill>
                <a:srgbClr val="FF9933"/>
              </a:solidFill>
              <a:prstDash val="solid"/>
              <a:round/>
            </a:ln>
          </c:spPr>
          <c:marker>
            <c:symbol val="none"/>
          </c:marker>
          <c:cat>
            <c:numRef>
              <c:f>Vpered_ta_Vgoru!$B$21:$B$82</c:f>
              <c:numCache>
                <c:formatCode>[$-409]General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Vpered_ta_Vgoru!$H$21:$H$82</c:f>
              <c:numCache>
                <c:formatCode>[$-409]0.000</c:formatCode>
                <c:ptCount val="62"/>
                <c:pt idx="0">
                  <c:v>43.296999999999997</c:v>
                </c:pt>
                <c:pt idx="1">
                  <c:v>42.594000000000001</c:v>
                </c:pt>
                <c:pt idx="2">
                  <c:v>42.423000000000002</c:v>
                </c:pt>
                <c:pt idx="3">
                  <c:v>42.445999999999998</c:v>
                </c:pt>
                <c:pt idx="4">
                  <c:v>42.411999999999999</c:v>
                </c:pt>
                <c:pt idx="5">
                  <c:v>42.533000000000001</c:v>
                </c:pt>
                <c:pt idx="6">
                  <c:v>42.55</c:v>
                </c:pt>
                <c:pt idx="7">
                  <c:v>42.496000000000002</c:v>
                </c:pt>
                <c:pt idx="8">
                  <c:v>42.756</c:v>
                </c:pt>
                <c:pt idx="9">
                  <c:v>42.191000000000003</c:v>
                </c:pt>
                <c:pt idx="10">
                  <c:v>42.508000000000003</c:v>
                </c:pt>
                <c:pt idx="11">
                  <c:v>42.359000000000002</c:v>
                </c:pt>
                <c:pt idx="12">
                  <c:v>42.247999999999998</c:v>
                </c:pt>
                <c:pt idx="13">
                  <c:v>42.401000000000003</c:v>
                </c:pt>
                <c:pt idx="14">
                  <c:v>42.478999999999999</c:v>
                </c:pt>
                <c:pt idx="15">
                  <c:v>43.47</c:v>
                </c:pt>
                <c:pt idx="16">
                  <c:v>42.393000000000001</c:v>
                </c:pt>
                <c:pt idx="17">
                  <c:v>42.036000000000001</c:v>
                </c:pt>
                <c:pt idx="18">
                  <c:v>42.357999999999997</c:v>
                </c:pt>
                <c:pt idx="19">
                  <c:v>42.225999999999999</c:v>
                </c:pt>
                <c:pt idx="20">
                  <c:v>42.195</c:v>
                </c:pt>
                <c:pt idx="21">
                  <c:v>42.268999999999998</c:v>
                </c:pt>
                <c:pt idx="22">
                  <c:v>42.427</c:v>
                </c:pt>
                <c:pt idx="23">
                  <c:v>42.44</c:v>
                </c:pt>
                <c:pt idx="24">
                  <c:v>42.41</c:v>
                </c:pt>
                <c:pt idx="25">
                  <c:v>42.417999999999999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7BA-47F0-879A-B7B690F9CB8C}"/>
            </c:ext>
          </c:extLst>
        </c:ser>
        <c:ser>
          <c:idx val="6"/>
          <c:order val="6"/>
          <c:tx>
            <c:strRef>
              <c:f>Vpered_ta_Vgoru!$I$20:$I$20</c:f>
              <c:strCache>
                <c:ptCount val="1"/>
                <c:pt idx="0">
                  <c:v>Соколан Артем</c:v>
                </c:pt>
              </c:strCache>
            </c:strRef>
          </c:tx>
          <c:spPr>
            <a:ln w="28437" cap="rnd">
              <a:solidFill>
                <a:srgbClr val="8EA5CA"/>
              </a:solidFill>
              <a:prstDash val="solid"/>
              <a:round/>
            </a:ln>
          </c:spPr>
          <c:marker>
            <c:symbol val="none"/>
          </c:marker>
          <c:cat>
            <c:numRef>
              <c:f>Vpered_ta_Vgoru!$B$21:$B$82</c:f>
              <c:numCache>
                <c:formatCode>[$-409]General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Vpered_ta_Vgoru!$I$21:$I$82</c:f>
              <c:numCache>
                <c:formatCode>[$-409]0.000</c:formatCode>
                <c:ptCount val="62"/>
                <c:pt idx="0">
                  <c:v>43.813000000000002</c:v>
                </c:pt>
                <c:pt idx="1">
                  <c:v>42.241999999999997</c:v>
                </c:pt>
                <c:pt idx="2">
                  <c:v>42.704000000000001</c:v>
                </c:pt>
                <c:pt idx="3">
                  <c:v>42.268000000000001</c:v>
                </c:pt>
                <c:pt idx="4">
                  <c:v>42.234000000000002</c:v>
                </c:pt>
                <c:pt idx="5">
                  <c:v>42</c:v>
                </c:pt>
                <c:pt idx="6">
                  <c:v>41.988</c:v>
                </c:pt>
                <c:pt idx="7">
                  <c:v>42.335000000000001</c:v>
                </c:pt>
                <c:pt idx="8">
                  <c:v>42.048000000000002</c:v>
                </c:pt>
                <c:pt idx="9">
                  <c:v>42.082999999999998</c:v>
                </c:pt>
                <c:pt idx="10">
                  <c:v>42.305</c:v>
                </c:pt>
                <c:pt idx="11">
                  <c:v>42.265000000000001</c:v>
                </c:pt>
                <c:pt idx="12">
                  <c:v>42.292999999999999</c:v>
                </c:pt>
                <c:pt idx="13">
                  <c:v>42.15</c:v>
                </c:pt>
                <c:pt idx="14">
                  <c:v>42.216000000000001</c:v>
                </c:pt>
                <c:pt idx="15">
                  <c:v>42.314999999999998</c:v>
                </c:pt>
                <c:pt idx="16">
                  <c:v>42.308</c:v>
                </c:pt>
                <c:pt idx="17">
                  <c:v>42.317999999999998</c:v>
                </c:pt>
                <c:pt idx="18">
                  <c:v>42.173000000000002</c:v>
                </c:pt>
                <c:pt idx="19">
                  <c:v>42.167000000000002</c:v>
                </c:pt>
                <c:pt idx="20">
                  <c:v>41.948999999999998</c:v>
                </c:pt>
                <c:pt idx="21">
                  <c:v>42.106999999999999</c:v>
                </c:pt>
                <c:pt idx="22">
                  <c:v>42.052</c:v>
                </c:pt>
                <c:pt idx="23">
                  <c:v>42.167000000000002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7BA-47F0-879A-B7B690F9CB8C}"/>
            </c:ext>
          </c:extLst>
        </c:ser>
        <c:ser>
          <c:idx val="7"/>
          <c:order val="7"/>
          <c:tx>
            <c:strRef>
              <c:f>Vpered_ta_Vgoru!$J$20:$J$20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 w="28437" cap="rnd">
              <a:solidFill>
                <a:srgbClr val="CC8F8E"/>
              </a:solidFill>
              <a:prstDash val="solid"/>
              <a:round/>
            </a:ln>
          </c:spPr>
          <c:marker>
            <c:symbol val="none"/>
          </c:marker>
          <c:cat>
            <c:numRef>
              <c:f>Vpered_ta_Vgoru!$B$21:$B$82</c:f>
              <c:numCache>
                <c:formatCode>[$-409]General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Vpered_ta_Vgoru!$J$21:$J$82</c:f>
              <c:numCache>
                <c:formatCode>[$-409]0.000</c:formatCode>
                <c:ptCount val="62"/>
                <c:pt idx="0">
                  <c:v>43.603999999999999</c:v>
                </c:pt>
                <c:pt idx="1">
                  <c:v>42.451999999999998</c:v>
                </c:pt>
                <c:pt idx="2">
                  <c:v>42.527000000000001</c:v>
                </c:pt>
                <c:pt idx="3">
                  <c:v>42.655999999999999</c:v>
                </c:pt>
                <c:pt idx="4">
                  <c:v>42.389000000000003</c:v>
                </c:pt>
                <c:pt idx="5">
                  <c:v>42.158999999999999</c:v>
                </c:pt>
                <c:pt idx="6">
                  <c:v>42.201999999999998</c:v>
                </c:pt>
                <c:pt idx="7">
                  <c:v>42.277000000000001</c:v>
                </c:pt>
                <c:pt idx="8">
                  <c:v>41.987000000000002</c:v>
                </c:pt>
                <c:pt idx="9">
                  <c:v>42.195</c:v>
                </c:pt>
                <c:pt idx="10">
                  <c:v>42.194000000000003</c:v>
                </c:pt>
                <c:pt idx="11">
                  <c:v>42.08</c:v>
                </c:pt>
                <c:pt idx="12">
                  <c:v>42.024000000000001</c:v>
                </c:pt>
                <c:pt idx="13">
                  <c:v>42.218000000000004</c:v>
                </c:pt>
                <c:pt idx="14">
                  <c:v>42.896000000000001</c:v>
                </c:pt>
                <c:pt idx="15">
                  <c:v>42.042999999999999</c:v>
                </c:pt>
                <c:pt idx="16">
                  <c:v>41.905000000000001</c:v>
                </c:pt>
                <c:pt idx="17">
                  <c:v>42.198</c:v>
                </c:pt>
                <c:pt idx="18">
                  <c:v>41.899000000000001</c:v>
                </c:pt>
                <c:pt idx="19">
                  <c:v>41.887999999999998</c:v>
                </c:pt>
                <c:pt idx="20">
                  <c:v>41.817999999999998</c:v>
                </c:pt>
                <c:pt idx="21">
                  <c:v>41.951999999999998</c:v>
                </c:pt>
                <c:pt idx="22">
                  <c:v>42.088999999999999</c:v>
                </c:pt>
                <c:pt idx="23">
                  <c:v>41.975000000000001</c:v>
                </c:pt>
                <c:pt idx="24">
                  <c:v>41.99</c:v>
                </c:pt>
                <c:pt idx="25">
                  <c:v>42.26</c:v>
                </c:pt>
                <c:pt idx="26">
                  <c:v>42.098999999999997</c:v>
                </c:pt>
                <c:pt idx="27">
                  <c:v>42.463000000000001</c:v>
                </c:pt>
                <c:pt idx="28">
                  <c:v>42.082999999999998</c:v>
                </c:pt>
                <c:pt idx="29">
                  <c:v>42.1</c:v>
                </c:pt>
                <c:pt idx="30">
                  <c:v>42.195</c:v>
                </c:pt>
                <c:pt idx="31">
                  <c:v>42.061</c:v>
                </c:pt>
                <c:pt idx="32">
                  <c:v>41.951999999999998</c:v>
                </c:pt>
                <c:pt idx="33">
                  <c:v>42.204999999999998</c:v>
                </c:pt>
                <c:pt idx="34">
                  <c:v>41.972999999999999</c:v>
                </c:pt>
                <c:pt idx="35">
                  <c:v>42.276000000000003</c:v>
                </c:pt>
                <c:pt idx="36">
                  <c:v>41.875999999999998</c:v>
                </c:pt>
                <c:pt idx="37">
                  <c:v>42.064999999999998</c:v>
                </c:pt>
                <c:pt idx="38">
                  <c:v>42.212000000000003</c:v>
                </c:pt>
                <c:pt idx="39">
                  <c:v>42.029000000000003</c:v>
                </c:pt>
                <c:pt idx="40">
                  <c:v>42.011000000000003</c:v>
                </c:pt>
                <c:pt idx="41">
                  <c:v>42.168999999999997</c:v>
                </c:pt>
                <c:pt idx="42">
                  <c:v>42.106000000000002</c:v>
                </c:pt>
                <c:pt idx="43">
                  <c:v>42.246000000000002</c:v>
                </c:pt>
                <c:pt idx="44">
                  <c:v>41.969000000000001</c:v>
                </c:pt>
                <c:pt idx="45">
                  <c:v>42.03</c:v>
                </c:pt>
                <c:pt idx="46">
                  <c:v>42.234000000000002</c:v>
                </c:pt>
                <c:pt idx="47">
                  <c:v>41.975999999999999</c:v>
                </c:pt>
                <c:pt idx="48">
                  <c:v>42.003999999999998</c:v>
                </c:pt>
                <c:pt idx="49">
                  <c:v>42.125999999999998</c:v>
                </c:pt>
                <c:pt idx="50">
                  <c:v>42.128</c:v>
                </c:pt>
                <c:pt idx="51">
                  <c:v>42.286000000000001</c:v>
                </c:pt>
                <c:pt idx="52">
                  <c:v>42.017000000000003</c:v>
                </c:pt>
                <c:pt idx="53">
                  <c:v>42.363</c:v>
                </c:pt>
                <c:pt idx="54">
                  <c:v>42.015999999999998</c:v>
                </c:pt>
                <c:pt idx="55">
                  <c:v>42.104999999999997</c:v>
                </c:pt>
                <c:pt idx="56">
                  <c:v>42.136000000000003</c:v>
                </c:pt>
                <c:pt idx="57">
                  <c:v>42.296999999999997</c:v>
                </c:pt>
                <c:pt idx="58">
                  <c:v>42.145000000000003</c:v>
                </c:pt>
                <c:pt idx="59">
                  <c:v>42.192</c:v>
                </c:pt>
                <c:pt idx="60">
                  <c:v>42.417999999999999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F7BA-47F0-879A-B7B690F9CB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16791663"/>
        <c:axId val="1316792495"/>
      </c:lineChart>
      <c:valAx>
        <c:axId val="1316792495"/>
        <c:scaling>
          <c:orientation val="minMax"/>
          <c:max val="44.5"/>
          <c:min val="41.5"/>
        </c:scaling>
        <c:delete val="0"/>
        <c:axPos val="l"/>
        <c:majorGridlines>
          <c:spPr>
            <a:ln w="9363" cap="flat">
              <a:solidFill>
                <a:srgbClr val="878787"/>
              </a:solidFill>
              <a:prstDash val="solid"/>
              <a:round/>
            </a:ln>
          </c:spPr>
        </c:majorGridlines>
        <c:numFmt formatCode="[$-409]0.000" sourceLinked="1"/>
        <c:majorTickMark val="none"/>
        <c:minorTickMark val="none"/>
        <c:tickLblPos val="nextTo"/>
        <c:spPr>
          <a:noFill/>
          <a:ln>
            <a:noFill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1316791663"/>
        <c:crossesAt val="0"/>
        <c:crossBetween val="between"/>
        <c:majorUnit val="1"/>
      </c:valAx>
      <c:catAx>
        <c:axId val="1316791663"/>
        <c:scaling>
          <c:orientation val="minMax"/>
        </c:scaling>
        <c:delete val="0"/>
        <c:axPos val="b"/>
        <c:numFmt formatCode="[$-409]General" sourceLinked="1"/>
        <c:majorTickMark val="none"/>
        <c:minorTickMark val="none"/>
        <c:tickLblPos val="nextTo"/>
        <c:spPr>
          <a:noFill/>
          <a:ln w="9363" cap="flat">
            <a:solidFill>
              <a:srgbClr val="878787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1316792495"/>
        <c:crossesAt val="0"/>
        <c:auto val="1"/>
        <c:lblAlgn val="ctr"/>
        <c:lblOffset val="100"/>
        <c:noMultiLvlLbl val="0"/>
      </c:catAx>
      <c:spPr>
        <a:solidFill>
          <a:srgbClr val="FFFFFF"/>
        </a:solidFill>
        <a:ln>
          <a:noFill/>
        </a:ln>
      </c:spPr>
    </c:plotArea>
    <c:legend>
      <c:legendPos val="b"/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1000" b="0" i="0" u="none" strike="noStrike" kern="1200" baseline="0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363" cap="flat">
      <a:solidFill>
        <a:srgbClr val="878787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ru-RU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800" b="1" i="0" u="none" strike="noStrike" kern="1200" baseline="0">
                <a:solidFill>
                  <a:srgbClr val="000000"/>
                </a:solidFill>
                <a:latin typeface="Calibri"/>
              </a:defRPr>
            </a:pPr>
            <a:r>
              <a:rPr lang="uk-UA" sz="1800" b="1" i="0" u="none" strike="noStrike" kern="1200" cap="none" spc="0" baseline="0">
                <a:solidFill>
                  <a:srgbClr val="000000"/>
                </a:solidFill>
                <a:uFillTx/>
                <a:latin typeface="Calibri"/>
              </a:rPr>
              <a:t>Стабильность</a:t>
            </a:r>
          </a:p>
        </c:rich>
      </c:tx>
      <c:layout>
        <c:manualLayout>
          <c:xMode val="edge"/>
          <c:yMode val="edge"/>
          <c:x val="0.40297100097580352"/>
          <c:y val="1.7662246484414345E-2"/>
        </c:manualLayout>
      </c:layout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Flash!$C$20:$C$20</c:f>
              <c:strCache>
                <c:ptCount val="1"/>
                <c:pt idx="0">
                  <c:v> Паламарчук Саша</c:v>
                </c:pt>
              </c:strCache>
            </c:strRef>
          </c:tx>
          <c:spPr>
            <a:ln w="28437" cap="rnd">
              <a:solidFill>
                <a:srgbClr val="000000"/>
              </a:solidFill>
              <a:prstDash val="solid"/>
              <a:round/>
            </a:ln>
          </c:spPr>
          <c:marker>
            <c:symbol val="none"/>
          </c:marker>
          <c:cat>
            <c:numRef>
              <c:f>Flash!$B$21:$B$78</c:f>
              <c:numCache>
                <c:formatCode>[$-409]General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Flash!$C$21:$C$78</c:f>
              <c:numCache>
                <c:formatCode>[$-409]0.000</c:formatCode>
                <c:ptCount val="58"/>
                <c:pt idx="0">
                  <c:v>45.313000000000002</c:v>
                </c:pt>
                <c:pt idx="1">
                  <c:v>45.951000000000001</c:v>
                </c:pt>
                <c:pt idx="2">
                  <c:v>42.640999999999998</c:v>
                </c:pt>
                <c:pt idx="3">
                  <c:v>42.579000000000001</c:v>
                </c:pt>
                <c:pt idx="4">
                  <c:v>43.951000000000001</c:v>
                </c:pt>
                <c:pt idx="5">
                  <c:v>43.012</c:v>
                </c:pt>
                <c:pt idx="6">
                  <c:v>42.563000000000002</c:v>
                </c:pt>
                <c:pt idx="7">
                  <c:v>42.113</c:v>
                </c:pt>
                <c:pt idx="8">
                  <c:v>42.234000000000002</c:v>
                </c:pt>
                <c:pt idx="9">
                  <c:v>42.430999999999997</c:v>
                </c:pt>
                <c:pt idx="10">
                  <c:v>42.231999999999999</c:v>
                </c:pt>
                <c:pt idx="11">
                  <c:v>42.741999999999997</c:v>
                </c:pt>
                <c:pt idx="12">
                  <c:v>42.247</c:v>
                </c:pt>
                <c:pt idx="13">
                  <c:v>42.210999999999999</c:v>
                </c:pt>
                <c:pt idx="14">
                  <c:v>41.981999999999999</c:v>
                </c:pt>
                <c:pt idx="15">
                  <c:v>42.475000000000001</c:v>
                </c:pt>
                <c:pt idx="16">
                  <c:v>42.194000000000003</c:v>
                </c:pt>
                <c:pt idx="17">
                  <c:v>42.356999999999999</c:v>
                </c:pt>
                <c:pt idx="18">
                  <c:v>42.374000000000002</c:v>
                </c:pt>
                <c:pt idx="19">
                  <c:v>42.511000000000003</c:v>
                </c:pt>
                <c:pt idx="20">
                  <c:v>42.389000000000003</c:v>
                </c:pt>
                <c:pt idx="21">
                  <c:v>42.030999999999999</c:v>
                </c:pt>
                <c:pt idx="22">
                  <c:v>42.195999999999998</c:v>
                </c:pt>
                <c:pt idx="23">
                  <c:v>42.487000000000002</c:v>
                </c:pt>
                <c:pt idx="24">
                  <c:v>42.33</c:v>
                </c:pt>
                <c:pt idx="25">
                  <c:v>42.353999999999999</c:v>
                </c:pt>
                <c:pt idx="26">
                  <c:v>43.563000000000002</c:v>
                </c:pt>
                <c:pt idx="27">
                  <c:v>42.530999999999999</c:v>
                </c:pt>
                <c:pt idx="28">
                  <c:v>42.518999999999998</c:v>
                </c:pt>
                <c:pt idx="29">
                  <c:v>42.506999999999998</c:v>
                </c:pt>
                <c:pt idx="30">
                  <c:v>42.215000000000003</c:v>
                </c:pt>
                <c:pt idx="31">
                  <c:v>42.228999999999999</c:v>
                </c:pt>
                <c:pt idx="32">
                  <c:v>43.05</c:v>
                </c:pt>
                <c:pt idx="33">
                  <c:v>42.264000000000003</c:v>
                </c:pt>
                <c:pt idx="34">
                  <c:v>42.558</c:v>
                </c:pt>
                <c:pt idx="35">
                  <c:v>42.369</c:v>
                </c:pt>
                <c:pt idx="36">
                  <c:v>42.957000000000001</c:v>
                </c:pt>
                <c:pt idx="37">
                  <c:v>42.326000000000001</c:v>
                </c:pt>
                <c:pt idx="38">
                  <c:v>42.42</c:v>
                </c:pt>
                <c:pt idx="39">
                  <c:v>42.415999999999997</c:v>
                </c:pt>
                <c:pt idx="40">
                  <c:v>42.55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0E-4D44-96A4-3DBE108126A4}"/>
            </c:ext>
          </c:extLst>
        </c:ser>
        <c:ser>
          <c:idx val="1"/>
          <c:order val="1"/>
          <c:tx>
            <c:strRef>
              <c:f>Flash!$D$20:$D$20</c:f>
              <c:strCache>
                <c:ptCount val="1"/>
                <c:pt idx="0">
                  <c:v>Загорулько Ваня</c:v>
                </c:pt>
              </c:strCache>
            </c:strRef>
          </c:tx>
          <c:spPr>
            <a:ln w="28437" cap="rnd">
              <a:solidFill>
                <a:srgbClr val="FF0000"/>
              </a:solidFill>
              <a:prstDash val="solid"/>
              <a:round/>
            </a:ln>
          </c:spPr>
          <c:marker>
            <c:symbol val="none"/>
          </c:marker>
          <c:cat>
            <c:numRef>
              <c:f>Flash!$B$21:$B$78</c:f>
              <c:numCache>
                <c:formatCode>[$-409]General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Flash!$D$21:$D$78</c:f>
              <c:numCache>
                <c:formatCode>[$-409]0.000</c:formatCode>
                <c:ptCount val="58"/>
                <c:pt idx="0">
                  <c:v>43.737000000000002</c:v>
                </c:pt>
                <c:pt idx="1">
                  <c:v>43.149000000000001</c:v>
                </c:pt>
                <c:pt idx="2">
                  <c:v>42.523000000000003</c:v>
                </c:pt>
                <c:pt idx="3">
                  <c:v>42.731000000000002</c:v>
                </c:pt>
                <c:pt idx="4">
                  <c:v>42.584000000000003</c:v>
                </c:pt>
                <c:pt idx="5">
                  <c:v>42.518000000000001</c:v>
                </c:pt>
                <c:pt idx="6">
                  <c:v>42.938000000000002</c:v>
                </c:pt>
                <c:pt idx="7">
                  <c:v>42.737000000000002</c:v>
                </c:pt>
                <c:pt idx="8">
                  <c:v>42.694000000000003</c:v>
                </c:pt>
                <c:pt idx="9">
                  <c:v>43.01</c:v>
                </c:pt>
                <c:pt idx="10">
                  <c:v>43.023000000000003</c:v>
                </c:pt>
                <c:pt idx="11">
                  <c:v>42.752000000000002</c:v>
                </c:pt>
                <c:pt idx="12">
                  <c:v>42.768999999999998</c:v>
                </c:pt>
                <c:pt idx="13">
                  <c:v>42.798000000000002</c:v>
                </c:pt>
                <c:pt idx="14">
                  <c:v>42.595999999999997</c:v>
                </c:pt>
                <c:pt idx="15">
                  <c:v>42.854999999999997</c:v>
                </c:pt>
                <c:pt idx="16">
                  <c:v>43.046999999999997</c:v>
                </c:pt>
                <c:pt idx="17">
                  <c:v>42.886000000000003</c:v>
                </c:pt>
                <c:pt idx="18">
                  <c:v>43.128</c:v>
                </c:pt>
                <c:pt idx="19">
                  <c:v>42.783000000000001</c:v>
                </c:pt>
                <c:pt idx="20">
                  <c:v>43.994999999999997</c:v>
                </c:pt>
                <c:pt idx="21">
                  <c:v>42.502000000000002</c:v>
                </c:pt>
                <c:pt idx="22">
                  <c:v>42.927</c:v>
                </c:pt>
                <c:pt idx="23">
                  <c:v>42.692</c:v>
                </c:pt>
                <c:pt idx="24">
                  <c:v>42.741</c:v>
                </c:pt>
                <c:pt idx="25">
                  <c:v>42.957999999999998</c:v>
                </c:pt>
                <c:pt idx="26">
                  <c:v>42.957999999999998</c:v>
                </c:pt>
                <c:pt idx="27">
                  <c:v>43.441000000000003</c:v>
                </c:pt>
                <c:pt idx="28">
                  <c:v>42.906999999999996</c:v>
                </c:pt>
                <c:pt idx="29">
                  <c:v>42.926000000000002</c:v>
                </c:pt>
                <c:pt idx="30">
                  <c:v>43.588999999999999</c:v>
                </c:pt>
                <c:pt idx="31">
                  <c:v>43.328000000000003</c:v>
                </c:pt>
                <c:pt idx="32">
                  <c:v>44.401000000000003</c:v>
                </c:pt>
                <c:pt idx="33">
                  <c:v>42.835999999999999</c:v>
                </c:pt>
                <c:pt idx="34">
                  <c:v>43.314999999999998</c:v>
                </c:pt>
                <c:pt idx="35">
                  <c:v>42.875</c:v>
                </c:pt>
                <c:pt idx="36">
                  <c:v>43.036999999999999</c:v>
                </c:pt>
                <c:pt idx="37">
                  <c:v>43.993000000000002</c:v>
                </c:pt>
                <c:pt idx="38">
                  <c:v>42.874000000000002</c:v>
                </c:pt>
                <c:pt idx="39">
                  <c:v>42.822000000000003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0E-4D44-96A4-3DBE108126A4}"/>
            </c:ext>
          </c:extLst>
        </c:ser>
        <c:ser>
          <c:idx val="2"/>
          <c:order val="2"/>
          <c:tx>
            <c:strRef>
              <c:f>Flash!$E$20:$E$20</c:f>
              <c:strCache>
                <c:ptCount val="1"/>
                <c:pt idx="0">
                  <c:v> Паламарчук Саша</c:v>
                </c:pt>
              </c:strCache>
            </c:strRef>
          </c:tx>
          <c:spPr>
            <a:ln w="28437" cap="rnd">
              <a:solidFill>
                <a:srgbClr val="00FF00"/>
              </a:solidFill>
              <a:prstDash val="solid"/>
              <a:round/>
            </a:ln>
          </c:spPr>
          <c:marker>
            <c:symbol val="none"/>
          </c:marker>
          <c:cat>
            <c:numRef>
              <c:f>Flash!$B$21:$B$78</c:f>
              <c:numCache>
                <c:formatCode>[$-409]General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Flash!$E$21:$E$78</c:f>
              <c:numCache>
                <c:formatCode>[$-409]0.000</c:formatCode>
                <c:ptCount val="58"/>
                <c:pt idx="0">
                  <c:v>44.082999999999998</c:v>
                </c:pt>
                <c:pt idx="1">
                  <c:v>42.79</c:v>
                </c:pt>
                <c:pt idx="2">
                  <c:v>42.765999999999998</c:v>
                </c:pt>
                <c:pt idx="3">
                  <c:v>42.938000000000002</c:v>
                </c:pt>
                <c:pt idx="4">
                  <c:v>42.61</c:v>
                </c:pt>
                <c:pt idx="5">
                  <c:v>42.655000000000001</c:v>
                </c:pt>
                <c:pt idx="6">
                  <c:v>42.557000000000002</c:v>
                </c:pt>
                <c:pt idx="7">
                  <c:v>42.548999999999999</c:v>
                </c:pt>
                <c:pt idx="8">
                  <c:v>42.637</c:v>
                </c:pt>
                <c:pt idx="9">
                  <c:v>42.685000000000002</c:v>
                </c:pt>
                <c:pt idx="10">
                  <c:v>42.375999999999998</c:v>
                </c:pt>
                <c:pt idx="11">
                  <c:v>43.234999999999999</c:v>
                </c:pt>
                <c:pt idx="12">
                  <c:v>42.548000000000002</c:v>
                </c:pt>
                <c:pt idx="13">
                  <c:v>42.606000000000002</c:v>
                </c:pt>
                <c:pt idx="14">
                  <c:v>42.459000000000003</c:v>
                </c:pt>
                <c:pt idx="15">
                  <c:v>42.768000000000001</c:v>
                </c:pt>
                <c:pt idx="16">
                  <c:v>42.326000000000001</c:v>
                </c:pt>
                <c:pt idx="17">
                  <c:v>42.438000000000002</c:v>
                </c:pt>
                <c:pt idx="18">
                  <c:v>42.484999999999999</c:v>
                </c:pt>
                <c:pt idx="19">
                  <c:v>42.636000000000003</c:v>
                </c:pt>
                <c:pt idx="20">
                  <c:v>42.545999999999999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20E-4D44-96A4-3DBE108126A4}"/>
            </c:ext>
          </c:extLst>
        </c:ser>
        <c:ser>
          <c:idx val="3"/>
          <c:order val="3"/>
          <c:tx>
            <c:strRef>
              <c:f>Flash!$F$20:$F$20</c:f>
              <c:strCache>
                <c:ptCount val="1"/>
                <c:pt idx="0">
                  <c:v> Паламарчук Саша</c:v>
                </c:pt>
              </c:strCache>
            </c:strRef>
          </c:tx>
          <c:spPr>
            <a:ln w="28437" cap="rnd">
              <a:solidFill>
                <a:srgbClr val="00B0F0"/>
              </a:solidFill>
              <a:prstDash val="solid"/>
              <a:round/>
            </a:ln>
          </c:spPr>
          <c:marker>
            <c:symbol val="none"/>
          </c:marker>
          <c:cat>
            <c:numRef>
              <c:f>Flash!$B$21:$B$78</c:f>
              <c:numCache>
                <c:formatCode>[$-409]General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Flash!$F$21:$F$78</c:f>
              <c:numCache>
                <c:formatCode>[$-409]0.000</c:formatCode>
                <c:ptCount val="58"/>
                <c:pt idx="0">
                  <c:v>43.667000000000002</c:v>
                </c:pt>
                <c:pt idx="1">
                  <c:v>42.859000000000002</c:v>
                </c:pt>
                <c:pt idx="2">
                  <c:v>42.417999999999999</c:v>
                </c:pt>
                <c:pt idx="3">
                  <c:v>42.509</c:v>
                </c:pt>
                <c:pt idx="4">
                  <c:v>42.66</c:v>
                </c:pt>
                <c:pt idx="5">
                  <c:v>43.834000000000003</c:v>
                </c:pt>
                <c:pt idx="6">
                  <c:v>42.314999999999998</c:v>
                </c:pt>
                <c:pt idx="7">
                  <c:v>42.508000000000003</c:v>
                </c:pt>
                <c:pt idx="8">
                  <c:v>42.536999999999999</c:v>
                </c:pt>
                <c:pt idx="9">
                  <c:v>42.334000000000003</c:v>
                </c:pt>
                <c:pt idx="10">
                  <c:v>42.234000000000002</c:v>
                </c:pt>
                <c:pt idx="11">
                  <c:v>42.427</c:v>
                </c:pt>
                <c:pt idx="12">
                  <c:v>42.334000000000003</c:v>
                </c:pt>
                <c:pt idx="13">
                  <c:v>42.26</c:v>
                </c:pt>
                <c:pt idx="14">
                  <c:v>42.325000000000003</c:v>
                </c:pt>
                <c:pt idx="15">
                  <c:v>42.247</c:v>
                </c:pt>
                <c:pt idx="16">
                  <c:v>42.488999999999997</c:v>
                </c:pt>
                <c:pt idx="17">
                  <c:v>42.543999999999997</c:v>
                </c:pt>
                <c:pt idx="18">
                  <c:v>42.335999999999999</c:v>
                </c:pt>
                <c:pt idx="19">
                  <c:v>42.360999999999997</c:v>
                </c:pt>
                <c:pt idx="20">
                  <c:v>42.616999999999997</c:v>
                </c:pt>
                <c:pt idx="21">
                  <c:v>42.695999999999998</c:v>
                </c:pt>
                <c:pt idx="22">
                  <c:v>42.567</c:v>
                </c:pt>
                <c:pt idx="23">
                  <c:v>42.847000000000001</c:v>
                </c:pt>
                <c:pt idx="24">
                  <c:v>42.491999999999997</c:v>
                </c:pt>
                <c:pt idx="25">
                  <c:v>42.661999999999999</c:v>
                </c:pt>
                <c:pt idx="26">
                  <c:v>42.372</c:v>
                </c:pt>
                <c:pt idx="27">
                  <c:v>43.38</c:v>
                </c:pt>
                <c:pt idx="28">
                  <c:v>42.773000000000003</c:v>
                </c:pt>
                <c:pt idx="29">
                  <c:v>42.421999999999997</c:v>
                </c:pt>
                <c:pt idx="30">
                  <c:v>42.604999999999997</c:v>
                </c:pt>
                <c:pt idx="31">
                  <c:v>42.33</c:v>
                </c:pt>
                <c:pt idx="32">
                  <c:v>42.616999999999997</c:v>
                </c:pt>
                <c:pt idx="33">
                  <c:v>42.39</c:v>
                </c:pt>
                <c:pt idx="34">
                  <c:v>42.534999999999997</c:v>
                </c:pt>
                <c:pt idx="35">
                  <c:v>42.32</c:v>
                </c:pt>
                <c:pt idx="36">
                  <c:v>42.351999999999997</c:v>
                </c:pt>
                <c:pt idx="37">
                  <c:v>42.249000000000002</c:v>
                </c:pt>
                <c:pt idx="38">
                  <c:v>42.594000000000001</c:v>
                </c:pt>
                <c:pt idx="39">
                  <c:v>42.624000000000002</c:v>
                </c:pt>
                <c:pt idx="40">
                  <c:v>42.335000000000001</c:v>
                </c:pt>
                <c:pt idx="41">
                  <c:v>42.758000000000003</c:v>
                </c:pt>
                <c:pt idx="42">
                  <c:v>42.26</c:v>
                </c:pt>
                <c:pt idx="43">
                  <c:v>42.585999999999999</c:v>
                </c:pt>
                <c:pt idx="44">
                  <c:v>42.792000000000002</c:v>
                </c:pt>
                <c:pt idx="45">
                  <c:v>43.011000000000003</c:v>
                </c:pt>
                <c:pt idx="46">
                  <c:v>42.604999999999997</c:v>
                </c:pt>
                <c:pt idx="47">
                  <c:v>42.628999999999998</c:v>
                </c:pt>
                <c:pt idx="48">
                  <c:v>42.878999999999998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20E-4D44-96A4-3DBE108126A4}"/>
            </c:ext>
          </c:extLst>
        </c:ser>
        <c:ser>
          <c:idx val="4"/>
          <c:order val="4"/>
          <c:tx>
            <c:strRef>
              <c:f>Flash!$G$20:$G$20</c:f>
              <c:strCache>
                <c:ptCount val="1"/>
                <c:pt idx="0">
                  <c:v>Загорулько Ваня</c:v>
                </c:pt>
              </c:strCache>
            </c:strRef>
          </c:tx>
          <c:spPr>
            <a:ln w="28437" cap="rnd">
              <a:solidFill>
                <a:srgbClr val="FFFF00"/>
              </a:solidFill>
              <a:prstDash val="solid"/>
              <a:round/>
            </a:ln>
          </c:spPr>
          <c:marker>
            <c:symbol val="none"/>
          </c:marker>
          <c:cat>
            <c:numRef>
              <c:f>Flash!$B$21:$B$78</c:f>
              <c:numCache>
                <c:formatCode>[$-409]General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Flash!$G$21:$G$78</c:f>
              <c:numCache>
                <c:formatCode>[$-409]0.000</c:formatCode>
                <c:ptCount val="58"/>
                <c:pt idx="0">
                  <c:v>44.579000000000001</c:v>
                </c:pt>
                <c:pt idx="1">
                  <c:v>43.923000000000002</c:v>
                </c:pt>
                <c:pt idx="2">
                  <c:v>42.805</c:v>
                </c:pt>
                <c:pt idx="3">
                  <c:v>43.067</c:v>
                </c:pt>
                <c:pt idx="4">
                  <c:v>43.302</c:v>
                </c:pt>
                <c:pt idx="5">
                  <c:v>43.627000000000002</c:v>
                </c:pt>
                <c:pt idx="6">
                  <c:v>43.06</c:v>
                </c:pt>
                <c:pt idx="7">
                  <c:v>42.938000000000002</c:v>
                </c:pt>
                <c:pt idx="8">
                  <c:v>42.798000000000002</c:v>
                </c:pt>
                <c:pt idx="9">
                  <c:v>43.533999999999999</c:v>
                </c:pt>
                <c:pt idx="10">
                  <c:v>42.908999999999999</c:v>
                </c:pt>
                <c:pt idx="11">
                  <c:v>42.722000000000001</c:v>
                </c:pt>
                <c:pt idx="12">
                  <c:v>42.936999999999998</c:v>
                </c:pt>
                <c:pt idx="13">
                  <c:v>42.808</c:v>
                </c:pt>
                <c:pt idx="14">
                  <c:v>44.006999999999998</c:v>
                </c:pt>
                <c:pt idx="15">
                  <c:v>42.991999999999997</c:v>
                </c:pt>
                <c:pt idx="16">
                  <c:v>43.06</c:v>
                </c:pt>
                <c:pt idx="17">
                  <c:v>43.06</c:v>
                </c:pt>
                <c:pt idx="18">
                  <c:v>43.012999999999998</c:v>
                </c:pt>
                <c:pt idx="19">
                  <c:v>43.253999999999998</c:v>
                </c:pt>
                <c:pt idx="20">
                  <c:v>42.601999999999997</c:v>
                </c:pt>
                <c:pt idx="21">
                  <c:v>43.186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20E-4D44-96A4-3DBE108126A4}"/>
            </c:ext>
          </c:extLst>
        </c:ser>
        <c:ser>
          <c:idx val="5"/>
          <c:order val="5"/>
          <c:tx>
            <c:strRef>
              <c:f>Flash!$H$20:$H$20</c:f>
              <c:strCache>
                <c:ptCount val="1"/>
                <c:pt idx="0">
                  <c:v>Загорулько Ваня</c:v>
                </c:pt>
              </c:strCache>
            </c:strRef>
          </c:tx>
          <c:spPr>
            <a:ln w="28437" cap="rnd">
              <a:solidFill>
                <a:srgbClr val="FF9933"/>
              </a:solidFill>
              <a:prstDash val="solid"/>
              <a:round/>
            </a:ln>
          </c:spPr>
          <c:marker>
            <c:symbol val="none"/>
          </c:marker>
          <c:cat>
            <c:numRef>
              <c:f>Flash!$B$21:$B$78</c:f>
              <c:numCache>
                <c:formatCode>[$-409]General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Flash!$H$21:$H$78</c:f>
              <c:numCache>
                <c:formatCode>[$-409]0.000</c:formatCode>
                <c:ptCount val="58"/>
                <c:pt idx="0">
                  <c:v>44.579000000000001</c:v>
                </c:pt>
                <c:pt idx="1">
                  <c:v>43.426000000000002</c:v>
                </c:pt>
                <c:pt idx="2">
                  <c:v>43.031999999999996</c:v>
                </c:pt>
                <c:pt idx="3">
                  <c:v>43.112000000000002</c:v>
                </c:pt>
                <c:pt idx="4">
                  <c:v>42.927</c:v>
                </c:pt>
                <c:pt idx="5">
                  <c:v>43.314999999999998</c:v>
                </c:pt>
                <c:pt idx="6">
                  <c:v>43.082999999999998</c:v>
                </c:pt>
                <c:pt idx="7">
                  <c:v>43.831000000000003</c:v>
                </c:pt>
                <c:pt idx="8">
                  <c:v>43.011000000000003</c:v>
                </c:pt>
                <c:pt idx="9">
                  <c:v>42.844000000000001</c:v>
                </c:pt>
                <c:pt idx="10">
                  <c:v>42.954999999999998</c:v>
                </c:pt>
                <c:pt idx="11">
                  <c:v>42.893999999999998</c:v>
                </c:pt>
                <c:pt idx="12">
                  <c:v>42.832000000000001</c:v>
                </c:pt>
                <c:pt idx="13">
                  <c:v>43.156999999999996</c:v>
                </c:pt>
                <c:pt idx="14">
                  <c:v>43.1</c:v>
                </c:pt>
                <c:pt idx="15">
                  <c:v>42.991</c:v>
                </c:pt>
                <c:pt idx="16">
                  <c:v>43.241999999999997</c:v>
                </c:pt>
                <c:pt idx="17">
                  <c:v>42.651000000000003</c:v>
                </c:pt>
                <c:pt idx="18">
                  <c:v>42.969000000000001</c:v>
                </c:pt>
                <c:pt idx="19">
                  <c:v>42.865000000000002</c:v>
                </c:pt>
                <c:pt idx="20">
                  <c:v>42.993000000000002</c:v>
                </c:pt>
                <c:pt idx="21">
                  <c:v>43.029000000000003</c:v>
                </c:pt>
                <c:pt idx="22">
                  <c:v>42.9</c:v>
                </c:pt>
                <c:pt idx="23">
                  <c:v>42.954999999999998</c:v>
                </c:pt>
                <c:pt idx="24">
                  <c:v>42.787999999999997</c:v>
                </c:pt>
                <c:pt idx="25">
                  <c:v>43.293999999999997</c:v>
                </c:pt>
                <c:pt idx="26">
                  <c:v>42.872999999999998</c:v>
                </c:pt>
                <c:pt idx="27">
                  <c:v>42.536999999999999</c:v>
                </c:pt>
                <c:pt idx="28">
                  <c:v>42.773000000000003</c:v>
                </c:pt>
                <c:pt idx="29">
                  <c:v>43.018999999999998</c:v>
                </c:pt>
                <c:pt idx="30">
                  <c:v>43.045999999999999</c:v>
                </c:pt>
                <c:pt idx="31">
                  <c:v>42.959000000000003</c:v>
                </c:pt>
                <c:pt idx="32">
                  <c:v>44.146000000000001</c:v>
                </c:pt>
                <c:pt idx="33">
                  <c:v>43.11</c:v>
                </c:pt>
                <c:pt idx="34">
                  <c:v>43.55</c:v>
                </c:pt>
                <c:pt idx="35">
                  <c:v>43.003</c:v>
                </c:pt>
                <c:pt idx="36">
                  <c:v>42.915999999999997</c:v>
                </c:pt>
                <c:pt idx="37">
                  <c:v>43.158000000000001</c:v>
                </c:pt>
                <c:pt idx="38">
                  <c:v>43.064999999999998</c:v>
                </c:pt>
                <c:pt idx="39">
                  <c:v>42.892000000000003</c:v>
                </c:pt>
                <c:pt idx="40">
                  <c:v>43.854999999999997</c:v>
                </c:pt>
                <c:pt idx="41">
                  <c:v>42.991</c:v>
                </c:pt>
                <c:pt idx="42">
                  <c:v>43.093000000000004</c:v>
                </c:pt>
                <c:pt idx="43">
                  <c:v>42.935000000000002</c:v>
                </c:pt>
                <c:pt idx="44">
                  <c:v>43.061999999999998</c:v>
                </c:pt>
                <c:pt idx="45">
                  <c:v>43.103000000000002</c:v>
                </c:pt>
                <c:pt idx="46">
                  <c:v>43.456000000000003</c:v>
                </c:pt>
                <c:pt idx="47">
                  <c:v>43.448999999999998</c:v>
                </c:pt>
                <c:pt idx="48">
                  <c:v>43.113</c:v>
                </c:pt>
                <c:pt idx="49">
                  <c:v>43.237000000000002</c:v>
                </c:pt>
                <c:pt idx="50">
                  <c:v>42.808</c:v>
                </c:pt>
                <c:pt idx="51">
                  <c:v>43.247999999999998</c:v>
                </c:pt>
                <c:pt idx="52">
                  <c:v>43.006</c:v>
                </c:pt>
                <c:pt idx="53">
                  <c:v>43.024000000000001</c:v>
                </c:pt>
                <c:pt idx="54">
                  <c:v>43.271000000000001</c:v>
                </c:pt>
                <c:pt idx="55">
                  <c:v>43.564</c:v>
                </c:pt>
                <c:pt idx="56">
                  <c:v>43.732999999999997</c:v>
                </c:pt>
                <c:pt idx="57">
                  <c:v>43.113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20E-4D44-96A4-3DBE108126A4}"/>
            </c:ext>
          </c:extLst>
        </c:ser>
        <c:ser>
          <c:idx val="6"/>
          <c:order val="6"/>
          <c:tx>
            <c:strRef>
              <c:f>Flash!$I$20:$I$20</c:f>
              <c:strCache>
                <c:ptCount val="1"/>
                <c:pt idx="0">
                  <c:v> Паламарчук Саша</c:v>
                </c:pt>
              </c:strCache>
            </c:strRef>
          </c:tx>
          <c:spPr>
            <a:ln w="28437" cap="rnd">
              <a:solidFill>
                <a:srgbClr val="8EA5CA"/>
              </a:solidFill>
              <a:prstDash val="solid"/>
              <a:round/>
            </a:ln>
          </c:spPr>
          <c:marker>
            <c:symbol val="none"/>
          </c:marker>
          <c:cat>
            <c:numRef>
              <c:f>Flash!$B$21:$B$78</c:f>
              <c:numCache>
                <c:formatCode>[$-409]General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Flash!$I$21:$I$78</c:f>
              <c:numCache>
                <c:formatCode>[$-409]0.000</c:formatCode>
                <c:ptCount val="58"/>
                <c:pt idx="0">
                  <c:v>45.158000000000001</c:v>
                </c:pt>
                <c:pt idx="1">
                  <c:v>42.923000000000002</c:v>
                </c:pt>
                <c:pt idx="2">
                  <c:v>42.691000000000003</c:v>
                </c:pt>
                <c:pt idx="3">
                  <c:v>42.847999999999999</c:v>
                </c:pt>
                <c:pt idx="4">
                  <c:v>42.725999999999999</c:v>
                </c:pt>
                <c:pt idx="5">
                  <c:v>42.581000000000003</c:v>
                </c:pt>
                <c:pt idx="6">
                  <c:v>42.877000000000002</c:v>
                </c:pt>
                <c:pt idx="7">
                  <c:v>42.703000000000003</c:v>
                </c:pt>
                <c:pt idx="8">
                  <c:v>42.546999999999997</c:v>
                </c:pt>
                <c:pt idx="9">
                  <c:v>42.521999999999998</c:v>
                </c:pt>
                <c:pt idx="10">
                  <c:v>42.698999999999998</c:v>
                </c:pt>
                <c:pt idx="11">
                  <c:v>42.707000000000001</c:v>
                </c:pt>
                <c:pt idx="12">
                  <c:v>42.923000000000002</c:v>
                </c:pt>
                <c:pt idx="13">
                  <c:v>42.606999999999999</c:v>
                </c:pt>
                <c:pt idx="14">
                  <c:v>43.529000000000003</c:v>
                </c:pt>
                <c:pt idx="15">
                  <c:v>42.664000000000001</c:v>
                </c:pt>
                <c:pt idx="16">
                  <c:v>42.738999999999997</c:v>
                </c:pt>
                <c:pt idx="17">
                  <c:v>42.723999999999997</c:v>
                </c:pt>
                <c:pt idx="18">
                  <c:v>42.661000000000001</c:v>
                </c:pt>
                <c:pt idx="19">
                  <c:v>43.423999999999999</c:v>
                </c:pt>
                <c:pt idx="20">
                  <c:v>42.457999999999998</c:v>
                </c:pt>
                <c:pt idx="21">
                  <c:v>42.591000000000001</c:v>
                </c:pt>
                <c:pt idx="22">
                  <c:v>42.756999999999998</c:v>
                </c:pt>
                <c:pt idx="23">
                  <c:v>42.628999999999998</c:v>
                </c:pt>
                <c:pt idx="24">
                  <c:v>42.829000000000001</c:v>
                </c:pt>
                <c:pt idx="25">
                  <c:v>42.731999999999999</c:v>
                </c:pt>
                <c:pt idx="26">
                  <c:v>42.945</c:v>
                </c:pt>
                <c:pt idx="27">
                  <c:v>42.899000000000001</c:v>
                </c:pt>
                <c:pt idx="28">
                  <c:v>42.857999999999997</c:v>
                </c:pt>
                <c:pt idx="29">
                  <c:v>42.646000000000001</c:v>
                </c:pt>
                <c:pt idx="30">
                  <c:v>42.725999999999999</c:v>
                </c:pt>
                <c:pt idx="31">
                  <c:v>42.787999999999997</c:v>
                </c:pt>
                <c:pt idx="32">
                  <c:v>42.906999999999996</c:v>
                </c:pt>
                <c:pt idx="33">
                  <c:v>42.957000000000001</c:v>
                </c:pt>
                <c:pt idx="34">
                  <c:v>42.656999999999996</c:v>
                </c:pt>
                <c:pt idx="35">
                  <c:v>42.713999999999999</c:v>
                </c:pt>
                <c:pt idx="36">
                  <c:v>42.561999999999998</c:v>
                </c:pt>
                <c:pt idx="37">
                  <c:v>42.588000000000001</c:v>
                </c:pt>
                <c:pt idx="38">
                  <c:v>43.030999999999999</c:v>
                </c:pt>
                <c:pt idx="39">
                  <c:v>43.677999999999997</c:v>
                </c:pt>
                <c:pt idx="40">
                  <c:v>42.65</c:v>
                </c:pt>
                <c:pt idx="41">
                  <c:v>42.582000000000001</c:v>
                </c:pt>
                <c:pt idx="42">
                  <c:v>42.674999999999997</c:v>
                </c:pt>
                <c:pt idx="43">
                  <c:v>43.268999999999998</c:v>
                </c:pt>
                <c:pt idx="44">
                  <c:v>42.814999999999998</c:v>
                </c:pt>
                <c:pt idx="45">
                  <c:v>42.704000000000001</c:v>
                </c:pt>
                <c:pt idx="46">
                  <c:v>43.006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20E-4D44-96A4-3DBE108126A4}"/>
            </c:ext>
          </c:extLst>
        </c:ser>
        <c:ser>
          <c:idx val="7"/>
          <c:order val="7"/>
          <c:tx>
            <c:strRef>
              <c:f>Flash!$J$20:$J$20</c:f>
              <c:strCache>
                <c:ptCount val="1"/>
                <c:pt idx="0">
                  <c:v>Загорулько Ваня</c:v>
                </c:pt>
              </c:strCache>
            </c:strRef>
          </c:tx>
          <c:spPr>
            <a:ln w="28437" cap="rnd">
              <a:solidFill>
                <a:srgbClr val="CC8F8E"/>
              </a:solidFill>
              <a:prstDash val="solid"/>
              <a:round/>
            </a:ln>
          </c:spPr>
          <c:marker>
            <c:symbol val="none"/>
          </c:marker>
          <c:cat>
            <c:numRef>
              <c:f>Flash!$B$21:$B$78</c:f>
              <c:numCache>
                <c:formatCode>[$-409]General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Flash!$J$21:$J$78</c:f>
              <c:numCache>
                <c:formatCode>[$-409]0.000</c:formatCode>
                <c:ptCount val="58"/>
                <c:pt idx="0">
                  <c:v>44.207999999999998</c:v>
                </c:pt>
                <c:pt idx="1">
                  <c:v>43.057000000000002</c:v>
                </c:pt>
                <c:pt idx="2">
                  <c:v>43.167000000000002</c:v>
                </c:pt>
                <c:pt idx="3">
                  <c:v>43.273000000000003</c:v>
                </c:pt>
                <c:pt idx="4">
                  <c:v>43.100999999999999</c:v>
                </c:pt>
                <c:pt idx="5">
                  <c:v>42.758000000000003</c:v>
                </c:pt>
                <c:pt idx="6">
                  <c:v>43.009</c:v>
                </c:pt>
                <c:pt idx="7">
                  <c:v>42.834000000000003</c:v>
                </c:pt>
                <c:pt idx="8">
                  <c:v>42.613999999999997</c:v>
                </c:pt>
                <c:pt idx="9">
                  <c:v>43.014000000000003</c:v>
                </c:pt>
                <c:pt idx="10">
                  <c:v>42.918999999999997</c:v>
                </c:pt>
                <c:pt idx="11">
                  <c:v>43.337000000000003</c:v>
                </c:pt>
                <c:pt idx="12">
                  <c:v>43.334000000000003</c:v>
                </c:pt>
                <c:pt idx="13">
                  <c:v>42.973999999999997</c:v>
                </c:pt>
                <c:pt idx="14">
                  <c:v>42.935000000000002</c:v>
                </c:pt>
                <c:pt idx="15">
                  <c:v>42.825000000000003</c:v>
                </c:pt>
                <c:pt idx="16">
                  <c:v>43.006999999999998</c:v>
                </c:pt>
                <c:pt idx="17">
                  <c:v>42.92</c:v>
                </c:pt>
                <c:pt idx="18">
                  <c:v>42.69</c:v>
                </c:pt>
                <c:pt idx="19">
                  <c:v>44.314999999999998</c:v>
                </c:pt>
                <c:pt idx="20">
                  <c:v>42.877000000000002</c:v>
                </c:pt>
                <c:pt idx="21">
                  <c:v>42.534999999999997</c:v>
                </c:pt>
                <c:pt idx="22">
                  <c:v>43.271999999999998</c:v>
                </c:pt>
                <c:pt idx="23">
                  <c:v>42.606000000000002</c:v>
                </c:pt>
                <c:pt idx="24">
                  <c:v>42.923000000000002</c:v>
                </c:pt>
                <c:pt idx="25">
                  <c:v>42.902999999999999</c:v>
                </c:pt>
                <c:pt idx="26">
                  <c:v>43.256999999999998</c:v>
                </c:pt>
                <c:pt idx="27">
                  <c:v>43.039000000000001</c:v>
                </c:pt>
                <c:pt idx="28">
                  <c:v>42.780999999999999</c:v>
                </c:pt>
                <c:pt idx="29">
                  <c:v>43.548000000000002</c:v>
                </c:pt>
                <c:pt idx="30">
                  <c:v>44.313000000000002</c:v>
                </c:pt>
                <c:pt idx="31">
                  <c:v>42.790999999999997</c:v>
                </c:pt>
                <c:pt idx="32">
                  <c:v>43.435000000000002</c:v>
                </c:pt>
                <c:pt idx="33">
                  <c:v>43.482999999999997</c:v>
                </c:pt>
                <c:pt idx="34">
                  <c:v>43.151000000000003</c:v>
                </c:pt>
                <c:pt idx="35">
                  <c:v>42.996000000000002</c:v>
                </c:pt>
                <c:pt idx="36">
                  <c:v>42.86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F20E-4D44-96A4-3DBE108126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16794159"/>
        <c:axId val="1316797071"/>
      </c:lineChart>
      <c:valAx>
        <c:axId val="1316797071"/>
        <c:scaling>
          <c:orientation val="minMax"/>
          <c:max val="45"/>
          <c:min val="42"/>
        </c:scaling>
        <c:delete val="0"/>
        <c:axPos val="l"/>
        <c:majorGridlines>
          <c:spPr>
            <a:ln w="9363" cap="flat">
              <a:solidFill>
                <a:srgbClr val="878787"/>
              </a:solidFill>
              <a:prstDash val="solid"/>
              <a:round/>
            </a:ln>
          </c:spPr>
        </c:majorGridlines>
        <c:numFmt formatCode="[$-409]0.000" sourceLinked="1"/>
        <c:majorTickMark val="none"/>
        <c:minorTickMark val="none"/>
        <c:tickLblPos val="nextTo"/>
        <c:spPr>
          <a:noFill/>
          <a:ln>
            <a:noFill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1316794159"/>
        <c:crossesAt val="0"/>
        <c:crossBetween val="between"/>
        <c:majorUnit val="1"/>
      </c:valAx>
      <c:catAx>
        <c:axId val="1316794159"/>
        <c:scaling>
          <c:orientation val="minMax"/>
        </c:scaling>
        <c:delete val="0"/>
        <c:axPos val="b"/>
        <c:numFmt formatCode="[$-409]General" sourceLinked="1"/>
        <c:majorTickMark val="none"/>
        <c:minorTickMark val="none"/>
        <c:tickLblPos val="nextTo"/>
        <c:spPr>
          <a:noFill/>
          <a:ln w="9363" cap="flat">
            <a:solidFill>
              <a:srgbClr val="878787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1316797071"/>
        <c:crossesAt val="0"/>
        <c:auto val="1"/>
        <c:lblAlgn val="ctr"/>
        <c:lblOffset val="100"/>
        <c:noMultiLvlLbl val="0"/>
      </c:catAx>
      <c:spPr>
        <a:solidFill>
          <a:srgbClr val="FFFFFF"/>
        </a:solidFill>
        <a:ln>
          <a:noFill/>
        </a:ln>
      </c:spPr>
    </c:plotArea>
    <c:legend>
      <c:legendPos val="b"/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1000" b="0" i="0" u="none" strike="noStrike" kern="1200" baseline="0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363" cap="flat">
      <a:solidFill>
        <a:srgbClr val="878787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ru-RU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800" b="1" i="0" u="none" strike="noStrike" kern="1200" baseline="0">
                <a:solidFill>
                  <a:srgbClr val="000000"/>
                </a:solidFill>
                <a:latin typeface="Calibri"/>
              </a:defRPr>
            </a:pPr>
            <a:r>
              <a:rPr lang="uk-UA" sz="1800" b="1" i="0" u="none" strike="noStrike" kern="1200" cap="none" spc="0" baseline="0">
                <a:solidFill>
                  <a:srgbClr val="000000"/>
                </a:solidFill>
                <a:uFillTx/>
                <a:latin typeface="Calibri"/>
              </a:rPr>
              <a:t>Стабильность</a:t>
            </a:r>
          </a:p>
        </c:rich>
      </c:tx>
      <c:layout>
        <c:manualLayout>
          <c:xMode val="edge"/>
          <c:yMode val="edge"/>
          <c:x val="0.40297100097580352"/>
          <c:y val="1.7662246484414345E-2"/>
        </c:manualLayout>
      </c:layout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Buro_11!$C$21:$C$21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 w="28437" cap="rnd">
              <a:solidFill>
                <a:srgbClr val="000000"/>
              </a:solidFill>
              <a:prstDash val="solid"/>
              <a:round/>
            </a:ln>
          </c:spPr>
          <c:marker>
            <c:symbol val="none"/>
          </c:marker>
          <c:cat>
            <c:numRef>
              <c:f>Buro_11!$B$22:$B$77</c:f>
              <c:numCache>
                <c:formatCode>[$-409]General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Buro_11!$C$22:$C$77</c:f>
              <c:numCache>
                <c:formatCode>[$-409]0.000</c:formatCode>
                <c:ptCount val="56"/>
                <c:pt idx="0">
                  <c:v>46.463999999999999</c:v>
                </c:pt>
                <c:pt idx="1">
                  <c:v>49.366</c:v>
                </c:pt>
                <c:pt idx="2">
                  <c:v>42.838999999999999</c:v>
                </c:pt>
                <c:pt idx="3">
                  <c:v>42.542000000000002</c:v>
                </c:pt>
                <c:pt idx="4">
                  <c:v>42.567</c:v>
                </c:pt>
                <c:pt idx="5">
                  <c:v>42.533000000000001</c:v>
                </c:pt>
                <c:pt idx="6">
                  <c:v>42.56</c:v>
                </c:pt>
                <c:pt idx="7">
                  <c:v>42.393000000000001</c:v>
                </c:pt>
                <c:pt idx="8">
                  <c:v>42.401000000000003</c:v>
                </c:pt>
                <c:pt idx="9">
                  <c:v>42.332999999999998</c:v>
                </c:pt>
                <c:pt idx="10">
                  <c:v>42.22</c:v>
                </c:pt>
                <c:pt idx="11">
                  <c:v>42.332999999999998</c:v>
                </c:pt>
                <c:pt idx="12">
                  <c:v>42.744</c:v>
                </c:pt>
                <c:pt idx="13">
                  <c:v>42.508000000000003</c:v>
                </c:pt>
                <c:pt idx="14">
                  <c:v>43.341000000000001</c:v>
                </c:pt>
                <c:pt idx="15">
                  <c:v>42.573999999999998</c:v>
                </c:pt>
                <c:pt idx="16">
                  <c:v>42.494</c:v>
                </c:pt>
                <c:pt idx="17">
                  <c:v>42.463000000000001</c:v>
                </c:pt>
                <c:pt idx="18">
                  <c:v>42.384</c:v>
                </c:pt>
                <c:pt idx="19">
                  <c:v>42.424999999999997</c:v>
                </c:pt>
                <c:pt idx="20">
                  <c:v>42.500999999999998</c:v>
                </c:pt>
                <c:pt idx="21">
                  <c:v>42.436</c:v>
                </c:pt>
                <c:pt idx="22">
                  <c:v>42.526000000000003</c:v>
                </c:pt>
                <c:pt idx="23">
                  <c:v>42.802999999999997</c:v>
                </c:pt>
                <c:pt idx="24">
                  <c:v>42.438000000000002</c:v>
                </c:pt>
                <c:pt idx="25">
                  <c:v>42.735999999999997</c:v>
                </c:pt>
                <c:pt idx="26">
                  <c:v>42.332000000000001</c:v>
                </c:pt>
                <c:pt idx="27">
                  <c:v>42.414999999999999</c:v>
                </c:pt>
                <c:pt idx="28">
                  <c:v>42.834000000000003</c:v>
                </c:pt>
                <c:pt idx="29">
                  <c:v>42.74</c:v>
                </c:pt>
                <c:pt idx="30">
                  <c:v>42.585000000000001</c:v>
                </c:pt>
                <c:pt idx="31">
                  <c:v>42.688000000000002</c:v>
                </c:pt>
                <c:pt idx="32">
                  <c:v>42.85</c:v>
                </c:pt>
                <c:pt idx="33">
                  <c:v>42.63</c:v>
                </c:pt>
                <c:pt idx="34">
                  <c:v>42.765000000000001</c:v>
                </c:pt>
                <c:pt idx="35">
                  <c:v>42.625</c:v>
                </c:pt>
                <c:pt idx="36">
                  <c:v>42.542000000000002</c:v>
                </c:pt>
                <c:pt idx="37">
                  <c:v>42.847000000000001</c:v>
                </c:pt>
                <c:pt idx="38">
                  <c:v>43.030999999999999</c:v>
                </c:pt>
                <c:pt idx="39">
                  <c:v>42.793999999999997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6BF-4815-9577-0C077167951E}"/>
            </c:ext>
          </c:extLst>
        </c:ser>
        <c:ser>
          <c:idx val="1"/>
          <c:order val="1"/>
          <c:tx>
            <c:strRef>
              <c:f>Buro_11!$D$21:$D$21</c:f>
              <c:strCache>
                <c:ptCount val="1"/>
                <c:pt idx="0">
                  <c:v>Закалюк Женя</c:v>
                </c:pt>
              </c:strCache>
            </c:strRef>
          </c:tx>
          <c:spPr>
            <a:ln w="28437" cap="rnd">
              <a:solidFill>
                <a:srgbClr val="FF0000"/>
              </a:solidFill>
              <a:prstDash val="solid"/>
              <a:round/>
            </a:ln>
          </c:spPr>
          <c:marker>
            <c:symbol val="none"/>
          </c:marker>
          <c:cat>
            <c:numRef>
              <c:f>Buro_11!$B$22:$B$77</c:f>
              <c:numCache>
                <c:formatCode>[$-409]General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Buro_11!$D$22:$D$77</c:f>
              <c:numCache>
                <c:formatCode>[$-409]0.000</c:formatCode>
                <c:ptCount val="56"/>
                <c:pt idx="0">
                  <c:v>45.033000000000001</c:v>
                </c:pt>
                <c:pt idx="1">
                  <c:v>43.165999999999997</c:v>
                </c:pt>
                <c:pt idx="2">
                  <c:v>43.076000000000001</c:v>
                </c:pt>
                <c:pt idx="3">
                  <c:v>43.17</c:v>
                </c:pt>
                <c:pt idx="4">
                  <c:v>42.795000000000002</c:v>
                </c:pt>
                <c:pt idx="5">
                  <c:v>42.691000000000003</c:v>
                </c:pt>
                <c:pt idx="6">
                  <c:v>42.777999999999999</c:v>
                </c:pt>
                <c:pt idx="7">
                  <c:v>42.631</c:v>
                </c:pt>
                <c:pt idx="8">
                  <c:v>42.88</c:v>
                </c:pt>
                <c:pt idx="9">
                  <c:v>43.801000000000002</c:v>
                </c:pt>
                <c:pt idx="10">
                  <c:v>43.459000000000003</c:v>
                </c:pt>
                <c:pt idx="11">
                  <c:v>42.895000000000003</c:v>
                </c:pt>
                <c:pt idx="12">
                  <c:v>42.752000000000002</c:v>
                </c:pt>
                <c:pt idx="13">
                  <c:v>42.552999999999997</c:v>
                </c:pt>
                <c:pt idx="14">
                  <c:v>42.981000000000002</c:v>
                </c:pt>
                <c:pt idx="15">
                  <c:v>42.491999999999997</c:v>
                </c:pt>
                <c:pt idx="16">
                  <c:v>42.564999999999998</c:v>
                </c:pt>
                <c:pt idx="17">
                  <c:v>42.475999999999999</c:v>
                </c:pt>
                <c:pt idx="18">
                  <c:v>42.636000000000003</c:v>
                </c:pt>
                <c:pt idx="19">
                  <c:v>42.536999999999999</c:v>
                </c:pt>
                <c:pt idx="20">
                  <c:v>42.631999999999998</c:v>
                </c:pt>
                <c:pt idx="21">
                  <c:v>42.62</c:v>
                </c:pt>
                <c:pt idx="22">
                  <c:v>42.6</c:v>
                </c:pt>
                <c:pt idx="23">
                  <c:v>42.588000000000001</c:v>
                </c:pt>
                <c:pt idx="24">
                  <c:v>42.738999999999997</c:v>
                </c:pt>
                <c:pt idx="25">
                  <c:v>42.52</c:v>
                </c:pt>
                <c:pt idx="26">
                  <c:v>42.704999999999998</c:v>
                </c:pt>
                <c:pt idx="27">
                  <c:v>42.597999999999999</c:v>
                </c:pt>
                <c:pt idx="28">
                  <c:v>42.656999999999996</c:v>
                </c:pt>
                <c:pt idx="29">
                  <c:v>42.707999999999998</c:v>
                </c:pt>
                <c:pt idx="30">
                  <c:v>42.91</c:v>
                </c:pt>
                <c:pt idx="31">
                  <c:v>42.662999999999997</c:v>
                </c:pt>
                <c:pt idx="32">
                  <c:v>42.523000000000003</c:v>
                </c:pt>
                <c:pt idx="33">
                  <c:v>42.567999999999998</c:v>
                </c:pt>
                <c:pt idx="34">
                  <c:v>42.581000000000003</c:v>
                </c:pt>
                <c:pt idx="35">
                  <c:v>42.709000000000003</c:v>
                </c:pt>
                <c:pt idx="36">
                  <c:v>42.509</c:v>
                </c:pt>
                <c:pt idx="37">
                  <c:v>42.722999999999999</c:v>
                </c:pt>
                <c:pt idx="38">
                  <c:v>42.524999999999999</c:v>
                </c:pt>
                <c:pt idx="39">
                  <c:v>42.652000000000001</c:v>
                </c:pt>
                <c:pt idx="40">
                  <c:v>42.476999999999997</c:v>
                </c:pt>
                <c:pt idx="41">
                  <c:v>42.747999999999998</c:v>
                </c:pt>
                <c:pt idx="42">
                  <c:v>42.673000000000002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6BF-4815-9577-0C077167951E}"/>
            </c:ext>
          </c:extLst>
        </c:ser>
        <c:ser>
          <c:idx val="2"/>
          <c:order val="2"/>
          <c:tx>
            <c:strRef>
              <c:f>Buro_11!$E$21:$E$21</c:f>
              <c:strCache>
                <c:ptCount val="1"/>
                <c:pt idx="0">
                  <c:v>Карлюк Марина</c:v>
                </c:pt>
              </c:strCache>
            </c:strRef>
          </c:tx>
          <c:spPr>
            <a:ln w="28437" cap="rnd">
              <a:solidFill>
                <a:srgbClr val="00FF00"/>
              </a:solidFill>
              <a:prstDash val="solid"/>
              <a:round/>
            </a:ln>
          </c:spPr>
          <c:marker>
            <c:symbol val="none"/>
          </c:marker>
          <c:cat>
            <c:numRef>
              <c:f>Buro_11!$B$22:$B$77</c:f>
              <c:numCache>
                <c:formatCode>[$-409]General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Buro_11!$E$22:$E$77</c:f>
              <c:numCache>
                <c:formatCode>[$-409]0.000</c:formatCode>
                <c:ptCount val="56"/>
                <c:pt idx="0">
                  <c:v>47.209000000000003</c:v>
                </c:pt>
                <c:pt idx="1">
                  <c:v>44.323999999999998</c:v>
                </c:pt>
                <c:pt idx="2">
                  <c:v>43.536000000000001</c:v>
                </c:pt>
                <c:pt idx="3">
                  <c:v>44.128999999999998</c:v>
                </c:pt>
                <c:pt idx="4">
                  <c:v>44.404000000000003</c:v>
                </c:pt>
                <c:pt idx="5">
                  <c:v>44.56</c:v>
                </c:pt>
                <c:pt idx="6">
                  <c:v>43.670999999999999</c:v>
                </c:pt>
                <c:pt idx="7">
                  <c:v>43.658999999999999</c:v>
                </c:pt>
                <c:pt idx="8">
                  <c:v>44.2</c:v>
                </c:pt>
                <c:pt idx="9">
                  <c:v>44.002000000000002</c:v>
                </c:pt>
                <c:pt idx="10">
                  <c:v>43.624000000000002</c:v>
                </c:pt>
                <c:pt idx="11">
                  <c:v>43.966999999999999</c:v>
                </c:pt>
                <c:pt idx="12">
                  <c:v>44.054000000000002</c:v>
                </c:pt>
                <c:pt idx="13">
                  <c:v>44.259</c:v>
                </c:pt>
                <c:pt idx="14">
                  <c:v>43.405000000000001</c:v>
                </c:pt>
                <c:pt idx="15">
                  <c:v>45.591999999999999</c:v>
                </c:pt>
                <c:pt idx="16">
                  <c:v>44.381</c:v>
                </c:pt>
                <c:pt idx="17">
                  <c:v>43.947000000000003</c:v>
                </c:pt>
                <c:pt idx="18">
                  <c:v>44.494</c:v>
                </c:pt>
                <c:pt idx="19">
                  <c:v>46.183</c:v>
                </c:pt>
                <c:pt idx="20">
                  <c:v>44.171999999999997</c:v>
                </c:pt>
                <c:pt idx="21">
                  <c:v>44.665999999999997</c:v>
                </c:pt>
                <c:pt idx="22">
                  <c:v>44.642000000000003</c:v>
                </c:pt>
                <c:pt idx="23">
                  <c:v>45.067999999999998</c:v>
                </c:pt>
                <c:pt idx="24">
                  <c:v>46.314</c:v>
                </c:pt>
                <c:pt idx="25">
                  <c:v>43.645000000000003</c:v>
                </c:pt>
                <c:pt idx="26">
                  <c:v>44.457000000000001</c:v>
                </c:pt>
                <c:pt idx="27">
                  <c:v>43.738999999999997</c:v>
                </c:pt>
                <c:pt idx="28">
                  <c:v>43.996000000000002</c:v>
                </c:pt>
                <c:pt idx="29">
                  <c:v>44.241999999999997</c:v>
                </c:pt>
                <c:pt idx="30">
                  <c:v>47.152999999999999</c:v>
                </c:pt>
                <c:pt idx="31">
                  <c:v>43.893000000000001</c:v>
                </c:pt>
                <c:pt idx="32">
                  <c:v>44.268999999999998</c:v>
                </c:pt>
                <c:pt idx="33">
                  <c:v>44.886000000000003</c:v>
                </c:pt>
                <c:pt idx="34">
                  <c:v>48.493000000000002</c:v>
                </c:pt>
                <c:pt idx="35">
                  <c:v>43.878</c:v>
                </c:pt>
                <c:pt idx="36">
                  <c:v>44.213999999999999</c:v>
                </c:pt>
                <c:pt idx="37">
                  <c:v>44.069000000000003</c:v>
                </c:pt>
                <c:pt idx="38">
                  <c:v>44.097999999999999</c:v>
                </c:pt>
                <c:pt idx="39">
                  <c:v>43.658000000000001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6BF-4815-9577-0C077167951E}"/>
            </c:ext>
          </c:extLst>
        </c:ser>
        <c:ser>
          <c:idx val="3"/>
          <c:order val="3"/>
          <c:tx>
            <c:strRef>
              <c:f>Buro_11!$F$21:$F$21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 w="28437" cap="rnd">
              <a:solidFill>
                <a:srgbClr val="00B0F0"/>
              </a:solidFill>
              <a:prstDash val="solid"/>
              <a:round/>
            </a:ln>
          </c:spPr>
          <c:marker>
            <c:symbol val="none"/>
          </c:marker>
          <c:cat>
            <c:numRef>
              <c:f>Buro_11!$B$22:$B$77</c:f>
              <c:numCache>
                <c:formatCode>[$-409]General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Buro_11!$F$22:$F$77</c:f>
              <c:numCache>
                <c:formatCode>[$-409]0.000</c:formatCode>
                <c:ptCount val="56"/>
                <c:pt idx="0">
                  <c:v>44.283999999999999</c:v>
                </c:pt>
                <c:pt idx="1">
                  <c:v>43.548000000000002</c:v>
                </c:pt>
                <c:pt idx="2">
                  <c:v>42.6</c:v>
                </c:pt>
                <c:pt idx="3">
                  <c:v>43</c:v>
                </c:pt>
                <c:pt idx="4">
                  <c:v>42.71</c:v>
                </c:pt>
                <c:pt idx="5">
                  <c:v>44.216999999999999</c:v>
                </c:pt>
                <c:pt idx="6">
                  <c:v>42.868000000000002</c:v>
                </c:pt>
                <c:pt idx="7">
                  <c:v>42.747</c:v>
                </c:pt>
                <c:pt idx="8">
                  <c:v>42.802</c:v>
                </c:pt>
                <c:pt idx="9">
                  <c:v>43.463999999999999</c:v>
                </c:pt>
                <c:pt idx="10">
                  <c:v>42.826999999999998</c:v>
                </c:pt>
                <c:pt idx="11">
                  <c:v>42.597000000000001</c:v>
                </c:pt>
                <c:pt idx="12">
                  <c:v>42.673999999999999</c:v>
                </c:pt>
                <c:pt idx="13">
                  <c:v>42.738</c:v>
                </c:pt>
                <c:pt idx="14">
                  <c:v>42.546999999999997</c:v>
                </c:pt>
                <c:pt idx="15">
                  <c:v>42.548999999999999</c:v>
                </c:pt>
                <c:pt idx="16">
                  <c:v>43.664000000000001</c:v>
                </c:pt>
                <c:pt idx="17">
                  <c:v>42.765999999999998</c:v>
                </c:pt>
                <c:pt idx="18">
                  <c:v>42.606999999999999</c:v>
                </c:pt>
                <c:pt idx="19">
                  <c:v>42.75</c:v>
                </c:pt>
                <c:pt idx="20">
                  <c:v>42.795999999999999</c:v>
                </c:pt>
                <c:pt idx="21">
                  <c:v>42.58</c:v>
                </c:pt>
                <c:pt idx="22">
                  <c:v>42.908999999999999</c:v>
                </c:pt>
                <c:pt idx="23">
                  <c:v>43.012999999999998</c:v>
                </c:pt>
                <c:pt idx="24">
                  <c:v>42.572000000000003</c:v>
                </c:pt>
                <c:pt idx="25">
                  <c:v>42.65</c:v>
                </c:pt>
                <c:pt idx="26">
                  <c:v>42.688000000000002</c:v>
                </c:pt>
                <c:pt idx="27">
                  <c:v>42.552999999999997</c:v>
                </c:pt>
                <c:pt idx="28">
                  <c:v>42.947000000000003</c:v>
                </c:pt>
                <c:pt idx="29">
                  <c:v>43.078000000000003</c:v>
                </c:pt>
                <c:pt idx="30">
                  <c:v>42.819000000000003</c:v>
                </c:pt>
                <c:pt idx="31">
                  <c:v>42.82</c:v>
                </c:pt>
                <c:pt idx="32">
                  <c:v>43.201000000000001</c:v>
                </c:pt>
                <c:pt idx="33">
                  <c:v>42.598999999999997</c:v>
                </c:pt>
                <c:pt idx="34">
                  <c:v>42.542999999999999</c:v>
                </c:pt>
                <c:pt idx="35">
                  <c:v>42.781999999999996</c:v>
                </c:pt>
                <c:pt idx="36">
                  <c:v>42.768000000000001</c:v>
                </c:pt>
                <c:pt idx="37">
                  <c:v>42.865000000000002</c:v>
                </c:pt>
                <c:pt idx="38">
                  <c:v>42.784999999999997</c:v>
                </c:pt>
                <c:pt idx="39">
                  <c:v>42.984999999999999</c:v>
                </c:pt>
                <c:pt idx="40">
                  <c:v>42.951000000000001</c:v>
                </c:pt>
                <c:pt idx="41">
                  <c:v>43.078000000000003</c:v>
                </c:pt>
                <c:pt idx="42">
                  <c:v>42.625</c:v>
                </c:pt>
                <c:pt idx="43">
                  <c:v>43.1</c:v>
                </c:pt>
                <c:pt idx="44">
                  <c:v>42.524000000000001</c:v>
                </c:pt>
                <c:pt idx="45">
                  <c:v>42.661000000000001</c:v>
                </c:pt>
                <c:pt idx="46">
                  <c:v>42.627000000000002</c:v>
                </c:pt>
                <c:pt idx="47">
                  <c:v>42.892000000000003</c:v>
                </c:pt>
                <c:pt idx="48">
                  <c:v>42.841000000000001</c:v>
                </c:pt>
                <c:pt idx="49">
                  <c:v>42.832999999999998</c:v>
                </c:pt>
                <c:pt idx="50">
                  <c:v>42.991</c:v>
                </c:pt>
                <c:pt idx="51">
                  <c:v>42.853000000000002</c:v>
                </c:pt>
                <c:pt idx="52">
                  <c:v>43.048999999999999</c:v>
                </c:pt>
                <c:pt idx="53">
                  <c:v>43.018000000000001</c:v>
                </c:pt>
                <c:pt idx="54">
                  <c:v>43.262</c:v>
                </c:pt>
                <c:pt idx="55">
                  <c:v>42.749000000000002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6BF-4815-9577-0C077167951E}"/>
            </c:ext>
          </c:extLst>
        </c:ser>
        <c:ser>
          <c:idx val="4"/>
          <c:order val="4"/>
          <c:tx>
            <c:strRef>
              <c:f>Buro_11!$G$21:$G$21</c:f>
              <c:strCache>
                <c:ptCount val="1"/>
                <c:pt idx="0">
                  <c:v>Закалюк Женя</c:v>
                </c:pt>
              </c:strCache>
            </c:strRef>
          </c:tx>
          <c:spPr>
            <a:ln w="28437" cap="rnd">
              <a:solidFill>
                <a:srgbClr val="FFFF00"/>
              </a:solidFill>
              <a:prstDash val="solid"/>
              <a:round/>
            </a:ln>
          </c:spPr>
          <c:marker>
            <c:symbol val="none"/>
          </c:marker>
          <c:cat>
            <c:numRef>
              <c:f>Buro_11!$B$22:$B$77</c:f>
              <c:numCache>
                <c:formatCode>[$-409]General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Buro_11!$G$22:$G$77</c:f>
              <c:numCache>
                <c:formatCode>[$-409]0.000</c:formatCode>
                <c:ptCount val="56"/>
                <c:pt idx="0">
                  <c:v>43.621000000000002</c:v>
                </c:pt>
                <c:pt idx="1">
                  <c:v>43.537999999999997</c:v>
                </c:pt>
                <c:pt idx="2">
                  <c:v>43.091000000000001</c:v>
                </c:pt>
                <c:pt idx="3">
                  <c:v>44.335999999999999</c:v>
                </c:pt>
                <c:pt idx="4">
                  <c:v>42.686999999999998</c:v>
                </c:pt>
                <c:pt idx="5">
                  <c:v>42.537999999999997</c:v>
                </c:pt>
                <c:pt idx="6">
                  <c:v>42.759</c:v>
                </c:pt>
                <c:pt idx="7">
                  <c:v>42.779000000000003</c:v>
                </c:pt>
                <c:pt idx="8">
                  <c:v>43.125</c:v>
                </c:pt>
                <c:pt idx="9">
                  <c:v>42.572000000000003</c:v>
                </c:pt>
                <c:pt idx="10">
                  <c:v>42.652000000000001</c:v>
                </c:pt>
                <c:pt idx="11">
                  <c:v>42.701999999999998</c:v>
                </c:pt>
                <c:pt idx="12">
                  <c:v>42.877000000000002</c:v>
                </c:pt>
                <c:pt idx="13">
                  <c:v>42.601999999999997</c:v>
                </c:pt>
                <c:pt idx="14">
                  <c:v>42.609000000000002</c:v>
                </c:pt>
                <c:pt idx="15">
                  <c:v>42.401000000000003</c:v>
                </c:pt>
                <c:pt idx="16">
                  <c:v>43.941000000000003</c:v>
                </c:pt>
                <c:pt idx="17">
                  <c:v>42.497</c:v>
                </c:pt>
                <c:pt idx="18">
                  <c:v>42.667000000000002</c:v>
                </c:pt>
                <c:pt idx="19">
                  <c:v>42.600999999999999</c:v>
                </c:pt>
                <c:pt idx="20">
                  <c:v>42.534999999999997</c:v>
                </c:pt>
                <c:pt idx="21">
                  <c:v>42.661000000000001</c:v>
                </c:pt>
                <c:pt idx="22">
                  <c:v>42.415999999999997</c:v>
                </c:pt>
                <c:pt idx="23">
                  <c:v>42.52</c:v>
                </c:pt>
                <c:pt idx="24">
                  <c:v>42.511000000000003</c:v>
                </c:pt>
                <c:pt idx="25">
                  <c:v>42.543999999999997</c:v>
                </c:pt>
                <c:pt idx="26">
                  <c:v>42.64</c:v>
                </c:pt>
                <c:pt idx="27">
                  <c:v>43.277999999999999</c:v>
                </c:pt>
                <c:pt idx="28">
                  <c:v>42.807000000000002</c:v>
                </c:pt>
                <c:pt idx="29">
                  <c:v>42.691000000000003</c:v>
                </c:pt>
                <c:pt idx="30">
                  <c:v>43.225000000000001</c:v>
                </c:pt>
                <c:pt idx="31">
                  <c:v>42.768000000000001</c:v>
                </c:pt>
                <c:pt idx="32">
                  <c:v>42.677999999999997</c:v>
                </c:pt>
                <c:pt idx="33">
                  <c:v>42.709000000000003</c:v>
                </c:pt>
                <c:pt idx="34">
                  <c:v>42.777999999999999</c:v>
                </c:pt>
                <c:pt idx="35">
                  <c:v>42.765999999999998</c:v>
                </c:pt>
                <c:pt idx="36">
                  <c:v>42.851999999999997</c:v>
                </c:pt>
                <c:pt idx="37">
                  <c:v>42.793999999999997</c:v>
                </c:pt>
                <c:pt idx="38">
                  <c:v>42.636000000000003</c:v>
                </c:pt>
                <c:pt idx="39">
                  <c:v>42.777999999999999</c:v>
                </c:pt>
                <c:pt idx="40">
                  <c:v>42.65</c:v>
                </c:pt>
                <c:pt idx="41">
                  <c:v>42.466000000000001</c:v>
                </c:pt>
                <c:pt idx="42">
                  <c:v>42.698</c:v>
                </c:pt>
                <c:pt idx="43">
                  <c:v>43.561</c:v>
                </c:pt>
                <c:pt idx="44">
                  <c:v>42.508000000000003</c:v>
                </c:pt>
                <c:pt idx="45">
                  <c:v>42.758000000000003</c:v>
                </c:pt>
                <c:pt idx="46">
                  <c:v>42.51</c:v>
                </c:pt>
                <c:pt idx="47">
                  <c:v>42.713999999999999</c:v>
                </c:pt>
                <c:pt idx="48">
                  <c:v>42.776000000000003</c:v>
                </c:pt>
                <c:pt idx="49">
                  <c:v>42.62</c:v>
                </c:pt>
                <c:pt idx="50">
                  <c:v>42.731999999999999</c:v>
                </c:pt>
                <c:pt idx="51">
                  <c:v>42.575000000000003</c:v>
                </c:pt>
                <c:pt idx="52">
                  <c:v>42.680999999999997</c:v>
                </c:pt>
                <c:pt idx="53">
                  <c:v>42.773000000000003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6BF-4815-9577-0C077167951E}"/>
            </c:ext>
          </c:extLst>
        </c:ser>
        <c:ser>
          <c:idx val="5"/>
          <c:order val="5"/>
          <c:tx>
            <c:strRef>
              <c:f>Buro_11!$H$21:$H$21</c:f>
              <c:strCache>
                <c:ptCount val="1"/>
                <c:pt idx="0">
                  <c:v>Карлюк Марина</c:v>
                </c:pt>
              </c:strCache>
            </c:strRef>
          </c:tx>
          <c:spPr>
            <a:ln w="28437" cap="rnd">
              <a:solidFill>
                <a:srgbClr val="FF9933"/>
              </a:solidFill>
              <a:prstDash val="solid"/>
              <a:round/>
            </a:ln>
          </c:spPr>
          <c:marker>
            <c:symbol val="none"/>
          </c:marker>
          <c:cat>
            <c:numRef>
              <c:f>Buro_11!$B$22:$B$77</c:f>
              <c:numCache>
                <c:formatCode>[$-409]General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Buro_11!$H$22:$H$77</c:f>
              <c:numCache>
                <c:formatCode>[$-409]0.000</c:formatCode>
                <c:ptCount val="56"/>
                <c:pt idx="0">
                  <c:v>45.847999999999999</c:v>
                </c:pt>
                <c:pt idx="1">
                  <c:v>45.468000000000004</c:v>
                </c:pt>
                <c:pt idx="2">
                  <c:v>44.581000000000003</c:v>
                </c:pt>
                <c:pt idx="3">
                  <c:v>44.006</c:v>
                </c:pt>
                <c:pt idx="4">
                  <c:v>44.308</c:v>
                </c:pt>
                <c:pt idx="5">
                  <c:v>43.802</c:v>
                </c:pt>
                <c:pt idx="6">
                  <c:v>43.436999999999998</c:v>
                </c:pt>
                <c:pt idx="7">
                  <c:v>43.676000000000002</c:v>
                </c:pt>
                <c:pt idx="8">
                  <c:v>44.162999999999997</c:v>
                </c:pt>
                <c:pt idx="9">
                  <c:v>46.006999999999998</c:v>
                </c:pt>
                <c:pt idx="10">
                  <c:v>44.383000000000003</c:v>
                </c:pt>
                <c:pt idx="11">
                  <c:v>45.076999999999998</c:v>
                </c:pt>
                <c:pt idx="12">
                  <c:v>43.783999999999999</c:v>
                </c:pt>
                <c:pt idx="13">
                  <c:v>43.78</c:v>
                </c:pt>
                <c:pt idx="14">
                  <c:v>44.823999999999998</c:v>
                </c:pt>
                <c:pt idx="15">
                  <c:v>44.546999999999997</c:v>
                </c:pt>
                <c:pt idx="16">
                  <c:v>44.085999999999999</c:v>
                </c:pt>
                <c:pt idx="17">
                  <c:v>43.825000000000003</c:v>
                </c:pt>
                <c:pt idx="18">
                  <c:v>44.344000000000001</c:v>
                </c:pt>
                <c:pt idx="19">
                  <c:v>44.271999999999998</c:v>
                </c:pt>
                <c:pt idx="20">
                  <c:v>44.338000000000001</c:v>
                </c:pt>
                <c:pt idx="21">
                  <c:v>44.52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06BF-4815-9577-0C077167951E}"/>
            </c:ext>
          </c:extLst>
        </c:ser>
        <c:ser>
          <c:idx val="6"/>
          <c:order val="6"/>
          <c:tx>
            <c:strRef>
              <c:f>Buro_11!$I$21:$I$21</c:f>
              <c:strCache>
                <c:ptCount val="1"/>
                <c:pt idx="0">
                  <c:v>Закалюк Женя</c:v>
                </c:pt>
              </c:strCache>
            </c:strRef>
          </c:tx>
          <c:spPr>
            <a:ln w="28437" cap="rnd">
              <a:solidFill>
                <a:srgbClr val="8EA5CA"/>
              </a:solidFill>
              <a:prstDash val="solid"/>
              <a:round/>
            </a:ln>
          </c:spPr>
          <c:marker>
            <c:symbol val="none"/>
          </c:marker>
          <c:cat>
            <c:numRef>
              <c:f>Buro_11!$B$22:$B$77</c:f>
              <c:numCache>
                <c:formatCode>[$-409]General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Buro_11!$I$22:$I$77</c:f>
              <c:numCache>
                <c:formatCode>[$-409]0.000</c:formatCode>
                <c:ptCount val="56"/>
                <c:pt idx="0">
                  <c:v>44.417999999999999</c:v>
                </c:pt>
                <c:pt idx="1">
                  <c:v>43.249000000000002</c:v>
                </c:pt>
                <c:pt idx="2">
                  <c:v>43.491</c:v>
                </c:pt>
                <c:pt idx="3">
                  <c:v>43.271999999999998</c:v>
                </c:pt>
                <c:pt idx="4">
                  <c:v>42.914000000000001</c:v>
                </c:pt>
                <c:pt idx="5">
                  <c:v>42.957999999999998</c:v>
                </c:pt>
                <c:pt idx="6">
                  <c:v>42.988</c:v>
                </c:pt>
                <c:pt idx="7">
                  <c:v>43.103999999999999</c:v>
                </c:pt>
                <c:pt idx="8">
                  <c:v>43.262</c:v>
                </c:pt>
                <c:pt idx="9">
                  <c:v>43.08</c:v>
                </c:pt>
                <c:pt idx="10">
                  <c:v>43.65</c:v>
                </c:pt>
                <c:pt idx="11">
                  <c:v>42.865000000000002</c:v>
                </c:pt>
                <c:pt idx="12">
                  <c:v>42.744</c:v>
                </c:pt>
                <c:pt idx="13">
                  <c:v>42.845999999999997</c:v>
                </c:pt>
                <c:pt idx="14">
                  <c:v>42.871000000000002</c:v>
                </c:pt>
                <c:pt idx="15">
                  <c:v>42.954000000000001</c:v>
                </c:pt>
                <c:pt idx="16">
                  <c:v>42.972000000000001</c:v>
                </c:pt>
                <c:pt idx="17">
                  <c:v>42.811999999999998</c:v>
                </c:pt>
                <c:pt idx="18">
                  <c:v>42.881</c:v>
                </c:pt>
                <c:pt idx="19">
                  <c:v>42.923999999999999</c:v>
                </c:pt>
                <c:pt idx="20">
                  <c:v>42.908000000000001</c:v>
                </c:pt>
                <c:pt idx="21">
                  <c:v>42.939</c:v>
                </c:pt>
                <c:pt idx="22">
                  <c:v>42.994999999999997</c:v>
                </c:pt>
                <c:pt idx="23">
                  <c:v>43.88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06BF-4815-9577-0C077167951E}"/>
            </c:ext>
          </c:extLst>
        </c:ser>
        <c:ser>
          <c:idx val="7"/>
          <c:order val="7"/>
          <c:tx>
            <c:strRef>
              <c:f>Buro_11!$J$21:$J$21</c:f>
              <c:strCache>
                <c:ptCount val="1"/>
                <c:pt idx="0">
                  <c:v>Карлюк Марина</c:v>
                </c:pt>
              </c:strCache>
            </c:strRef>
          </c:tx>
          <c:spPr>
            <a:ln w="28437" cap="rnd">
              <a:solidFill>
                <a:srgbClr val="CC8F8E"/>
              </a:solidFill>
              <a:prstDash val="solid"/>
              <a:round/>
            </a:ln>
          </c:spPr>
          <c:marker>
            <c:symbol val="none"/>
          </c:marker>
          <c:cat>
            <c:numRef>
              <c:f>Buro_11!$B$22:$B$77</c:f>
              <c:numCache>
                <c:formatCode>[$-409]General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Buro_11!$J$22:$J$77</c:f>
              <c:numCache>
                <c:formatCode>[$-409]0.000</c:formatCode>
                <c:ptCount val="56"/>
                <c:pt idx="0">
                  <c:v>46.183999999999997</c:v>
                </c:pt>
                <c:pt idx="1">
                  <c:v>44.923999999999999</c:v>
                </c:pt>
                <c:pt idx="2">
                  <c:v>44.094999999999999</c:v>
                </c:pt>
                <c:pt idx="3">
                  <c:v>46.99</c:v>
                </c:pt>
                <c:pt idx="4">
                  <c:v>43.704999999999998</c:v>
                </c:pt>
                <c:pt idx="5">
                  <c:v>44.515000000000001</c:v>
                </c:pt>
                <c:pt idx="6">
                  <c:v>44.383000000000003</c:v>
                </c:pt>
                <c:pt idx="7">
                  <c:v>44.869</c:v>
                </c:pt>
                <c:pt idx="8">
                  <c:v>43.706000000000003</c:v>
                </c:pt>
                <c:pt idx="9">
                  <c:v>44.878999999999998</c:v>
                </c:pt>
                <c:pt idx="10">
                  <c:v>44.176000000000002</c:v>
                </c:pt>
                <c:pt idx="11">
                  <c:v>44.238</c:v>
                </c:pt>
                <c:pt idx="12">
                  <c:v>43.960999999999999</c:v>
                </c:pt>
                <c:pt idx="13">
                  <c:v>44.316000000000003</c:v>
                </c:pt>
                <c:pt idx="14">
                  <c:v>44.002000000000002</c:v>
                </c:pt>
                <c:pt idx="15">
                  <c:v>43.988999999999997</c:v>
                </c:pt>
                <c:pt idx="16">
                  <c:v>43.838999999999999</c:v>
                </c:pt>
                <c:pt idx="17">
                  <c:v>45.314</c:v>
                </c:pt>
                <c:pt idx="18">
                  <c:v>43.951000000000001</c:v>
                </c:pt>
                <c:pt idx="19">
                  <c:v>43.737000000000002</c:v>
                </c:pt>
                <c:pt idx="20">
                  <c:v>44.869</c:v>
                </c:pt>
                <c:pt idx="21">
                  <c:v>45.645000000000003</c:v>
                </c:pt>
                <c:pt idx="22">
                  <c:v>43.847000000000001</c:v>
                </c:pt>
                <c:pt idx="23">
                  <c:v>43.829000000000001</c:v>
                </c:pt>
                <c:pt idx="24">
                  <c:v>45.695</c:v>
                </c:pt>
                <c:pt idx="25">
                  <c:v>44.703000000000003</c:v>
                </c:pt>
                <c:pt idx="26">
                  <c:v>46.777999999999999</c:v>
                </c:pt>
                <c:pt idx="27">
                  <c:v>44.168999999999997</c:v>
                </c:pt>
                <c:pt idx="28">
                  <c:v>44.040999999999997</c:v>
                </c:pt>
                <c:pt idx="29">
                  <c:v>44.497999999999998</c:v>
                </c:pt>
                <c:pt idx="30">
                  <c:v>43.938000000000002</c:v>
                </c:pt>
                <c:pt idx="31">
                  <c:v>43.944000000000003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06BF-4815-9577-0C07716795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16794991"/>
        <c:axId val="1316792911"/>
      </c:lineChart>
      <c:valAx>
        <c:axId val="1316792911"/>
        <c:scaling>
          <c:orientation val="minMax"/>
          <c:max val="46"/>
          <c:min val="42"/>
        </c:scaling>
        <c:delete val="0"/>
        <c:axPos val="l"/>
        <c:majorGridlines>
          <c:spPr>
            <a:ln w="9363" cap="flat">
              <a:solidFill>
                <a:srgbClr val="878787"/>
              </a:solidFill>
              <a:prstDash val="solid"/>
              <a:round/>
            </a:ln>
          </c:spPr>
        </c:majorGridlines>
        <c:numFmt formatCode="[$-409]0.000" sourceLinked="1"/>
        <c:majorTickMark val="none"/>
        <c:minorTickMark val="none"/>
        <c:tickLblPos val="nextTo"/>
        <c:spPr>
          <a:noFill/>
          <a:ln>
            <a:noFill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1316794991"/>
        <c:crossesAt val="0"/>
        <c:crossBetween val="between"/>
        <c:majorUnit val="1"/>
      </c:valAx>
      <c:catAx>
        <c:axId val="1316794991"/>
        <c:scaling>
          <c:orientation val="minMax"/>
        </c:scaling>
        <c:delete val="0"/>
        <c:axPos val="b"/>
        <c:numFmt formatCode="[$-409]General" sourceLinked="1"/>
        <c:majorTickMark val="none"/>
        <c:minorTickMark val="none"/>
        <c:tickLblPos val="nextTo"/>
        <c:spPr>
          <a:noFill/>
          <a:ln w="9363" cap="flat">
            <a:solidFill>
              <a:srgbClr val="878787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1316792911"/>
        <c:crossesAt val="0"/>
        <c:auto val="1"/>
        <c:lblAlgn val="ctr"/>
        <c:lblOffset val="100"/>
        <c:noMultiLvlLbl val="0"/>
      </c:catAx>
      <c:spPr>
        <a:solidFill>
          <a:srgbClr val="FFFFFF"/>
        </a:solidFill>
        <a:ln>
          <a:noFill/>
        </a:ln>
      </c:spPr>
    </c:plotArea>
    <c:legend>
      <c:legendPos val="b"/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1000" b="0" i="0" u="none" strike="noStrike" kern="1200" baseline="0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363" cap="flat">
      <a:solidFill>
        <a:srgbClr val="878787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ru-RU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93634</xdr:colOff>
      <xdr:row>20</xdr:row>
      <xdr:rowOff>54315</xdr:rowOff>
    </xdr:from>
    <xdr:ext cx="9644359" cy="5013746"/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93634</xdr:colOff>
      <xdr:row>19</xdr:row>
      <xdr:rowOff>54315</xdr:rowOff>
    </xdr:from>
    <xdr:ext cx="9644359" cy="5013746"/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93634</xdr:colOff>
      <xdr:row>19</xdr:row>
      <xdr:rowOff>54315</xdr:rowOff>
    </xdr:from>
    <xdr:ext cx="9644359" cy="5013746"/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93634</xdr:colOff>
      <xdr:row>19</xdr:row>
      <xdr:rowOff>54681</xdr:rowOff>
    </xdr:from>
    <xdr:ext cx="9644359" cy="5013380"/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93634</xdr:colOff>
      <xdr:row>19</xdr:row>
      <xdr:rowOff>54315</xdr:rowOff>
    </xdr:from>
    <xdr:ext cx="9644359" cy="5013746"/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93634</xdr:colOff>
      <xdr:row>19</xdr:row>
      <xdr:rowOff>54315</xdr:rowOff>
    </xdr:from>
    <xdr:ext cx="9644359" cy="5013746"/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93634</xdr:colOff>
      <xdr:row>19</xdr:row>
      <xdr:rowOff>54315</xdr:rowOff>
    </xdr:from>
    <xdr:ext cx="9644359" cy="5013746"/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93634</xdr:colOff>
      <xdr:row>19</xdr:row>
      <xdr:rowOff>54315</xdr:rowOff>
    </xdr:from>
    <xdr:ext cx="9644359" cy="5013746"/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93634</xdr:colOff>
      <xdr:row>19</xdr:row>
      <xdr:rowOff>54315</xdr:rowOff>
    </xdr:from>
    <xdr:ext cx="9644359" cy="5013746"/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93634</xdr:colOff>
      <xdr:row>20</xdr:row>
      <xdr:rowOff>54315</xdr:rowOff>
    </xdr:from>
    <xdr:ext cx="9644359" cy="5013746"/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5"/>
  <sheetViews>
    <sheetView workbookViewId="0">
      <selection activeCell="P19" sqref="P19"/>
    </sheetView>
  </sheetViews>
  <sheetFormatPr defaultRowHeight="14.4" x14ac:dyDescent="0.3"/>
  <cols>
    <col min="1" max="1" width="8.296875" style="2" customWidth="1"/>
    <col min="2" max="2" width="17.3984375" style="2" customWidth="1"/>
    <col min="3" max="3" width="6.59765625" style="2" customWidth="1"/>
    <col min="4" max="4" width="10.59765625" style="2" customWidth="1"/>
    <col min="5" max="5" width="6.5" style="2" customWidth="1"/>
    <col min="6" max="6" width="9.69921875" style="2" customWidth="1"/>
    <col min="7" max="7" width="15.796875" style="2" customWidth="1"/>
    <col min="8" max="8" width="13.59765625" style="2" customWidth="1"/>
    <col min="9" max="9" width="10.296875" style="2" customWidth="1"/>
    <col min="10" max="10" width="8.3984375" style="2" customWidth="1"/>
    <col min="11" max="1024" width="8.296875" style="1" customWidth="1"/>
    <col min="1025" max="1025" width="8.796875" customWidth="1"/>
  </cols>
  <sheetData>
    <row r="1" spans="1:10" ht="19.8" x14ac:dyDescent="0.4">
      <c r="A1" s="292" t="s">
        <v>0</v>
      </c>
      <c r="B1" s="292"/>
      <c r="C1" s="292"/>
      <c r="D1" s="292"/>
      <c r="E1" s="292"/>
      <c r="F1" s="292"/>
      <c r="G1" s="292"/>
      <c r="H1" s="292"/>
      <c r="I1" s="292"/>
      <c r="J1" s="292"/>
    </row>
    <row r="2" spans="1:10" ht="17.399999999999999" x14ac:dyDescent="0.35">
      <c r="A2" s="293" t="s">
        <v>1</v>
      </c>
      <c r="B2" s="293"/>
      <c r="C2" s="293"/>
      <c r="D2" s="293"/>
      <c r="E2" s="293"/>
      <c r="F2" s="293"/>
      <c r="G2" s="293"/>
      <c r="H2" s="293"/>
      <c r="I2" s="293"/>
      <c r="J2" s="293"/>
    </row>
    <row r="3" spans="1:10" ht="6" customHeight="1" thickBot="1" x14ac:dyDescent="0.35"/>
    <row r="4" spans="1:10" s="3" customFormat="1" ht="15" customHeight="1" thickBot="1" x14ac:dyDescent="0.3">
      <c r="A4" s="294" t="s">
        <v>2</v>
      </c>
      <c r="B4" s="295" t="s">
        <v>3</v>
      </c>
      <c r="C4" s="296" t="s">
        <v>4</v>
      </c>
      <c r="D4" s="297" t="s">
        <v>5</v>
      </c>
      <c r="E4" s="297"/>
      <c r="F4" s="297" t="s">
        <v>6</v>
      </c>
      <c r="G4" s="297"/>
      <c r="H4" s="297"/>
      <c r="I4" s="297" t="s">
        <v>7</v>
      </c>
      <c r="J4" s="297"/>
    </row>
    <row r="5" spans="1:10" s="8" customFormat="1" x14ac:dyDescent="0.25">
      <c r="A5" s="294"/>
      <c r="B5" s="295"/>
      <c r="C5" s="296"/>
      <c r="D5" s="4" t="s">
        <v>8</v>
      </c>
      <c r="E5" s="5" t="s">
        <v>9</v>
      </c>
      <c r="F5" s="6" t="s">
        <v>10</v>
      </c>
      <c r="G5" s="7" t="s">
        <v>11</v>
      </c>
      <c r="H5" s="7" t="s">
        <v>12</v>
      </c>
      <c r="I5" s="4" t="s">
        <v>8</v>
      </c>
      <c r="J5" s="5" t="s">
        <v>13</v>
      </c>
    </row>
    <row r="6" spans="1:10" s="3" customFormat="1" ht="24.9" customHeight="1" x14ac:dyDescent="0.25">
      <c r="A6" s="9">
        <v>1</v>
      </c>
      <c r="B6" s="10" t="s">
        <v>14</v>
      </c>
      <c r="C6" s="11">
        <v>5</v>
      </c>
      <c r="D6" s="12">
        <v>41.915500000000002</v>
      </c>
      <c r="E6" s="9">
        <v>7</v>
      </c>
      <c r="F6" s="13">
        <v>326</v>
      </c>
      <c r="G6" s="14" t="s">
        <v>15</v>
      </c>
      <c r="H6" s="15" t="s">
        <v>16</v>
      </c>
      <c r="I6" s="16">
        <v>41.631999999999998</v>
      </c>
      <c r="J6" s="17">
        <v>305</v>
      </c>
    </row>
    <row r="7" spans="1:10" s="3" customFormat="1" ht="24.9" customHeight="1" x14ac:dyDescent="0.25">
      <c r="A7" s="9">
        <v>2</v>
      </c>
      <c r="B7" s="10" t="s">
        <v>17</v>
      </c>
      <c r="C7" s="11">
        <v>8</v>
      </c>
      <c r="D7" s="12">
        <v>41.834000000000003</v>
      </c>
      <c r="E7" s="9">
        <v>4</v>
      </c>
      <c r="F7" s="13">
        <v>326</v>
      </c>
      <c r="G7" s="17">
        <f>H7</f>
        <v>0.38800000000000001</v>
      </c>
      <c r="H7" s="18">
        <v>0.38800000000000001</v>
      </c>
      <c r="I7" s="16">
        <v>4.5250000000000004</v>
      </c>
      <c r="J7" s="17">
        <v>311</v>
      </c>
    </row>
    <row r="8" spans="1:10" s="3" customFormat="1" ht="24.9" customHeight="1" x14ac:dyDescent="0.25">
      <c r="A8" s="9">
        <v>3</v>
      </c>
      <c r="B8" s="10" t="s">
        <v>18</v>
      </c>
      <c r="C8" s="11">
        <v>7</v>
      </c>
      <c r="D8" s="12">
        <v>41.7395</v>
      </c>
      <c r="E8" s="9">
        <v>1</v>
      </c>
      <c r="F8" s="13">
        <v>325</v>
      </c>
      <c r="G8" s="19" t="s">
        <v>19</v>
      </c>
      <c r="H8" s="19" t="s">
        <v>19</v>
      </c>
      <c r="I8" s="16">
        <v>41.642000000000003</v>
      </c>
      <c r="J8" s="17">
        <v>35</v>
      </c>
    </row>
    <row r="9" spans="1:10" s="3" customFormat="1" ht="24.9" customHeight="1" x14ac:dyDescent="0.25">
      <c r="A9" s="9">
        <v>4</v>
      </c>
      <c r="B9" s="10" t="s">
        <v>21</v>
      </c>
      <c r="C9" s="11">
        <v>1</v>
      </c>
      <c r="D9" s="12">
        <v>41.748000000000005</v>
      </c>
      <c r="E9" s="9">
        <v>2</v>
      </c>
      <c r="F9" s="13">
        <v>325</v>
      </c>
      <c r="G9" s="19" t="s">
        <v>19</v>
      </c>
      <c r="H9" s="18">
        <v>9.952</v>
      </c>
      <c r="I9" s="16">
        <v>41.622999999999998</v>
      </c>
      <c r="J9" s="17">
        <v>13</v>
      </c>
    </row>
    <row r="10" spans="1:10" s="3" customFormat="1" ht="24.9" customHeight="1" x14ac:dyDescent="0.25">
      <c r="A10" s="9">
        <v>5</v>
      </c>
      <c r="B10" s="10" t="s">
        <v>22</v>
      </c>
      <c r="C10" s="11">
        <v>6</v>
      </c>
      <c r="D10" s="12">
        <v>41.837499999999999</v>
      </c>
      <c r="E10" s="9">
        <v>5</v>
      </c>
      <c r="F10" s="13">
        <v>325</v>
      </c>
      <c r="G10" s="19" t="s">
        <v>19</v>
      </c>
      <c r="H10" s="18">
        <v>3.8330000000000002</v>
      </c>
      <c r="I10" s="16">
        <v>41.820999999999998</v>
      </c>
      <c r="J10" s="17">
        <v>12</v>
      </c>
    </row>
    <row r="11" spans="1:10" s="3" customFormat="1" ht="24.9" customHeight="1" x14ac:dyDescent="0.25">
      <c r="A11" s="9">
        <v>6</v>
      </c>
      <c r="B11" s="10" t="s">
        <v>20</v>
      </c>
      <c r="C11" s="11">
        <v>2</v>
      </c>
      <c r="D11" s="12">
        <v>41.932499999999997</v>
      </c>
      <c r="E11" s="9">
        <v>8</v>
      </c>
      <c r="F11" s="13">
        <v>325</v>
      </c>
      <c r="G11" s="19" t="s">
        <v>19</v>
      </c>
      <c r="H11" s="18">
        <v>4.7830000000000004</v>
      </c>
      <c r="I11" s="16">
        <v>41.72</v>
      </c>
      <c r="J11" s="17">
        <v>12</v>
      </c>
    </row>
    <row r="12" spans="1:10" s="3" customFormat="1" ht="24.9" customHeight="1" x14ac:dyDescent="0.25">
      <c r="A12" s="9">
        <v>7</v>
      </c>
      <c r="B12" s="10" t="s">
        <v>23</v>
      </c>
      <c r="C12" s="11">
        <v>4</v>
      </c>
      <c r="D12" s="12">
        <v>41.913499999999999</v>
      </c>
      <c r="E12" s="9">
        <v>6</v>
      </c>
      <c r="F12" s="13">
        <v>325</v>
      </c>
      <c r="G12" s="19" t="s">
        <v>19</v>
      </c>
      <c r="H12" s="18">
        <v>12.5</v>
      </c>
      <c r="I12" s="16">
        <v>41.823999999999998</v>
      </c>
      <c r="J12" s="17">
        <v>230</v>
      </c>
    </row>
    <row r="13" spans="1:10" s="3" customFormat="1" ht="24.9" customHeight="1" x14ac:dyDescent="0.25">
      <c r="A13" s="9">
        <v>8</v>
      </c>
      <c r="B13" s="10" t="s">
        <v>24</v>
      </c>
      <c r="C13" s="11">
        <v>9</v>
      </c>
      <c r="D13" s="12">
        <v>42.33</v>
      </c>
      <c r="E13" s="9">
        <v>10</v>
      </c>
      <c r="F13" s="13">
        <v>324</v>
      </c>
      <c r="G13" s="19" t="s">
        <v>25</v>
      </c>
      <c r="H13" s="18">
        <v>25</v>
      </c>
      <c r="I13" s="16">
        <v>41.817999999999998</v>
      </c>
      <c r="J13" s="17">
        <v>285</v>
      </c>
    </row>
    <row r="14" spans="1:10" s="3" customFormat="1" ht="24.9" customHeight="1" x14ac:dyDescent="0.25">
      <c r="A14" s="9">
        <v>9</v>
      </c>
      <c r="B14" s="10" t="s">
        <v>26</v>
      </c>
      <c r="C14" s="11">
        <v>10</v>
      </c>
      <c r="D14" s="12">
        <v>41.797499999999999</v>
      </c>
      <c r="E14" s="9">
        <v>3</v>
      </c>
      <c r="F14" s="13">
        <v>322</v>
      </c>
      <c r="G14" s="19" t="s">
        <v>27</v>
      </c>
      <c r="H14" s="19" t="s">
        <v>25</v>
      </c>
      <c r="I14" s="16">
        <v>41.981999999999999</v>
      </c>
      <c r="J14" s="17">
        <v>15</v>
      </c>
    </row>
    <row r="15" spans="1:10" s="3" customFormat="1" ht="24.9" customHeight="1" x14ac:dyDescent="0.25">
      <c r="A15" s="9">
        <v>10</v>
      </c>
      <c r="B15" s="10" t="s">
        <v>28</v>
      </c>
      <c r="C15" s="11">
        <v>3</v>
      </c>
      <c r="D15" s="12">
        <v>42.144500000000001</v>
      </c>
      <c r="E15" s="9">
        <v>9</v>
      </c>
      <c r="F15" s="13">
        <v>318</v>
      </c>
      <c r="G15" s="14" t="s">
        <v>29</v>
      </c>
      <c r="H15" s="19" t="s">
        <v>27</v>
      </c>
      <c r="I15" s="16">
        <v>42.22</v>
      </c>
      <c r="J15" s="17">
        <v>11</v>
      </c>
    </row>
  </sheetData>
  <sortState ref="A9:J11">
    <sortCondition ref="A9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30000000000004" right="0.70830000000000004" top="1.1417000000000002" bottom="1.1417000000000002" header="0.74800000000000011" footer="0.74800000000000011"/>
  <pageSetup paperSize="0" scale="110" fitToWidth="0" fitToHeight="0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4"/>
  <sheetViews>
    <sheetView workbookViewId="0">
      <selection sqref="A1:L1"/>
    </sheetView>
  </sheetViews>
  <sheetFormatPr defaultColWidth="8" defaultRowHeight="14.4" x14ac:dyDescent="0.3"/>
  <cols>
    <col min="1" max="1" width="8" style="20" customWidth="1"/>
    <col min="2" max="3" width="31.8984375" style="20" customWidth="1"/>
    <col min="4" max="4" width="8.8984375" style="20" customWidth="1"/>
    <col min="5" max="5" width="10.19921875" style="20" customWidth="1"/>
    <col min="6" max="6" width="9.59765625" style="21" customWidth="1"/>
    <col min="7" max="8" width="8.8984375" style="21" customWidth="1"/>
    <col min="9" max="9" width="9.796875" style="21" customWidth="1"/>
    <col min="10" max="10" width="10.19921875" style="20" customWidth="1"/>
    <col min="11" max="11" width="9.3984375" style="20" customWidth="1"/>
    <col min="12" max="12" width="9.59765625" style="20" bestFit="1" customWidth="1"/>
    <col min="13" max="13" width="8" style="20" customWidth="1"/>
    <col min="14" max="14" width="8.69921875" style="20" customWidth="1"/>
    <col min="15" max="15" width="8" style="20" customWidth="1"/>
    <col min="16" max="16" width="10" style="20" customWidth="1"/>
    <col min="17" max="24" width="8" style="20" customWidth="1"/>
    <col min="25" max="25" width="33.296875" style="20" customWidth="1"/>
    <col min="26" max="26" width="5" style="20" customWidth="1"/>
    <col min="27" max="27" width="4.796875" style="20" customWidth="1"/>
    <col min="28" max="28" width="4.3984375" style="20" customWidth="1"/>
    <col min="29" max="29" width="5.5" style="20" customWidth="1"/>
    <col min="30" max="30" width="5.69921875" style="20" customWidth="1"/>
    <col min="31" max="31" width="5.3984375" style="20" customWidth="1"/>
    <col min="32" max="32" width="8" style="20" customWidth="1"/>
    <col min="33" max="33" width="5.69921875" style="20" customWidth="1"/>
    <col min="34" max="34" width="6.3984375" style="20" customWidth="1"/>
    <col min="35" max="35" width="5.796875" style="20" customWidth="1"/>
    <col min="36" max="36" width="5" style="20" customWidth="1"/>
    <col min="37" max="37" width="5.69921875" style="20" customWidth="1"/>
    <col min="38" max="38" width="8" style="20" customWidth="1"/>
    <col min="39" max="16384" width="8" style="20"/>
  </cols>
  <sheetData>
    <row r="1" spans="1:42" ht="48" customHeight="1" x14ac:dyDescent="0.3">
      <c r="A1" s="309" t="s">
        <v>30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</row>
    <row r="2" spans="1:42" ht="5.25" customHeight="1" x14ac:dyDescent="0.3"/>
    <row r="3" spans="1:42" ht="19.5" customHeight="1" thickBot="1" x14ac:dyDescent="0.45">
      <c r="A3" s="310" t="s">
        <v>31</v>
      </c>
      <c r="B3" s="310"/>
      <c r="C3" s="310"/>
      <c r="D3" s="310"/>
      <c r="E3" s="310"/>
      <c r="F3" s="310"/>
      <c r="G3" s="310"/>
      <c r="H3" s="310"/>
      <c r="I3" s="310"/>
      <c r="J3" s="310"/>
      <c r="K3" s="310"/>
      <c r="L3" s="310"/>
    </row>
    <row r="4" spans="1:42" ht="15.75" customHeight="1" thickBot="1" x14ac:dyDescent="0.4">
      <c r="A4" s="22"/>
      <c r="B4" s="22"/>
      <c r="C4" s="22"/>
      <c r="D4" s="22"/>
      <c r="E4" s="22"/>
      <c r="F4" s="22"/>
      <c r="G4" s="22"/>
      <c r="H4" s="22"/>
      <c r="I4" s="22"/>
      <c r="J4" s="22"/>
      <c r="AF4" s="311" t="s">
        <v>32</v>
      </c>
      <c r="AG4" s="311"/>
      <c r="AH4" s="311"/>
      <c r="AI4" s="311"/>
      <c r="AJ4" s="311"/>
      <c r="AK4" s="311"/>
      <c r="AL4" s="311"/>
      <c r="AM4" s="311"/>
      <c r="AN4" s="23"/>
      <c r="AO4" s="23"/>
      <c r="AP4" s="24"/>
    </row>
    <row r="5" spans="1:42" s="21" customFormat="1" ht="30" customHeight="1" thickBot="1" x14ac:dyDescent="0.35">
      <c r="A5" s="312" t="s">
        <v>4</v>
      </c>
      <c r="B5" s="313" t="s">
        <v>3</v>
      </c>
      <c r="C5" s="314" t="s">
        <v>33</v>
      </c>
      <c r="D5" s="315" t="s">
        <v>34</v>
      </c>
      <c r="E5" s="316" t="s">
        <v>35</v>
      </c>
      <c r="F5" s="317" t="s">
        <v>36</v>
      </c>
      <c r="G5" s="318" t="s">
        <v>37</v>
      </c>
      <c r="H5" s="318"/>
      <c r="I5" s="318"/>
      <c r="J5" s="318"/>
      <c r="K5" s="318"/>
      <c r="L5" s="318"/>
      <c r="Z5" s="305" t="s">
        <v>38</v>
      </c>
      <c r="AA5" s="305"/>
      <c r="AB5" s="305"/>
      <c r="AC5" s="305"/>
      <c r="AD5" s="305"/>
      <c r="AE5" s="305"/>
      <c r="AF5" s="25"/>
      <c r="AI5" s="26"/>
      <c r="AJ5" s="27" t="s">
        <v>39</v>
      </c>
      <c r="AK5" s="306"/>
      <c r="AL5" s="306"/>
      <c r="AM5" s="306"/>
      <c r="AN5" s="27"/>
      <c r="AO5" s="27"/>
      <c r="AP5" s="28"/>
    </row>
    <row r="6" spans="1:42" s="21" customFormat="1" ht="30" customHeight="1" thickBot="1" x14ac:dyDescent="0.65">
      <c r="A6" s="312"/>
      <c r="B6" s="313"/>
      <c r="C6" s="314"/>
      <c r="D6" s="315"/>
      <c r="E6" s="316"/>
      <c r="F6" s="317"/>
      <c r="G6" s="29" t="s">
        <v>40</v>
      </c>
      <c r="H6" s="30" t="s">
        <v>8</v>
      </c>
      <c r="I6" s="30" t="s">
        <v>41</v>
      </c>
      <c r="J6" s="31" t="s">
        <v>42</v>
      </c>
      <c r="K6" s="32" t="s">
        <v>43</v>
      </c>
      <c r="L6" s="33" t="s">
        <v>9</v>
      </c>
      <c r="M6" s="34">
        <v>4</v>
      </c>
      <c r="N6" s="307" t="s">
        <v>44</v>
      </c>
      <c r="O6" s="307"/>
      <c r="P6" s="307"/>
      <c r="Q6" s="307"/>
      <c r="R6" s="307"/>
      <c r="S6" s="307"/>
      <c r="T6" s="307"/>
      <c r="U6" s="307"/>
      <c r="Z6" s="35">
        <v>2</v>
      </c>
      <c r="AA6" s="21">
        <v>1</v>
      </c>
      <c r="AB6" s="21" t="s">
        <v>45</v>
      </c>
      <c r="AC6" s="34" t="s">
        <v>46</v>
      </c>
      <c r="AD6" s="36">
        <v>1</v>
      </c>
      <c r="AE6" s="37">
        <v>2</v>
      </c>
      <c r="AF6" s="38" t="s">
        <v>46</v>
      </c>
      <c r="AG6" s="39" t="s">
        <v>47</v>
      </c>
      <c r="AH6" s="37" t="s">
        <v>48</v>
      </c>
      <c r="AI6" s="40" t="s">
        <v>49</v>
      </c>
      <c r="AJ6" s="20" t="s">
        <v>50</v>
      </c>
      <c r="AK6" s="41" t="s">
        <v>51</v>
      </c>
      <c r="AL6" s="42" t="s">
        <v>52</v>
      </c>
      <c r="AM6" s="21" t="s">
        <v>53</v>
      </c>
      <c r="AP6" s="43"/>
    </row>
    <row r="7" spans="1:42" s="53" customFormat="1" ht="30" customHeight="1" thickBot="1" x14ac:dyDescent="0.3">
      <c r="A7" s="298">
        <v>1</v>
      </c>
      <c r="B7" s="298" t="s">
        <v>54</v>
      </c>
      <c r="C7" s="44" t="s">
        <v>55</v>
      </c>
      <c r="D7" s="45" t="s">
        <v>56</v>
      </c>
      <c r="E7" s="46">
        <v>65.5</v>
      </c>
      <c r="F7" s="299">
        <f>IF(M6=3,AC7,AF7)</f>
        <v>0</v>
      </c>
      <c r="G7" s="47">
        <v>4</v>
      </c>
      <c r="H7" s="48">
        <v>41.682000000000002</v>
      </c>
      <c r="I7" s="47">
        <f t="shared" ref="I7:I36" si="0">IF(E7&lt;84.9,0,IF(E7&lt;87.4,0.1,IF(E7&lt;89.9,0.15,IF(E7&lt;92.4,0.2,IF(E7&lt;94.9,0.25,IF(E7&lt;97.4,0.3,IF(E7&lt;99.9,0.35,0.4)))))))</f>
        <v>0</v>
      </c>
      <c r="J7" s="49">
        <f t="shared" ref="J7:J36" si="1">H7-I7</f>
        <v>41.682000000000002</v>
      </c>
      <c r="K7" s="300">
        <f>AVERAGE(J7:J8)</f>
        <v>41.748000000000005</v>
      </c>
      <c r="L7" s="301">
        <f>_xlfn.RANK.EQ(K7,K7:K36,1)</f>
        <v>2</v>
      </c>
      <c r="M7" s="50" t="s">
        <v>57</v>
      </c>
      <c r="N7" s="51">
        <v>0.05</v>
      </c>
      <c r="O7" s="52">
        <v>0.1</v>
      </c>
      <c r="P7" s="52">
        <v>0.15</v>
      </c>
      <c r="Q7" s="52">
        <v>0.2</v>
      </c>
      <c r="R7" s="52">
        <v>0.25</v>
      </c>
      <c r="S7" s="52">
        <v>0.3</v>
      </c>
      <c r="T7" s="52">
        <v>0.35</v>
      </c>
      <c r="U7" s="52">
        <f>N7*8</f>
        <v>0.4</v>
      </c>
      <c r="Z7" s="54">
        <f>AVERAGE(E7:E9)</f>
        <v>66.5</v>
      </c>
      <c r="AA7" s="53">
        <f>IF(E7&gt;84.9,E7,E8)</f>
        <v>67.5</v>
      </c>
      <c r="AB7" s="53">
        <f>COUNTIF(E7:E9,"&gt;84.9")</f>
        <v>0</v>
      </c>
      <c r="AC7" s="55">
        <f>IF(AB7=1,AD7,AE7)</f>
        <v>0</v>
      </c>
      <c r="AD7" s="56">
        <f>IF(AA7&lt;84.9,0,IF(AA7&lt;87.4,9,IF(AA7&lt;89.9,13.5,IF(AA7&lt;92.4,18,IF(AA7&lt;94.9,22.5,IF(AA7&lt;97.4,27,IF(AA7&lt;99.9,31.5,36)))))))</f>
        <v>0</v>
      </c>
      <c r="AE7" s="56">
        <f>IF(Z7&lt;84.9,0,IF(Z7&lt;87.4,18,IF(Z7&lt;89.9,27,IF(Z7&lt;92.4,36,IF(Z7&lt;94.9,45,IF(Z7&lt;97.4,54,IF(Z7&lt;99.9,63,72)))))))</f>
        <v>0</v>
      </c>
      <c r="AF7" s="57">
        <f>IF(AG7=2,AH7,AI7)</f>
        <v>0</v>
      </c>
      <c r="AG7" s="53">
        <f>COUNTIF(E7:E9,"&gt;1")</f>
        <v>2</v>
      </c>
      <c r="AH7" s="58">
        <f>IF(AB7=1,AJ7,AK7)</f>
        <v>0</v>
      </c>
      <c r="AI7" s="58">
        <f>IF(AB7=1,AL7,IF(AB7=2,AM7,AK7))</f>
        <v>0</v>
      </c>
      <c r="AJ7" s="53">
        <f>IF(AA7&lt;84.9,0,IF(AA7&lt;87.4,12,IF(AA7&lt;89.9,18,IF(AA7&lt;92.4,24,IF(AA7&lt;94.9,30,IF(AA7&lt;97.4,36,IF(AA7&lt;99.9,42,48)))))))</f>
        <v>0</v>
      </c>
      <c r="AK7" s="59">
        <f>IF(AA7&lt;84.9,0,IF(AA7&lt;87.4,24,IF(AA7&lt;89.9,36,IF(AA7&lt;92.4,48,IF(AA7&lt;94.9,60,IF(AA7&lt;97.4,72,IF(AA7&lt;99.9,84,96)))))))</f>
        <v>0</v>
      </c>
      <c r="AL7" s="53">
        <f>IF(AN7&lt;84.9,0,IF(AN7&lt;87.4,8,IF(AN7&lt;89.9,12,IF(AN7&lt;92.4,16,IF(AN7&lt;94.9,20,IF(AN7&lt;97.4,24,IF(AN7&lt;99.9,28,32)))))))</f>
        <v>0</v>
      </c>
      <c r="AM7" s="53">
        <f>IF(AO7&lt;84.9,0,IF(AO7&lt;87.4,16,IF(AO7&lt;89.9,24,IF(AO7&lt;92.4,32,IF(AO7&lt;94.9,40,IF(AO7&lt;97.4,48,IF(AO7&lt;99.9,56,64)))))))</f>
        <v>0</v>
      </c>
      <c r="AN7" s="53">
        <f>IF(E7&gt;84.9,E7,IF(E8&gt;84.9,E8,E9))</f>
        <v>0</v>
      </c>
      <c r="AO7" s="53">
        <f>(SUM(E7:E9)-MIN(E7:E9))/2</f>
        <v>33.75</v>
      </c>
      <c r="AP7" s="60"/>
    </row>
    <row r="8" spans="1:42" s="53" customFormat="1" ht="30" customHeight="1" thickBot="1" x14ac:dyDescent="0.3">
      <c r="A8" s="298"/>
      <c r="B8" s="298"/>
      <c r="C8" s="61" t="s">
        <v>58</v>
      </c>
      <c r="D8" s="62" t="s">
        <v>59</v>
      </c>
      <c r="E8" s="63">
        <v>67.5</v>
      </c>
      <c r="F8" s="299"/>
      <c r="G8" s="64">
        <v>3</v>
      </c>
      <c r="H8" s="65">
        <v>41.814</v>
      </c>
      <c r="I8" s="64">
        <f t="shared" si="0"/>
        <v>0</v>
      </c>
      <c r="J8" s="66">
        <f t="shared" si="1"/>
        <v>41.814</v>
      </c>
      <c r="K8" s="300"/>
      <c r="L8" s="301"/>
      <c r="M8" s="308" t="s">
        <v>60</v>
      </c>
      <c r="N8" s="67">
        <f>1.5*3</f>
        <v>4.5</v>
      </c>
      <c r="O8" s="68">
        <f>1.5*3*2</f>
        <v>9</v>
      </c>
      <c r="P8" s="68">
        <f>1.5*3*3</f>
        <v>13.5</v>
      </c>
      <c r="Q8" s="68">
        <f>1.5*3*4</f>
        <v>18</v>
      </c>
      <c r="R8" s="68">
        <f>1.5*3*5</f>
        <v>22.5</v>
      </c>
      <c r="S8" s="68">
        <f>1.5*3*6</f>
        <v>27</v>
      </c>
      <c r="T8" s="68">
        <f>1.5*3*7</f>
        <v>31.5</v>
      </c>
      <c r="U8" s="68">
        <f>1.5*3*8</f>
        <v>36</v>
      </c>
      <c r="V8" s="69" t="s">
        <v>61</v>
      </c>
      <c r="Z8" s="54"/>
      <c r="AC8" s="70"/>
      <c r="AD8" s="56"/>
      <c r="AE8" s="56"/>
      <c r="AF8" s="57"/>
      <c r="AH8" s="58"/>
      <c r="AI8" s="58"/>
      <c r="AK8" s="59"/>
      <c r="AP8" s="60"/>
    </row>
    <row r="9" spans="1:42" s="53" customFormat="1" ht="30" customHeight="1" thickBot="1" x14ac:dyDescent="0.3">
      <c r="A9" s="298"/>
      <c r="B9" s="298"/>
      <c r="C9" s="71"/>
      <c r="D9" s="72" t="s">
        <v>62</v>
      </c>
      <c r="E9" s="73"/>
      <c r="F9" s="299"/>
      <c r="G9" s="74"/>
      <c r="H9" s="75"/>
      <c r="I9" s="74">
        <f t="shared" si="0"/>
        <v>0</v>
      </c>
      <c r="J9" s="76">
        <f t="shared" si="1"/>
        <v>0</v>
      </c>
      <c r="K9" s="300"/>
      <c r="L9" s="301"/>
      <c r="M9" s="308"/>
      <c r="N9" s="77">
        <f>3*3</f>
        <v>9</v>
      </c>
      <c r="O9" s="78">
        <f>3*3*2</f>
        <v>18</v>
      </c>
      <c r="P9" s="78">
        <f>3*3*3</f>
        <v>27</v>
      </c>
      <c r="Q9" s="78">
        <f>3*3*4</f>
        <v>36</v>
      </c>
      <c r="R9" s="78">
        <f>3*3*5</f>
        <v>45</v>
      </c>
      <c r="S9" s="78">
        <f>3*3*6</f>
        <v>54</v>
      </c>
      <c r="T9" s="78">
        <f>3*3*7</f>
        <v>63</v>
      </c>
      <c r="U9" s="78">
        <f>3*3*8</f>
        <v>72</v>
      </c>
      <c r="V9" s="79" t="s">
        <v>63</v>
      </c>
      <c r="Z9" s="54"/>
      <c r="AC9" s="70"/>
      <c r="AD9" s="56"/>
      <c r="AE9" s="56"/>
      <c r="AF9" s="57"/>
      <c r="AH9" s="58"/>
      <c r="AI9" s="58"/>
      <c r="AK9" s="59"/>
      <c r="AP9" s="60"/>
    </row>
    <row r="10" spans="1:42" s="53" customFormat="1" ht="30" customHeight="1" thickBot="1" x14ac:dyDescent="0.3">
      <c r="A10" s="298">
        <v>2</v>
      </c>
      <c r="B10" s="298" t="s">
        <v>20</v>
      </c>
      <c r="C10" s="44" t="s">
        <v>64</v>
      </c>
      <c r="D10" s="45" t="s">
        <v>65</v>
      </c>
      <c r="E10" s="80">
        <v>80</v>
      </c>
      <c r="F10" s="299">
        <f>IF(M6=3,AC10,AF10)</f>
        <v>0</v>
      </c>
      <c r="G10" s="47">
        <v>5</v>
      </c>
      <c r="H10" s="48">
        <v>41.811999999999998</v>
      </c>
      <c r="I10" s="47">
        <f t="shared" si="0"/>
        <v>0</v>
      </c>
      <c r="J10" s="49">
        <f t="shared" si="1"/>
        <v>41.811999999999998</v>
      </c>
      <c r="K10" s="300">
        <f>AVERAGE(J10:J11)</f>
        <v>41.932499999999997</v>
      </c>
      <c r="L10" s="301">
        <f>_xlfn.RANK.EQ(K10,K7:K36,1)</f>
        <v>8</v>
      </c>
      <c r="M10" s="81" t="s">
        <v>66</v>
      </c>
      <c r="N10" s="82">
        <v>82.5</v>
      </c>
      <c r="O10" s="83">
        <v>85</v>
      </c>
      <c r="P10" s="83">
        <v>87.5</v>
      </c>
      <c r="Q10" s="83">
        <v>90</v>
      </c>
      <c r="R10" s="83">
        <v>92.5</v>
      </c>
      <c r="S10" s="83">
        <v>95</v>
      </c>
      <c r="T10" s="83">
        <v>97.5</v>
      </c>
      <c r="U10" s="83">
        <v>100</v>
      </c>
      <c r="Z10" s="54">
        <f>AVERAGE(E10:E12)</f>
        <v>80.55</v>
      </c>
      <c r="AA10" s="53">
        <f>IF(E10&gt;84.9,E10,E11)</f>
        <v>81.099999999999994</v>
      </c>
      <c r="AB10" s="53">
        <f>COUNTIF(E10:E12,"&gt;84.9")</f>
        <v>0</v>
      </c>
      <c r="AC10" s="70">
        <f>IF(AB10=1,AD10,AE10)</f>
        <v>0</v>
      </c>
      <c r="AD10" s="56">
        <f>IF(AA10&lt;84.9,0,IF(AA10&lt;87.4,9,IF(AA10&lt;89.9,13.5,IF(AA10&lt;92.4,18,IF(AA10&lt;94.9,22.5,IF(AA10&lt;97.4,27,IF(AA10&lt;99.9,31.5,36)))))))</f>
        <v>0</v>
      </c>
      <c r="AE10" s="56">
        <f>IF(Z10&lt;84.9,0,IF(Z10&lt;87.4,18,IF(Z10&lt;89.9,27,IF(Z10&lt;92.4,36,IF(Z10&lt;94.9,45,IF(Z10&lt;97.4,54,IF(Z10&lt;99.9,63,72)))))))</f>
        <v>0</v>
      </c>
      <c r="AF10" s="57">
        <f>IF(AG10=2,AH10,AI10)</f>
        <v>0</v>
      </c>
      <c r="AG10" s="53">
        <f>COUNTIF(E10:E12,"&gt;1")</f>
        <v>2</v>
      </c>
      <c r="AH10" s="58">
        <f>IF(AB10=1,AJ10,AK10)</f>
        <v>0</v>
      </c>
      <c r="AI10" s="58">
        <f>IF(AB10=1,AL10,IF(AB10=2,AM10,AK10))</f>
        <v>0</v>
      </c>
      <c r="AJ10" s="53">
        <f>IF(AA10&lt;84.9,0,IF(AA10&lt;87.4,12,IF(AA10&lt;89.9,18,IF(AA10&lt;92.4,24,IF(AA10&lt;94.9,30,IF(AA10&lt;97.4,36,IF(AA10&lt;99.9,42,48)))))))</f>
        <v>0</v>
      </c>
      <c r="AK10" s="59">
        <f>IF(AA10&lt;84.9,0,IF(AA10&lt;87.4,24,IF(AA10&lt;89.9,36,IF(AA10&lt;92.4,48,IF(AA10&lt;94.9,60,IF(AA10&lt;97.4,72,IF(AA10&lt;99.9,84,96)))))))</f>
        <v>0</v>
      </c>
      <c r="AL10" s="53">
        <f>IF(AN10&lt;84.9,0,IF(AN10&lt;87.4,8,IF(AN10&lt;89.9,12,IF(AN10&lt;92.4,16,IF(AN10&lt;94.9,20,IF(AN10&lt;97.4,24,IF(AN10&lt;99.9,28,32)))))))</f>
        <v>0</v>
      </c>
      <c r="AM10" s="53">
        <f>IF(AO10&lt;84.9,0,IF(AO10&lt;87.4,16,IF(AO10&lt;89.9,24,IF(AO10&lt;92.4,32,IF(AO10&lt;94.9,40,IF(AO10&lt;97.4,48,IF(AO10&lt;99.9,56,64)))))))</f>
        <v>0</v>
      </c>
      <c r="AN10" s="53">
        <f>IF(E10&gt;84.9,E10,IF(E11&gt;84.9,E11,E12))</f>
        <v>0</v>
      </c>
      <c r="AO10" s="53">
        <f>(SUM(E10:E12)-MIN(E10:E12))/2</f>
        <v>40.549999999999997</v>
      </c>
      <c r="AP10" s="60"/>
    </row>
    <row r="11" spans="1:42" s="53" customFormat="1" ht="30" customHeight="1" thickBot="1" x14ac:dyDescent="0.3">
      <c r="A11" s="298"/>
      <c r="B11" s="298"/>
      <c r="C11" s="61" t="s">
        <v>67</v>
      </c>
      <c r="D11" s="62" t="s">
        <v>68</v>
      </c>
      <c r="E11" s="84">
        <v>81.099999999999994</v>
      </c>
      <c r="F11" s="299"/>
      <c r="G11" s="85">
        <v>4</v>
      </c>
      <c r="H11" s="86">
        <v>42.052999999999997</v>
      </c>
      <c r="I11" s="85">
        <f t="shared" si="0"/>
        <v>0</v>
      </c>
      <c r="J11" s="66">
        <f t="shared" si="1"/>
        <v>42.052999999999997</v>
      </c>
      <c r="K11" s="300"/>
      <c r="L11" s="301"/>
      <c r="M11" s="304" t="s">
        <v>69</v>
      </c>
      <c r="N11" s="87">
        <f>1.5*4</f>
        <v>6</v>
      </c>
      <c r="O11" s="88">
        <f>1.5*4*2</f>
        <v>12</v>
      </c>
      <c r="P11" s="88">
        <f>1.5*4*3</f>
        <v>18</v>
      </c>
      <c r="Q11" s="88">
        <f>1.5*4*4</f>
        <v>24</v>
      </c>
      <c r="R11" s="88">
        <f>1.5*4*5</f>
        <v>30</v>
      </c>
      <c r="S11" s="88">
        <f>1.5*4*6</f>
        <v>36</v>
      </c>
      <c r="T11" s="88">
        <f>1.5*4*7</f>
        <v>42</v>
      </c>
      <c r="U11" s="88">
        <f>1.5*4*8</f>
        <v>48</v>
      </c>
      <c r="V11" s="89" t="s">
        <v>61</v>
      </c>
      <c r="W11" s="302" t="s">
        <v>70</v>
      </c>
      <c r="X11" s="302"/>
      <c r="Z11" s="54"/>
      <c r="AC11" s="70"/>
      <c r="AD11" s="56"/>
      <c r="AE11" s="56"/>
      <c r="AF11" s="57"/>
      <c r="AH11" s="58"/>
      <c r="AI11" s="58"/>
      <c r="AK11" s="59"/>
      <c r="AP11" s="60"/>
    </row>
    <row r="12" spans="1:42" s="53" customFormat="1" ht="30" customHeight="1" thickBot="1" x14ac:dyDescent="0.3">
      <c r="A12" s="298"/>
      <c r="B12" s="298"/>
      <c r="C12" s="71"/>
      <c r="D12" s="72" t="s">
        <v>71</v>
      </c>
      <c r="E12" s="90"/>
      <c r="F12" s="299"/>
      <c r="G12" s="74"/>
      <c r="H12" s="75"/>
      <c r="I12" s="74">
        <f t="shared" si="0"/>
        <v>0</v>
      </c>
      <c r="J12" s="76">
        <f t="shared" si="1"/>
        <v>0</v>
      </c>
      <c r="K12" s="300"/>
      <c r="L12" s="301"/>
      <c r="M12" s="304"/>
      <c r="N12" s="91">
        <f>3*4</f>
        <v>12</v>
      </c>
      <c r="O12" s="92">
        <f>3*4*2</f>
        <v>24</v>
      </c>
      <c r="P12" s="92">
        <f>3*4*3</f>
        <v>36</v>
      </c>
      <c r="Q12" s="92">
        <f>3*4*4</f>
        <v>48</v>
      </c>
      <c r="R12" s="92">
        <f>3*4*5</f>
        <v>60</v>
      </c>
      <c r="S12" s="92">
        <f>3*4*6</f>
        <v>72</v>
      </c>
      <c r="T12" s="92">
        <f>3*4*7</f>
        <v>84</v>
      </c>
      <c r="U12" s="92">
        <f>3*4*8</f>
        <v>96</v>
      </c>
      <c r="V12" s="93" t="s">
        <v>63</v>
      </c>
      <c r="W12" s="302"/>
      <c r="X12" s="302"/>
      <c r="Z12" s="54"/>
      <c r="AC12" s="70"/>
      <c r="AD12" s="56"/>
      <c r="AE12" s="56"/>
      <c r="AF12" s="57"/>
      <c r="AH12" s="58"/>
      <c r="AI12" s="58"/>
      <c r="AK12" s="59"/>
      <c r="AP12" s="60"/>
    </row>
    <row r="13" spans="1:42" s="53" customFormat="1" ht="30" customHeight="1" thickBot="1" x14ac:dyDescent="0.3">
      <c r="A13" s="298">
        <v>3</v>
      </c>
      <c r="B13" s="298" t="s">
        <v>28</v>
      </c>
      <c r="C13" s="44" t="s">
        <v>72</v>
      </c>
      <c r="D13" s="45" t="s">
        <v>73</v>
      </c>
      <c r="E13" s="94">
        <v>76.8</v>
      </c>
      <c r="F13" s="299">
        <f>IF(M6=3,AC13,AF13)</f>
        <v>20</v>
      </c>
      <c r="G13" s="47">
        <v>5</v>
      </c>
      <c r="H13" s="48">
        <v>41.988</v>
      </c>
      <c r="I13" s="47">
        <f t="shared" si="0"/>
        <v>0</v>
      </c>
      <c r="J13" s="49">
        <f t="shared" si="1"/>
        <v>41.988</v>
      </c>
      <c r="K13" s="300">
        <f>AVERAGE(J13,J15)</f>
        <v>42.144500000000001</v>
      </c>
      <c r="L13" s="301">
        <f>_xlfn.RANK.EQ(K13,K7:K36,1)</f>
        <v>9</v>
      </c>
      <c r="M13" s="304"/>
      <c r="N13" s="95">
        <f>1*4</f>
        <v>4</v>
      </c>
      <c r="O13" s="96">
        <f>1*4*2</f>
        <v>8</v>
      </c>
      <c r="P13" s="96">
        <f>1*4*3</f>
        <v>12</v>
      </c>
      <c r="Q13" s="96">
        <f>1*4*4</f>
        <v>16</v>
      </c>
      <c r="R13" s="96">
        <f>1*4*5</f>
        <v>20</v>
      </c>
      <c r="S13" s="96">
        <f>1*4*6</f>
        <v>24</v>
      </c>
      <c r="T13" s="96">
        <f>1*4*7</f>
        <v>28</v>
      </c>
      <c r="U13" s="96">
        <f>1*4*8</f>
        <v>32</v>
      </c>
      <c r="V13" s="97" t="s">
        <v>61</v>
      </c>
      <c r="W13" s="303" t="s">
        <v>74</v>
      </c>
      <c r="X13" s="303"/>
      <c r="Z13" s="54">
        <f>AVERAGE(E13:E15)</f>
        <v>85.233333333333334</v>
      </c>
      <c r="AA13" s="53">
        <f>IF(E13&gt;84.9,E13,E14)</f>
        <v>84.9</v>
      </c>
      <c r="AB13" s="53">
        <f>COUNTIF(E13:E15,"&gt;84.9")</f>
        <v>1</v>
      </c>
      <c r="AC13" s="70">
        <f>IF(AB13=1,AD13,AE13)</f>
        <v>9</v>
      </c>
      <c r="AD13" s="56">
        <f>IF(AA13&lt;84.9,0,IF(AA13&lt;87.4,9,IF(AA13&lt;89.9,13.5,IF(AA13&lt;92.4,18,IF(AA13&lt;94.9,22.5,IF(AA13&lt;97.4,27,IF(AA13&lt;99.9,31.5,36)))))))</f>
        <v>9</v>
      </c>
      <c r="AE13" s="56">
        <f>IF(Z13&lt;84.9,0,IF(Z13&lt;87.4,18,IF(Z13&lt;89.9,27,IF(Z13&lt;92.4,36,IF(Z13&lt;94.9,45,IF(Z13&lt;97.4,54,IF(Z13&lt;99.9,63,72)))))))</f>
        <v>18</v>
      </c>
      <c r="AF13" s="57">
        <f>IF(AG13=2,AH13,AI13)</f>
        <v>20</v>
      </c>
      <c r="AG13" s="53">
        <f>COUNTIF(E13:E15,"&gt;1")</f>
        <v>3</v>
      </c>
      <c r="AH13" s="58">
        <f>IF(AB13=1,AJ13,AK13)</f>
        <v>12</v>
      </c>
      <c r="AI13" s="58">
        <f>IF(AB13=1,AL13,IF(AB13=2,AM13,AK13))</f>
        <v>20</v>
      </c>
      <c r="AJ13" s="53">
        <f>IF(AA13&lt;84.9,0,IF(AA13&lt;87.4,12,IF(AA13&lt;89.9,18,IF(AA13&lt;92.4,24,IF(AA13&lt;94.9,30,IF(AA13&lt;97.4,36,IF(AA13&lt;99.9,42,48)))))))</f>
        <v>12</v>
      </c>
      <c r="AK13" s="59">
        <f>IF(AA13&lt;84.9,0,IF(AA13&lt;87.4,24,IF(AA13&lt;89.9,36,IF(AA13&lt;92.4,48,IF(AA13&lt;94.9,60,IF(AA13&lt;97.4,72,IF(AA13&lt;99.9,84,96)))))))</f>
        <v>24</v>
      </c>
      <c r="AL13" s="53">
        <f>IF(AN13&lt;84.9,0,IF(AN13&lt;87.4,8,IF(AN13&lt;89.9,12,IF(AN13&lt;92.4,16,IF(AN13&lt;94.9,20,IF(AN13&lt;97.4,24,IF(AN13&lt;99.9,28,32)))))))</f>
        <v>20</v>
      </c>
      <c r="AM13" s="53">
        <f>IF(AO13&lt;84.9,0,IF(AO13&lt;87.4,16,IF(AO13&lt;89.9,24,IF(AO13&lt;92.4,32,IF(AO13&lt;94.9,40,IF(AO13&lt;97.4,48,IF(AO13&lt;99.9,56,64)))))))</f>
        <v>24</v>
      </c>
      <c r="AN13" s="53">
        <f>IF(E13&gt;84.9,E13,IF(E14&gt;84.9,E14,E15))</f>
        <v>94</v>
      </c>
      <c r="AO13" s="53">
        <f>(SUM(E13:E15)-MIN(E13:E15))/2</f>
        <v>89.449999999999989</v>
      </c>
      <c r="AP13" s="60"/>
    </row>
    <row r="14" spans="1:42" s="53" customFormat="1" ht="30" customHeight="1" thickBot="1" x14ac:dyDescent="0.3">
      <c r="A14" s="298"/>
      <c r="B14" s="298"/>
      <c r="C14" s="98" t="s">
        <v>75</v>
      </c>
      <c r="D14" s="99" t="s">
        <v>76</v>
      </c>
      <c r="E14" s="100">
        <v>84.9</v>
      </c>
      <c r="F14" s="299"/>
      <c r="G14" s="85"/>
      <c r="H14" s="86"/>
      <c r="I14" s="85">
        <f t="shared" si="0"/>
        <v>0.1</v>
      </c>
      <c r="J14" s="66">
        <f t="shared" si="1"/>
        <v>-0.1</v>
      </c>
      <c r="K14" s="300"/>
      <c r="L14" s="301"/>
      <c r="M14" s="304"/>
      <c r="N14" s="95">
        <f>2*4</f>
        <v>8</v>
      </c>
      <c r="O14" s="96">
        <f>2*4*2</f>
        <v>16</v>
      </c>
      <c r="P14" s="96">
        <f>2*4*3</f>
        <v>24</v>
      </c>
      <c r="Q14" s="96">
        <f>2*4*4</f>
        <v>32</v>
      </c>
      <c r="R14" s="96">
        <f>2*4*5</f>
        <v>40</v>
      </c>
      <c r="S14" s="96">
        <f>2*4*6</f>
        <v>48</v>
      </c>
      <c r="T14" s="96">
        <f>2*4*7</f>
        <v>56</v>
      </c>
      <c r="U14" s="96">
        <f>2*4*8</f>
        <v>64</v>
      </c>
      <c r="V14" s="97" t="s">
        <v>63</v>
      </c>
      <c r="W14" s="303"/>
      <c r="X14" s="303"/>
      <c r="Z14" s="54"/>
      <c r="AC14" s="70"/>
      <c r="AD14" s="56"/>
      <c r="AE14" s="56"/>
      <c r="AF14" s="57"/>
      <c r="AH14" s="58"/>
      <c r="AI14" s="58"/>
      <c r="AK14" s="59"/>
      <c r="AP14" s="60"/>
    </row>
    <row r="15" spans="1:42" s="53" customFormat="1" ht="30" customHeight="1" thickBot="1" x14ac:dyDescent="0.3">
      <c r="A15" s="298"/>
      <c r="B15" s="298"/>
      <c r="C15" s="71" t="s">
        <v>77</v>
      </c>
      <c r="D15" s="72" t="s">
        <v>78</v>
      </c>
      <c r="E15" s="90">
        <v>94</v>
      </c>
      <c r="F15" s="299"/>
      <c r="G15" s="74">
        <v>6</v>
      </c>
      <c r="H15" s="75">
        <v>42.551000000000002</v>
      </c>
      <c r="I15" s="74">
        <f t="shared" si="0"/>
        <v>0.25</v>
      </c>
      <c r="J15" s="76">
        <f t="shared" si="1"/>
        <v>42.301000000000002</v>
      </c>
      <c r="K15" s="300"/>
      <c r="L15" s="301"/>
      <c r="M15" s="304"/>
      <c r="N15" s="101">
        <f>3*4</f>
        <v>12</v>
      </c>
      <c r="O15" s="102">
        <f>3*4*2</f>
        <v>24</v>
      </c>
      <c r="P15" s="102">
        <f>3*4*3</f>
        <v>36</v>
      </c>
      <c r="Q15" s="102">
        <f>3*4*4</f>
        <v>48</v>
      </c>
      <c r="R15" s="102">
        <f>3*4*5</f>
        <v>60</v>
      </c>
      <c r="S15" s="102">
        <f>3*4*6</f>
        <v>72</v>
      </c>
      <c r="T15" s="102">
        <f>3*4*7</f>
        <v>84</v>
      </c>
      <c r="U15" s="102">
        <f>3*4*8</f>
        <v>96</v>
      </c>
      <c r="V15" s="103" t="s">
        <v>79</v>
      </c>
      <c r="W15" s="303"/>
      <c r="X15" s="303"/>
      <c r="Z15" s="54"/>
      <c r="AC15" s="70"/>
      <c r="AD15" s="56"/>
      <c r="AE15" s="56"/>
      <c r="AF15" s="57"/>
      <c r="AH15" s="58"/>
      <c r="AI15" s="58"/>
      <c r="AK15" s="59"/>
      <c r="AP15" s="60"/>
    </row>
    <row r="16" spans="1:42" s="53" customFormat="1" ht="30" customHeight="1" thickBot="1" x14ac:dyDescent="0.3">
      <c r="A16" s="298">
        <v>4</v>
      </c>
      <c r="B16" s="298" t="s">
        <v>23</v>
      </c>
      <c r="C16" s="44" t="s">
        <v>80</v>
      </c>
      <c r="D16" s="45" t="s">
        <v>81</v>
      </c>
      <c r="E16" s="94">
        <v>73.3</v>
      </c>
      <c r="F16" s="299">
        <f>IF(M6=3,AC16,AF16)</f>
        <v>0</v>
      </c>
      <c r="G16" s="47">
        <v>7</v>
      </c>
      <c r="H16" s="48">
        <v>41.795999999999999</v>
      </c>
      <c r="I16" s="47">
        <f t="shared" si="0"/>
        <v>0</v>
      </c>
      <c r="J16" s="49">
        <f t="shared" si="1"/>
        <v>41.795999999999999</v>
      </c>
      <c r="K16" s="300">
        <f>AVERAGE(J16:J17)</f>
        <v>41.913499999999999</v>
      </c>
      <c r="L16" s="301">
        <f>_xlfn.RANK.EQ(K16,K7:K36,1)</f>
        <v>6</v>
      </c>
      <c r="N16" s="104"/>
      <c r="O16" s="104"/>
      <c r="P16" s="104"/>
      <c r="Q16" s="104"/>
      <c r="Z16" s="54">
        <f>AVERAGE(E16:E18)</f>
        <v>73</v>
      </c>
      <c r="AA16" s="53">
        <f>IF(E16&gt;84.9,E16,E17)</f>
        <v>72.7</v>
      </c>
      <c r="AB16" s="53">
        <f>COUNTIF(E16:E18,"&gt;84.9")</f>
        <v>0</v>
      </c>
      <c r="AC16" s="70">
        <f>IF(AB16=1,AD16,AE16)</f>
        <v>0</v>
      </c>
      <c r="AD16" s="56">
        <f>IF(AA16&lt;84.9,0,IF(AA16&lt;87.4,9,IF(AA16&lt;89.9,13.5,IF(AA16&lt;92.4,18,IF(AA16&lt;94.9,22.5,IF(AA16&lt;97.4,27,IF(AA16&lt;99.9,31.5,36)))))))</f>
        <v>0</v>
      </c>
      <c r="AE16" s="56">
        <f>IF(Z16&lt;84.9,0,IF(Z16&lt;87.4,18,IF(Z16&lt;89.9,27,IF(Z16&lt;92.4,36,IF(Z16&lt;94.9,45,IF(Z16&lt;97.4,54,IF(Z16&lt;99.9,63,72)))))))</f>
        <v>0</v>
      </c>
      <c r="AF16" s="57">
        <f>IF(AG16=2,AH16,AI16)</f>
        <v>0</v>
      </c>
      <c r="AG16" s="53">
        <f>COUNTIF(E16:E18,"&gt;1")</f>
        <v>2</v>
      </c>
      <c r="AH16" s="58">
        <f>IF(AB16=1,AJ16,AK16)</f>
        <v>0</v>
      </c>
      <c r="AI16" s="58">
        <f>IF(AB16=1,AL16,IF(AB16=2,AM16,AK16))</f>
        <v>0</v>
      </c>
      <c r="AJ16" s="53">
        <f>IF(AA16&lt;84.9,0,IF(AA16&lt;87.4,12,IF(AA16&lt;89.9,18,IF(AA16&lt;92.4,24,IF(AA16&lt;94.9,30,IF(AA16&lt;97.4,36,IF(AA16&lt;99.9,42,48)))))))</f>
        <v>0</v>
      </c>
      <c r="AK16" s="59">
        <f>IF(AA16&lt;84.9,0,IF(AA16&lt;87.4,24,IF(AA16&lt;89.9,36,IF(AA16&lt;92.4,48,IF(AA16&lt;94.9,60,IF(AA16&lt;97.4,72,IF(AA16&lt;99.9,84,96)))))))</f>
        <v>0</v>
      </c>
      <c r="AL16" s="53">
        <f>IF(AN16&lt;84.9,0,IF(AN16&lt;87.4,8,IF(AN16&lt;89.9,12,IF(AN16&lt;92.4,16,IF(AN16&lt;94.9,20,IF(AN16&lt;97.4,24,IF(AN16&lt;99.9,28,32)))))))</f>
        <v>0</v>
      </c>
      <c r="AM16" s="53">
        <f>IF(AO16&lt;84.9,0,IF(AO16&lt;87.4,16,IF(AO16&lt;89.9,24,IF(AO16&lt;92.4,32,IF(AO16&lt;94.9,40,IF(AO16&lt;97.4,48,IF(AO16&lt;99.9,56,64)))))))</f>
        <v>0</v>
      </c>
      <c r="AN16" s="53">
        <f>IF(E16&gt;84.9,E16,IF(E17&gt;84.9,E17,E18))</f>
        <v>0</v>
      </c>
      <c r="AO16" s="53">
        <f>(SUM(E16:E18)-MIN(E16:E18))/2</f>
        <v>36.65</v>
      </c>
      <c r="AP16" s="60"/>
    </row>
    <row r="17" spans="1:42" s="53" customFormat="1" ht="30" customHeight="1" thickBot="1" x14ac:dyDescent="0.3">
      <c r="A17" s="298"/>
      <c r="B17" s="298"/>
      <c r="C17" s="61" t="s">
        <v>82</v>
      </c>
      <c r="D17" s="62" t="s">
        <v>83</v>
      </c>
      <c r="E17" s="105">
        <v>72.7</v>
      </c>
      <c r="F17" s="299"/>
      <c r="G17" s="85">
        <v>8</v>
      </c>
      <c r="H17" s="86">
        <v>42.030999999999999</v>
      </c>
      <c r="I17" s="85">
        <f t="shared" si="0"/>
        <v>0</v>
      </c>
      <c r="J17" s="66">
        <f t="shared" si="1"/>
        <v>42.030999999999999</v>
      </c>
      <c r="K17" s="300"/>
      <c r="L17" s="301"/>
      <c r="N17" s="104"/>
      <c r="O17" s="104"/>
      <c r="P17" s="104"/>
      <c r="Q17" s="104"/>
      <c r="Z17" s="54"/>
      <c r="AC17" s="70"/>
      <c r="AD17" s="56"/>
      <c r="AE17" s="56"/>
      <c r="AF17" s="57"/>
      <c r="AH17" s="58"/>
      <c r="AI17" s="58"/>
      <c r="AK17" s="59"/>
      <c r="AP17" s="60"/>
    </row>
    <row r="18" spans="1:42" s="53" customFormat="1" ht="30" customHeight="1" thickBot="1" x14ac:dyDescent="0.3">
      <c r="A18" s="298"/>
      <c r="B18" s="298"/>
      <c r="C18" s="71"/>
      <c r="D18" s="72" t="s">
        <v>84</v>
      </c>
      <c r="E18" s="90"/>
      <c r="F18" s="299"/>
      <c r="G18" s="74"/>
      <c r="H18" s="75"/>
      <c r="I18" s="74">
        <f t="shared" si="0"/>
        <v>0</v>
      </c>
      <c r="J18" s="76">
        <f t="shared" si="1"/>
        <v>0</v>
      </c>
      <c r="K18" s="300"/>
      <c r="L18" s="301"/>
      <c r="N18" s="104"/>
      <c r="O18" s="104"/>
      <c r="P18" s="104"/>
      <c r="Q18" s="104"/>
      <c r="Z18" s="54"/>
      <c r="AC18" s="70"/>
      <c r="AD18" s="56"/>
      <c r="AE18" s="56"/>
      <c r="AF18" s="57"/>
      <c r="AH18" s="58"/>
      <c r="AI18" s="58"/>
      <c r="AK18" s="59"/>
      <c r="AP18" s="60"/>
    </row>
    <row r="19" spans="1:42" s="53" customFormat="1" ht="30" customHeight="1" thickBot="1" x14ac:dyDescent="0.3">
      <c r="A19" s="298">
        <v>5</v>
      </c>
      <c r="B19" s="298" t="s">
        <v>14</v>
      </c>
      <c r="C19" s="44" t="s">
        <v>85</v>
      </c>
      <c r="D19" s="45" t="s">
        <v>86</v>
      </c>
      <c r="E19" s="80">
        <v>77.5</v>
      </c>
      <c r="F19" s="299">
        <f>IF(M6=3,AC19,AF19)</f>
        <v>12</v>
      </c>
      <c r="G19" s="47">
        <v>8</v>
      </c>
      <c r="H19" s="48">
        <v>42.18</v>
      </c>
      <c r="I19" s="47">
        <f t="shared" si="0"/>
        <v>0</v>
      </c>
      <c r="J19" s="49">
        <f t="shared" si="1"/>
        <v>42.18</v>
      </c>
      <c r="K19" s="300">
        <f>AVERAGE(J19:J20)</f>
        <v>41.915500000000002</v>
      </c>
      <c r="L19" s="301">
        <f>_xlfn.RANK.EQ(K19,K7:K36,1)</f>
        <v>7</v>
      </c>
      <c r="N19" s="104"/>
      <c r="O19" s="104"/>
      <c r="P19" s="104"/>
      <c r="Q19" s="104"/>
      <c r="Z19" s="54">
        <f>AVERAGE(E19:E21)</f>
        <v>82.266666666666666</v>
      </c>
      <c r="AA19" s="53">
        <f>IF(E19&gt;84.9,E19,E20)</f>
        <v>81.8</v>
      </c>
      <c r="AB19" s="53">
        <f>COUNTIF(E19:E21,"&gt;84.9")</f>
        <v>1</v>
      </c>
      <c r="AC19" s="70">
        <f>IF(AB19=1,AD19,AE19)</f>
        <v>0</v>
      </c>
      <c r="AD19" s="56">
        <f>IF(AA19&lt;84.9,0,IF(AA19&lt;87.4,9,IF(AA19&lt;89.9,13.5,IF(AA19&lt;92.4,18,IF(AA19&lt;94.9,22.5,IF(AA19&lt;97.4,27,IF(AA19&lt;99.9,31.5,36)))))))</f>
        <v>0</v>
      </c>
      <c r="AE19" s="56">
        <f>IF(Z19&lt;84.9,0,IF(Z19&lt;87.4,18,IF(Z19&lt;89.9,27,IF(Z19&lt;92.4,36,IF(Z19&lt;94.9,45,IF(Z19&lt;97.4,54,IF(Z19&lt;99.9,63,72)))))))</f>
        <v>0</v>
      </c>
      <c r="AF19" s="57">
        <f>IF(AG19=2,AH19,AI19)</f>
        <v>12</v>
      </c>
      <c r="AG19" s="53">
        <f>COUNTIF(E19:E21,"&gt;1")</f>
        <v>3</v>
      </c>
      <c r="AH19" s="58">
        <f>IF(AB19=1,AJ19,AK19)</f>
        <v>0</v>
      </c>
      <c r="AI19" s="58">
        <f>IF(AB19=1,AL19,IF(AB19=2,AM19,AK19))</f>
        <v>12</v>
      </c>
      <c r="AJ19" s="53">
        <f>IF(AA19&lt;84.9,0,IF(AA19&lt;87.4,12,IF(AA19&lt;89.9,18,IF(AA19&lt;92.4,24,IF(AA19&lt;94.9,30,IF(AA19&lt;97.4,36,IF(AA19&lt;99.9,42,48)))))))</f>
        <v>0</v>
      </c>
      <c r="AK19" s="59">
        <f>IF(AA19&lt;84.9,0,IF(AA19&lt;87.4,24,IF(AA19&lt;89.9,36,IF(AA19&lt;92.4,48,IF(AA19&lt;94.9,60,IF(AA19&lt;97.4,72,IF(AA19&lt;99.9,84,96)))))))</f>
        <v>0</v>
      </c>
      <c r="AL19" s="53">
        <f>IF(AN19&lt;84.9,0,IF(AN19&lt;87.4,8,IF(AN19&lt;89.9,12,IF(AN19&lt;92.4,16,IF(AN19&lt;94.9,20,IF(AN19&lt;97.4,24,IF(AN19&lt;99.9,28,32)))))))</f>
        <v>12</v>
      </c>
      <c r="AM19" s="53">
        <f>IF(AO19&lt;84.9,0,IF(AO19&lt;87.4,16,IF(AO19&lt;89.9,24,IF(AO19&lt;92.4,32,IF(AO19&lt;94.9,40,IF(AO19&lt;97.4,48,IF(AO19&lt;99.9,56,64)))))))</f>
        <v>0</v>
      </c>
      <c r="AN19" s="53">
        <f>IF(E19&gt;84.9,E19,IF(E20&gt;84.9,E20,E21))</f>
        <v>87.5</v>
      </c>
      <c r="AO19" s="53">
        <f>(SUM(E19:E21)-MIN(E19:E21))/2</f>
        <v>84.65</v>
      </c>
      <c r="AP19" s="60"/>
    </row>
    <row r="20" spans="1:42" s="53" customFormat="1" ht="30" customHeight="1" thickBot="1" x14ac:dyDescent="0.3">
      <c r="A20" s="298"/>
      <c r="B20" s="298"/>
      <c r="C20" s="98" t="s">
        <v>87</v>
      </c>
      <c r="D20" s="99" t="s">
        <v>88</v>
      </c>
      <c r="E20" s="106">
        <v>81.8</v>
      </c>
      <c r="F20" s="299"/>
      <c r="G20" s="85">
        <v>9</v>
      </c>
      <c r="H20" s="86">
        <v>41.651000000000003</v>
      </c>
      <c r="I20" s="85">
        <f t="shared" si="0"/>
        <v>0</v>
      </c>
      <c r="J20" s="66">
        <f t="shared" si="1"/>
        <v>41.651000000000003</v>
      </c>
      <c r="K20" s="300"/>
      <c r="L20" s="301"/>
      <c r="N20" s="104"/>
      <c r="O20" s="104"/>
      <c r="P20" s="104"/>
      <c r="Q20" s="104"/>
      <c r="Z20" s="54"/>
      <c r="AC20" s="70"/>
      <c r="AD20" s="56"/>
      <c r="AE20" s="56"/>
      <c r="AF20" s="57"/>
      <c r="AH20" s="58"/>
      <c r="AI20" s="58"/>
      <c r="AK20" s="59"/>
      <c r="AP20" s="60"/>
    </row>
    <row r="21" spans="1:42" s="53" customFormat="1" ht="30" customHeight="1" thickBot="1" x14ac:dyDescent="0.35">
      <c r="A21" s="298"/>
      <c r="B21" s="298"/>
      <c r="C21" s="71" t="s">
        <v>89</v>
      </c>
      <c r="D21" s="72" t="s">
        <v>90</v>
      </c>
      <c r="E21" s="107">
        <v>87.5</v>
      </c>
      <c r="F21" s="299"/>
      <c r="G21" s="74"/>
      <c r="H21" s="75"/>
      <c r="I21" s="74">
        <f t="shared" si="0"/>
        <v>0.15</v>
      </c>
      <c r="J21" s="76">
        <f t="shared" si="1"/>
        <v>-0.15</v>
      </c>
      <c r="K21" s="300"/>
      <c r="L21" s="301"/>
      <c r="N21" s="108"/>
      <c r="O21" s="20"/>
      <c r="P21" s="104"/>
      <c r="Q21" s="104"/>
      <c r="Z21" s="54"/>
      <c r="AC21" s="70"/>
      <c r="AD21" s="56"/>
      <c r="AE21" s="56"/>
      <c r="AF21" s="57"/>
      <c r="AH21" s="58"/>
      <c r="AI21" s="58"/>
      <c r="AK21" s="59"/>
      <c r="AP21" s="60"/>
    </row>
    <row r="22" spans="1:42" ht="29.25" customHeight="1" thickBot="1" x14ac:dyDescent="0.4">
      <c r="A22" s="298">
        <v>6</v>
      </c>
      <c r="B22" s="298" t="s">
        <v>22</v>
      </c>
      <c r="C22" s="109" t="s">
        <v>91</v>
      </c>
      <c r="D22" s="110" t="s">
        <v>92</v>
      </c>
      <c r="E22" s="47">
        <v>75</v>
      </c>
      <c r="F22" s="299">
        <f>IF(M6=3,AC22,AF22)</f>
        <v>0</v>
      </c>
      <c r="G22" s="47">
        <v>9</v>
      </c>
      <c r="H22" s="48">
        <v>41.911999999999999</v>
      </c>
      <c r="I22" s="47">
        <f t="shared" si="0"/>
        <v>0</v>
      </c>
      <c r="J22" s="49">
        <f t="shared" si="1"/>
        <v>41.911999999999999</v>
      </c>
      <c r="K22" s="300">
        <f>AVERAGE(J22:J23)</f>
        <v>41.837499999999999</v>
      </c>
      <c r="L22" s="301">
        <f>_xlfn.RANK.EQ(K22,K7:K36,1)</f>
        <v>5</v>
      </c>
      <c r="M22" s="53"/>
      <c r="P22" s="111"/>
      <c r="Z22" s="54">
        <f>AVERAGE(E22:E24)</f>
        <v>74</v>
      </c>
      <c r="AA22" s="53">
        <f>IF(E22&gt;84.9,E22,E23)</f>
        <v>73</v>
      </c>
      <c r="AB22" s="20">
        <f>COUNTIF(E22:E24,"&gt;84.9")</f>
        <v>0</v>
      </c>
      <c r="AC22" s="112">
        <f>IF(AB22=1,AD22,AE22)</f>
        <v>0</v>
      </c>
      <c r="AD22" s="56">
        <f>IF(AA22&lt;84.9,0,IF(AA22&lt;87.4,9,IF(AA22&lt;89.9,13.5,IF(AA22&lt;92.4,18,IF(AA22&lt;94.9,22.5,IF(AA22&lt;97.4,27,IF(AA22&lt;99.9,31.5,36)))))))</f>
        <v>0</v>
      </c>
      <c r="AE22" s="56">
        <f>IF(Z22&lt;84.9,0,IF(Z22&lt;87.4,18,IF(Z22&lt;89.9,27,IF(Z22&lt;92.4,36,IF(Z22&lt;94.9,45,IF(Z22&lt;97.4,54,IF(Z22&lt;99.9,63,72)))))))</f>
        <v>0</v>
      </c>
      <c r="AF22" s="57">
        <f>IF(AG22=2,AH22,AI22)</f>
        <v>0</v>
      </c>
      <c r="AG22" s="53">
        <f>COUNTIF(E22:E24,"&gt;1")</f>
        <v>2</v>
      </c>
      <c r="AH22" s="58">
        <f>IF(AB22=1,AJ22,AK22)</f>
        <v>0</v>
      </c>
      <c r="AI22" s="58">
        <f>IF(AB22=1,AL22,IF(AB22=2,AM22,AK22))</f>
        <v>0</v>
      </c>
      <c r="AJ22" s="20">
        <f>IF(AA22&lt;84.9,0,IF(AA22&lt;87.4,12,IF(AA22&lt;89.9,18,IF(AA22&lt;92.4,24,IF(AA22&lt;94.9,30,IF(AA22&lt;97.4,36,IF(AA22&lt;99.9,42,48)))))))</f>
        <v>0</v>
      </c>
      <c r="AK22" s="41">
        <f>IF(AA22&lt;84.9,0,IF(AA22&lt;87.4,24,IF(AA22&lt;89.9,36,IF(AA22&lt;92.4,48,IF(AA22&lt;94.9,60,IF(AA22&lt;97.4,72,IF(AA22&lt;99.9,84,96)))))))</f>
        <v>0</v>
      </c>
      <c r="AL22" s="20">
        <f>IF(AN22&lt;84.9,0,IF(AN22&lt;87.4,8,IF(AN22&lt;89.9,12,IF(AN22&lt;92.4,16,IF(AN22&lt;94.9,20,IF(AN22&lt;97.4,24,IF(AN22&lt;99.9,28,32)))))))</f>
        <v>0</v>
      </c>
      <c r="AM22" s="20">
        <f>IF(AO22&lt;84.9,0,IF(AO22&lt;87.4,16,IF(AO22&lt;89.9,24,IF(AO22&lt;92.4,32,IF(AO22&lt;94.9,40,IF(AO22&lt;97.4,48,IF(AO22&lt;99.9,56,64)))))))</f>
        <v>0</v>
      </c>
      <c r="AN22" s="20">
        <f>IF(E22&gt;84.9,E22,IF(E23&gt;84.9,E23,E24))</f>
        <v>0</v>
      </c>
      <c r="AO22" s="20">
        <f>(SUM(E22:E24)-MIN(E22:E24))/2</f>
        <v>37.5</v>
      </c>
      <c r="AP22" s="113"/>
    </row>
    <row r="23" spans="1:42" ht="29.25" customHeight="1" thickBot="1" x14ac:dyDescent="0.4">
      <c r="A23" s="298"/>
      <c r="B23" s="298"/>
      <c r="C23" s="114" t="s">
        <v>93</v>
      </c>
      <c r="D23" s="115" t="s">
        <v>94</v>
      </c>
      <c r="E23" s="64">
        <v>73</v>
      </c>
      <c r="F23" s="299"/>
      <c r="G23" s="85">
        <v>10</v>
      </c>
      <c r="H23" s="86">
        <v>41.762999999999998</v>
      </c>
      <c r="I23" s="85">
        <f t="shared" si="0"/>
        <v>0</v>
      </c>
      <c r="J23" s="66">
        <f t="shared" si="1"/>
        <v>41.762999999999998</v>
      </c>
      <c r="K23" s="300"/>
      <c r="L23" s="301"/>
      <c r="M23" s="53"/>
      <c r="P23" s="111"/>
      <c r="Z23" s="54"/>
      <c r="AA23" s="53"/>
      <c r="AC23" s="112"/>
      <c r="AD23" s="56"/>
      <c r="AE23" s="56"/>
      <c r="AF23" s="57"/>
      <c r="AG23" s="53"/>
      <c r="AH23" s="58"/>
      <c r="AI23" s="58"/>
      <c r="AK23" s="41"/>
      <c r="AP23" s="113"/>
    </row>
    <row r="24" spans="1:42" ht="29.25" customHeight="1" thickBot="1" x14ac:dyDescent="0.4">
      <c r="A24" s="298"/>
      <c r="B24" s="298"/>
      <c r="C24" s="116"/>
      <c r="D24" s="117" t="s">
        <v>95</v>
      </c>
      <c r="E24" s="117"/>
      <c r="F24" s="299"/>
      <c r="G24" s="74"/>
      <c r="H24" s="75"/>
      <c r="I24" s="74">
        <f t="shared" si="0"/>
        <v>0</v>
      </c>
      <c r="J24" s="76">
        <f t="shared" si="1"/>
        <v>0</v>
      </c>
      <c r="K24" s="300"/>
      <c r="L24" s="301"/>
      <c r="M24" s="53"/>
      <c r="P24" s="111"/>
      <c r="Z24" s="54"/>
      <c r="AA24" s="53"/>
      <c r="AC24" s="112"/>
      <c r="AD24" s="56"/>
      <c r="AE24" s="56"/>
      <c r="AF24" s="57"/>
      <c r="AG24" s="53"/>
      <c r="AH24" s="58"/>
      <c r="AI24" s="58"/>
      <c r="AK24" s="41"/>
      <c r="AP24" s="113"/>
    </row>
    <row r="25" spans="1:42" ht="29.25" customHeight="1" thickBot="1" x14ac:dyDescent="0.35">
      <c r="A25" s="298">
        <v>7</v>
      </c>
      <c r="B25" s="298" t="s">
        <v>96</v>
      </c>
      <c r="C25" s="44" t="s">
        <v>97</v>
      </c>
      <c r="D25" s="45" t="s">
        <v>98</v>
      </c>
      <c r="E25" s="47">
        <v>75.900000000000006</v>
      </c>
      <c r="F25" s="299">
        <f>IF(M6=3,AC25,AF25)</f>
        <v>0</v>
      </c>
      <c r="G25" s="47">
        <v>11</v>
      </c>
      <c r="H25" s="48">
        <v>41.542000000000002</v>
      </c>
      <c r="I25" s="47">
        <f t="shared" si="0"/>
        <v>0</v>
      </c>
      <c r="J25" s="49">
        <f t="shared" si="1"/>
        <v>41.542000000000002</v>
      </c>
      <c r="K25" s="300">
        <f>AVERAGE(J25:J26)</f>
        <v>41.7395</v>
      </c>
      <c r="L25" s="301">
        <f>_xlfn.RANK.EQ(K25,K7:K39,1)</f>
        <v>1</v>
      </c>
      <c r="M25" s="53"/>
      <c r="Z25" s="54">
        <f>AVERAGE(E25:E27)</f>
        <v>78.25</v>
      </c>
      <c r="AA25" s="53">
        <f>IF(E25&gt;84.9,E25,E26)</f>
        <v>80.599999999999994</v>
      </c>
      <c r="AB25" s="20">
        <f>COUNTIF(E25:E27,"&gt;84.9")</f>
        <v>0</v>
      </c>
      <c r="AC25" s="112">
        <f>IF(AB25=1,AD25,AE25)</f>
        <v>0</v>
      </c>
      <c r="AD25" s="56">
        <f>IF(AA25&lt;84.9,0,IF(AA25&lt;87.4,9,IF(AA25&lt;89.9,13.5,IF(AA25&lt;92.4,18,IF(AA25&lt;94.9,22.5,IF(AA25&lt;97.4,27,IF(AA25&lt;99.9,31.5,36)))))))</f>
        <v>0</v>
      </c>
      <c r="AE25" s="56">
        <f>IF(Z25&lt;84.9,0,IF(Z25&lt;87.4,18,IF(Z25&lt;89.9,27,IF(Z25&lt;92.4,36,IF(Z25&lt;94.9,45,IF(Z25&lt;97.4,54,IF(Z25&lt;99.9,63,72)))))))</f>
        <v>0</v>
      </c>
      <c r="AF25" s="57">
        <f>IF(AG25=2,AH25,AI25)</f>
        <v>0</v>
      </c>
      <c r="AG25" s="53">
        <f>COUNTIF(E25:E27,"&gt;1")</f>
        <v>2</v>
      </c>
      <c r="AH25" s="58">
        <f>IF(AB25=1,AJ25,AK25)</f>
        <v>0</v>
      </c>
      <c r="AI25" s="58">
        <f>IF(AB25=1,AL25,IF(AB25=2,AM25,AK25))</f>
        <v>0</v>
      </c>
      <c r="AJ25" s="20">
        <f>IF(AA25&lt;84.9,0,IF(AA25&lt;87.4,12,IF(AA25&lt;89.9,18,IF(AA25&lt;92.4,24,IF(AA25&lt;94.9,30,IF(AA25&lt;97.4,36,IF(AA25&lt;99.9,42,48)))))))</f>
        <v>0</v>
      </c>
      <c r="AK25" s="41">
        <f>IF(AA25&lt;84.9,0,IF(AA25&lt;87.4,24,IF(AA25&lt;89.9,36,IF(AA25&lt;92.4,48,IF(AA25&lt;94.9,60,IF(AA25&lt;97.4,72,IF(AA25&lt;99.9,84,96)))))))</f>
        <v>0</v>
      </c>
      <c r="AL25" s="20">
        <f>IF(AN25&lt;84.9,0,IF(AN25&lt;87.4,8,IF(AN25&lt;89.9,12,IF(AN25&lt;92.4,16,IF(AN25&lt;94.9,20,IF(AN25&lt;97.4,24,IF(AN25&lt;99.9,28,32)))))))</f>
        <v>0</v>
      </c>
      <c r="AM25" s="20">
        <f>IF(AO25&lt;84.9,0,IF(AO25&lt;87.4,16,IF(AO25&lt;89.9,24,IF(AO25&lt;92.4,32,IF(AO25&lt;94.9,40,IF(AO25&lt;97.4,48,IF(AO25&lt;99.9,56,64)))))))</f>
        <v>0</v>
      </c>
      <c r="AN25" s="20">
        <f>IF(E25&gt;84.9,E25,IF(E26&gt;84.9,E26,E27))</f>
        <v>0</v>
      </c>
      <c r="AO25" s="20">
        <f>(SUM(E25:E27)-MIN(E25:E27))/2</f>
        <v>40.299999999999997</v>
      </c>
      <c r="AP25" s="113"/>
    </row>
    <row r="26" spans="1:42" ht="29.25" customHeight="1" thickBot="1" x14ac:dyDescent="0.35">
      <c r="A26" s="298"/>
      <c r="B26" s="298"/>
      <c r="C26" s="98" t="s">
        <v>99</v>
      </c>
      <c r="D26" s="99" t="s">
        <v>100</v>
      </c>
      <c r="E26" s="85">
        <v>80.599999999999994</v>
      </c>
      <c r="F26" s="299"/>
      <c r="G26" s="85">
        <v>10</v>
      </c>
      <c r="H26" s="86">
        <v>41.936999999999998</v>
      </c>
      <c r="I26" s="85">
        <f t="shared" si="0"/>
        <v>0</v>
      </c>
      <c r="J26" s="66">
        <f t="shared" si="1"/>
        <v>41.936999999999998</v>
      </c>
      <c r="K26" s="300"/>
      <c r="L26" s="301"/>
      <c r="M26" s="53"/>
      <c r="Z26" s="54"/>
      <c r="AA26" s="53"/>
      <c r="AC26" s="112"/>
      <c r="AD26" s="56"/>
      <c r="AE26" s="56"/>
      <c r="AF26" s="57"/>
      <c r="AG26" s="53"/>
      <c r="AH26" s="58"/>
      <c r="AI26" s="58"/>
      <c r="AK26" s="41"/>
      <c r="AP26" s="113"/>
    </row>
    <row r="27" spans="1:42" ht="29.25" customHeight="1" thickBot="1" x14ac:dyDescent="0.35">
      <c r="A27" s="298"/>
      <c r="B27" s="298"/>
      <c r="C27" s="71"/>
      <c r="D27" s="72" t="s">
        <v>101</v>
      </c>
      <c r="E27" s="117"/>
      <c r="F27" s="299"/>
      <c r="G27" s="74"/>
      <c r="H27" s="75"/>
      <c r="I27" s="74">
        <f t="shared" si="0"/>
        <v>0</v>
      </c>
      <c r="J27" s="76">
        <f t="shared" si="1"/>
        <v>0</v>
      </c>
      <c r="K27" s="300"/>
      <c r="L27" s="301"/>
      <c r="M27" s="53"/>
      <c r="Z27" s="54"/>
      <c r="AA27" s="53"/>
      <c r="AC27" s="112"/>
      <c r="AD27" s="56"/>
      <c r="AE27" s="56"/>
      <c r="AF27" s="57"/>
      <c r="AG27" s="53"/>
      <c r="AH27" s="58"/>
      <c r="AI27" s="58"/>
      <c r="AK27" s="41"/>
      <c r="AP27" s="113"/>
    </row>
    <row r="28" spans="1:42" ht="29.25" customHeight="1" thickBot="1" x14ac:dyDescent="0.35">
      <c r="A28" s="298">
        <v>8</v>
      </c>
      <c r="B28" s="298" t="s">
        <v>102</v>
      </c>
      <c r="C28" s="44" t="s">
        <v>103</v>
      </c>
      <c r="D28" s="45" t="s">
        <v>104</v>
      </c>
      <c r="E28" s="47">
        <v>79.5</v>
      </c>
      <c r="F28" s="299">
        <f>IF(M6=3,AC28,AF28)</f>
        <v>0</v>
      </c>
      <c r="G28" s="47">
        <v>21</v>
      </c>
      <c r="H28" s="48">
        <v>41.712000000000003</v>
      </c>
      <c r="I28" s="47">
        <f t="shared" si="0"/>
        <v>0</v>
      </c>
      <c r="J28" s="49">
        <f t="shared" si="1"/>
        <v>41.712000000000003</v>
      </c>
      <c r="K28" s="300">
        <f>AVERAGE(J28:J29)</f>
        <v>41.834000000000003</v>
      </c>
      <c r="L28" s="301">
        <f>_xlfn.RANK.EQ(K28,K7:K36,1)</f>
        <v>4</v>
      </c>
      <c r="M28" s="53"/>
      <c r="Z28" s="54">
        <f>AVERAGE(E28:E30)</f>
        <v>61.35</v>
      </c>
      <c r="AA28" s="53">
        <f>IF(E28&gt;84.9,E28,E29)</f>
        <v>43.2</v>
      </c>
      <c r="AB28" s="20">
        <f>COUNTIF(E28:E30,"&gt;84.9")</f>
        <v>0</v>
      </c>
      <c r="AC28" s="112">
        <f>IF(AB28=1,AD28,AE28)</f>
        <v>0</v>
      </c>
      <c r="AD28" s="56">
        <f>IF(AA28&lt;84.9,0,IF(AA28&lt;87.4,9,IF(AA28&lt;89.9,13.5,IF(AA28&lt;92.4,18,IF(AA28&lt;94.9,22.5,IF(AA28&lt;97.4,27,IF(AA28&lt;99.9,31.5,36)))))))</f>
        <v>0</v>
      </c>
      <c r="AE28" s="56">
        <f>IF(Z28&lt;84.9,0,IF(Z28&lt;87.4,18,IF(Z28&lt;89.9,27,IF(Z28&lt;92.4,36,IF(Z28&lt;94.9,45,IF(Z28&lt;97.4,54,IF(Z28&lt;99.9,63,72)))))))</f>
        <v>0</v>
      </c>
      <c r="AF28" s="57">
        <f>IF(AG28=2,AH28,AI28)</f>
        <v>0</v>
      </c>
      <c r="AG28" s="53">
        <f>COUNTIF(E28:E30,"&gt;1")</f>
        <v>2</v>
      </c>
      <c r="AH28" s="58">
        <f>IF(AB28=1,AJ28,AK28)</f>
        <v>0</v>
      </c>
      <c r="AI28" s="58">
        <f>IF(AB28=1,AL28,IF(AB28=2,AM28,AK28))</f>
        <v>0</v>
      </c>
      <c r="AJ28" s="20">
        <f>IF(AA28&lt;84.9,0,IF(AA28&lt;87.4,12,IF(AA28&lt;89.9,18,IF(AA28&lt;92.4,24,IF(AA28&lt;94.9,30,IF(AA28&lt;97.4,36,IF(AA28&lt;99.9,42,48)))))))</f>
        <v>0</v>
      </c>
      <c r="AK28" s="41">
        <f>IF(AA28&lt;84.9,0,IF(AA28&lt;87.4,24,IF(AA28&lt;89.9,36,IF(AA28&lt;92.4,48,IF(AA28&lt;94.9,60,IF(AA28&lt;97.4,72,IF(AA28&lt;99.9,84,96)))))))</f>
        <v>0</v>
      </c>
      <c r="AL28" s="20">
        <f>IF(AN28&lt;84.9,0,IF(AN28&lt;87.4,8,IF(AN28&lt;89.9,12,IF(AN28&lt;92.4,16,IF(AN28&lt;94.9,20,IF(AN28&lt;97.4,24,IF(AN28&lt;99.9,28,32)))))))</f>
        <v>0</v>
      </c>
      <c r="AM28" s="20">
        <f>IF(AO28&lt;84.9,0,IF(AO28&lt;87.4,16,IF(AO28&lt;89.9,24,IF(AO28&lt;92.4,32,IF(AO28&lt;94.9,40,IF(AO28&lt;97.4,48,IF(AO28&lt;99.9,56,64)))))))</f>
        <v>0</v>
      </c>
      <c r="AN28" s="20">
        <f>IF(E28&gt;84.9,E28,IF(E29&gt;84.9,E29,E30))</f>
        <v>0</v>
      </c>
      <c r="AO28" s="20">
        <f>(SUM(E28:E30)-MIN(E28:E30))/2</f>
        <v>39.75</v>
      </c>
      <c r="AP28" s="113"/>
    </row>
    <row r="29" spans="1:42" ht="29.25" customHeight="1" thickBot="1" x14ac:dyDescent="0.35">
      <c r="A29" s="298"/>
      <c r="B29" s="298"/>
      <c r="C29" s="98" t="s">
        <v>105</v>
      </c>
      <c r="D29" s="99" t="s">
        <v>106</v>
      </c>
      <c r="E29" s="85">
        <v>43.2</v>
      </c>
      <c r="F29" s="299"/>
      <c r="G29" s="85">
        <v>13</v>
      </c>
      <c r="H29" s="86">
        <v>41.956000000000003</v>
      </c>
      <c r="I29" s="85">
        <f t="shared" si="0"/>
        <v>0</v>
      </c>
      <c r="J29" s="66">
        <f t="shared" si="1"/>
        <v>41.956000000000003</v>
      </c>
      <c r="K29" s="300"/>
      <c r="L29" s="301"/>
      <c r="M29" s="53"/>
      <c r="Z29" s="54"/>
      <c r="AA29" s="53"/>
      <c r="AC29" s="112"/>
      <c r="AD29" s="56"/>
      <c r="AE29" s="56"/>
      <c r="AF29" s="57"/>
      <c r="AG29" s="53"/>
      <c r="AH29" s="58"/>
      <c r="AI29" s="58"/>
      <c r="AK29" s="41"/>
      <c r="AP29" s="113"/>
    </row>
    <row r="30" spans="1:42" ht="27" customHeight="1" thickBot="1" x14ac:dyDescent="0.35">
      <c r="A30" s="298"/>
      <c r="B30" s="298"/>
      <c r="C30" s="118"/>
      <c r="D30" s="119" t="s">
        <v>107</v>
      </c>
      <c r="E30" s="120"/>
      <c r="F30" s="299"/>
      <c r="G30" s="121"/>
      <c r="H30" s="122"/>
      <c r="I30" s="121">
        <f t="shared" si="0"/>
        <v>0</v>
      </c>
      <c r="J30" s="76">
        <f t="shared" si="1"/>
        <v>0</v>
      </c>
      <c r="K30" s="300"/>
      <c r="L30" s="301"/>
      <c r="M30" s="53"/>
      <c r="Z30" s="54"/>
      <c r="AA30" s="53"/>
      <c r="AC30" s="112"/>
      <c r="AD30" s="56"/>
      <c r="AE30" s="56"/>
      <c r="AF30" s="57"/>
      <c r="AG30" s="53"/>
      <c r="AH30" s="58"/>
      <c r="AI30" s="58"/>
      <c r="AK30" s="41"/>
      <c r="AP30" s="113"/>
    </row>
    <row r="31" spans="1:42" ht="35.25" customHeight="1" thickBot="1" x14ac:dyDescent="0.35">
      <c r="A31" s="298">
        <v>9</v>
      </c>
      <c r="B31" s="298" t="s">
        <v>108</v>
      </c>
      <c r="C31" s="44" t="s">
        <v>109</v>
      </c>
      <c r="D31" s="45" t="s">
        <v>110</v>
      </c>
      <c r="E31" s="46">
        <v>81</v>
      </c>
      <c r="F31" s="299">
        <f>IF(M6=3,AC31,AF31)</f>
        <v>0</v>
      </c>
      <c r="G31" s="47">
        <v>69</v>
      </c>
      <c r="H31" s="123">
        <v>42.23</v>
      </c>
      <c r="I31" s="47">
        <f t="shared" si="0"/>
        <v>0</v>
      </c>
      <c r="J31" s="49">
        <f t="shared" si="1"/>
        <v>42.23</v>
      </c>
      <c r="K31" s="300">
        <f>AVERAGE(J31:J32)</f>
        <v>42.33</v>
      </c>
      <c r="L31" s="301">
        <f>_xlfn.RANK.EQ(K31,K7:K36,1)</f>
        <v>10</v>
      </c>
      <c r="M31" s="53"/>
      <c r="Z31" s="54">
        <f>AVERAGE(E31:E33)</f>
        <v>78.25</v>
      </c>
      <c r="AA31" s="53">
        <f>IF(E31&gt;84.9,E31,E32)</f>
        <v>75.5</v>
      </c>
      <c r="AB31" s="20">
        <f>COUNTIF(E31:E33,"&gt;84.9")</f>
        <v>0</v>
      </c>
      <c r="AC31" s="112">
        <f>IF(AB31=1,AD31,AE31)</f>
        <v>0</v>
      </c>
      <c r="AD31" s="56">
        <f>IF(AA31&lt;84.9,0,IF(AA31&lt;87.4,9,IF(AA31&lt;89.9,13.5,IF(AA31&lt;92.4,18,IF(AA31&lt;94.9,22.5,IF(AA31&lt;97.4,27,IF(AA31&lt;99.9,31.5,36)))))))</f>
        <v>0</v>
      </c>
      <c r="AE31" s="56">
        <f>IF(Z31&lt;84.9,0,IF(Z31&lt;87.4,18,IF(Z31&lt;89.9,27,IF(Z31&lt;92.4,36,IF(Z31&lt;94.9,45,IF(Z31&lt;97.4,54,IF(Z31&lt;99.9,63,72)))))))</f>
        <v>0</v>
      </c>
      <c r="AF31" s="57">
        <f>IF(AG31=2,AH31,AI31)</f>
        <v>0</v>
      </c>
      <c r="AG31" s="53">
        <f>COUNTIF(E31:E33,"&gt;1")</f>
        <v>2</v>
      </c>
      <c r="AH31" s="58">
        <f>IF(AB31=1,AJ31,AK31)</f>
        <v>0</v>
      </c>
      <c r="AI31" s="58">
        <f>IF(AB31=1,AL31,IF(AB31=2,AM31,AK31))</f>
        <v>0</v>
      </c>
      <c r="AJ31" s="20">
        <f>IF(AA31&lt;84.9,0,IF(AA31&lt;87.4,12,IF(AA31&lt;89.9,18,IF(AA31&lt;92.4,24,IF(AA31&lt;94.9,30,IF(AA31&lt;97.4,36,IF(AA31&lt;99.9,42,48)))))))</f>
        <v>0</v>
      </c>
      <c r="AK31" s="41">
        <f>IF(AA31&lt;84.9,0,IF(AA31&lt;87.4,24,IF(AA31&lt;89.9,36,IF(AA31&lt;92.4,48,IF(AA31&lt;94.9,60,IF(AA31&lt;97.4,72,IF(AA31&lt;99.9,84,96)))))))</f>
        <v>0</v>
      </c>
      <c r="AL31" s="20">
        <f>IF(AN31&lt;84.9,0,IF(AN31&lt;87.4,8,IF(AN31&lt;89.9,12,IF(AN31&lt;92.4,16,IF(AN31&lt;94.9,20,IF(AN31&lt;97.4,24,IF(AN31&lt;99.9,28,32)))))))</f>
        <v>0</v>
      </c>
      <c r="AM31" s="20">
        <f>IF(AO31&lt;84.9,0,IF(AO31&lt;87.4,16,IF(AO31&lt;89.9,24,IF(AO31&lt;92.4,32,IF(AO31&lt;94.9,40,IF(AO31&lt;97.4,48,IF(AO31&lt;99.9,56,64)))))))</f>
        <v>0</v>
      </c>
      <c r="AN31" s="20">
        <f>IF(E31&gt;84.9,E31,IF(E32&gt;84.9,E32,E33))</f>
        <v>0</v>
      </c>
      <c r="AO31" s="20">
        <f>(SUM(E31:E33)-MIN(E31:E33))/2</f>
        <v>40.5</v>
      </c>
      <c r="AP31" s="113"/>
    </row>
    <row r="32" spans="1:42" ht="35.25" customHeight="1" thickBot="1" x14ac:dyDescent="0.35">
      <c r="A32" s="298"/>
      <c r="B32" s="298"/>
      <c r="C32" s="98" t="s">
        <v>111</v>
      </c>
      <c r="D32" s="99" t="s">
        <v>112</v>
      </c>
      <c r="E32" s="124">
        <v>75.5</v>
      </c>
      <c r="F32" s="299"/>
      <c r="G32" s="85">
        <v>44</v>
      </c>
      <c r="H32" s="125">
        <v>42.43</v>
      </c>
      <c r="I32" s="85">
        <f t="shared" si="0"/>
        <v>0</v>
      </c>
      <c r="J32" s="66">
        <f t="shared" si="1"/>
        <v>42.43</v>
      </c>
      <c r="K32" s="300"/>
      <c r="L32" s="301"/>
      <c r="M32" s="53"/>
      <c r="Z32" s="54"/>
      <c r="AA32" s="53"/>
      <c r="AC32" s="112"/>
      <c r="AD32" s="56"/>
      <c r="AE32" s="56"/>
      <c r="AF32" s="57"/>
      <c r="AG32" s="53"/>
      <c r="AH32" s="58"/>
      <c r="AI32" s="58"/>
      <c r="AK32" s="41"/>
      <c r="AP32" s="113"/>
    </row>
    <row r="33" spans="1:42" ht="33.75" customHeight="1" thickBot="1" x14ac:dyDescent="0.35">
      <c r="A33" s="298"/>
      <c r="B33" s="298"/>
      <c r="C33" s="71"/>
      <c r="D33" s="72" t="s">
        <v>113</v>
      </c>
      <c r="E33" s="126"/>
      <c r="F33" s="299"/>
      <c r="G33" s="74"/>
      <c r="H33" s="126"/>
      <c r="I33" s="74">
        <f t="shared" si="0"/>
        <v>0</v>
      </c>
      <c r="J33" s="76">
        <f t="shared" si="1"/>
        <v>0</v>
      </c>
      <c r="K33" s="300"/>
      <c r="L33" s="301"/>
      <c r="M33" s="53"/>
      <c r="Z33" s="54"/>
      <c r="AA33" s="53"/>
      <c r="AC33" s="112"/>
      <c r="AD33" s="56"/>
      <c r="AE33" s="56"/>
      <c r="AF33" s="57"/>
      <c r="AG33" s="53"/>
      <c r="AH33" s="58"/>
      <c r="AI33" s="58"/>
      <c r="AK33" s="41"/>
      <c r="AP33" s="113"/>
    </row>
    <row r="34" spans="1:42" ht="29.25" customHeight="1" thickBot="1" x14ac:dyDescent="0.4">
      <c r="A34" s="298">
        <v>10</v>
      </c>
      <c r="B34" s="298" t="s">
        <v>26</v>
      </c>
      <c r="C34" s="44" t="s">
        <v>114</v>
      </c>
      <c r="D34" s="45" t="s">
        <v>115</v>
      </c>
      <c r="E34" s="47">
        <v>95.9</v>
      </c>
      <c r="F34" s="299">
        <f>IF(M6=3,AC34,AF34)</f>
        <v>36</v>
      </c>
      <c r="G34" s="47">
        <v>3</v>
      </c>
      <c r="H34" s="48">
        <v>42.012999999999998</v>
      </c>
      <c r="I34" s="47">
        <f t="shared" si="0"/>
        <v>0.3</v>
      </c>
      <c r="J34" s="49">
        <f t="shared" si="1"/>
        <v>41.713000000000001</v>
      </c>
      <c r="K34" s="300">
        <f>AVERAGE(J34:J35)</f>
        <v>41.797499999999999</v>
      </c>
      <c r="L34" s="301">
        <f>_xlfn.RANK.EQ(K34,K7:K36,1)</f>
        <v>3</v>
      </c>
      <c r="M34" s="53"/>
      <c r="P34" s="111"/>
      <c r="Z34" s="54">
        <f>AVERAGE(E34:E36)</f>
        <v>86.95</v>
      </c>
      <c r="AA34" s="53">
        <f>IF(E34&gt;84.9,E34,E35)</f>
        <v>95.9</v>
      </c>
      <c r="AB34" s="20">
        <f>COUNTIF(E34:E36,"&gt;84.9")</f>
        <v>1</v>
      </c>
      <c r="AC34" s="112">
        <f>IF(AB34=1,AD34,AE34)</f>
        <v>27</v>
      </c>
      <c r="AD34" s="56">
        <f>IF(AA34&lt;84.9,0,IF(AA34&lt;87.4,9,IF(AA34&lt;89.9,13.5,IF(AA34&lt;92.4,18,IF(AA34&lt;94.9,22.5,IF(AA34&lt;97.4,27,IF(AA34&lt;99.9,31.5,36)))))))</f>
        <v>27</v>
      </c>
      <c r="AE34" s="56">
        <f>IF(Z34&lt;84.9,0,IF(Z34&lt;87.4,18,IF(Z34&lt;89.9,27,IF(Z34&lt;92.4,36,IF(Z34&lt;94.9,45,IF(Z34&lt;97.4,54,IF(Z34&lt;99.9,63,72)))))))</f>
        <v>18</v>
      </c>
      <c r="AF34" s="57">
        <f>IF(AG34=2,AH34,AI34)</f>
        <v>36</v>
      </c>
      <c r="AG34" s="53">
        <f>COUNTIF(E34:E36,"&gt;1")</f>
        <v>2</v>
      </c>
      <c r="AH34" s="58">
        <f>IF(AB34=1,AJ34,AK34)</f>
        <v>36</v>
      </c>
      <c r="AI34" s="58">
        <f>IF(AB34=1,AL34,IF(AB34=2,AM34,AK34))</f>
        <v>24</v>
      </c>
      <c r="AJ34" s="20">
        <f>IF(AA34&lt;84.9,0,IF(AA34&lt;87.4,12,IF(AA34&lt;89.9,18,IF(AA34&lt;92.4,24,IF(AA34&lt;94.9,30,IF(AA34&lt;97.4,36,IF(AA34&lt;99.9,42,48)))))))</f>
        <v>36</v>
      </c>
      <c r="AK34" s="41">
        <f>IF(AA34&lt;84.9,0,IF(AA34&lt;87.4,24,IF(AA34&lt;89.9,36,IF(AA34&lt;92.4,48,IF(AA34&lt;94.9,60,IF(AA34&lt;97.4,72,IF(AA34&lt;99.9,84,96)))))))</f>
        <v>72</v>
      </c>
      <c r="AL34" s="20">
        <f>IF(AN34&lt;84.9,0,IF(AN34&lt;87.4,8,IF(AN34&lt;89.9,12,IF(AN34&lt;92.4,16,IF(AN34&lt;94.9,20,IF(AN34&lt;97.4,24,IF(AN34&lt;99.9,28,32)))))))</f>
        <v>24</v>
      </c>
      <c r="AM34" s="20">
        <f>IF(AO34&lt;84.9,0,IF(AO34&lt;87.4,16,IF(AO34&lt;89.9,24,IF(AO34&lt;92.4,32,IF(AO34&lt;94.9,40,IF(AO34&lt;97.4,48,IF(AO34&lt;99.9,56,64)))))))</f>
        <v>0</v>
      </c>
      <c r="AN34" s="20">
        <f>IF(E34&gt;84.9,E34,IF(E35&gt;84.9,E35,E36))</f>
        <v>95.9</v>
      </c>
      <c r="AO34" s="20">
        <f>(SUM(E34:E36)-MIN(E34:E36))/2</f>
        <v>47.95</v>
      </c>
      <c r="AP34" s="113"/>
    </row>
    <row r="35" spans="1:42" ht="29.25" customHeight="1" thickBot="1" x14ac:dyDescent="0.4">
      <c r="A35" s="298"/>
      <c r="B35" s="298"/>
      <c r="C35" s="61" t="s">
        <v>116</v>
      </c>
      <c r="D35" s="62" t="s">
        <v>117</v>
      </c>
      <c r="E35" s="64">
        <v>78</v>
      </c>
      <c r="F35" s="299"/>
      <c r="G35" s="85">
        <v>2</v>
      </c>
      <c r="H35" s="86">
        <v>41.881999999999998</v>
      </c>
      <c r="I35" s="85">
        <f t="shared" si="0"/>
        <v>0</v>
      </c>
      <c r="J35" s="66">
        <f t="shared" si="1"/>
        <v>41.881999999999998</v>
      </c>
      <c r="K35" s="300"/>
      <c r="L35" s="301"/>
      <c r="M35" s="53"/>
      <c r="P35" s="111"/>
      <c r="Z35" s="54"/>
      <c r="AA35" s="53"/>
      <c r="AC35" s="112"/>
      <c r="AD35" s="56"/>
      <c r="AE35" s="56"/>
      <c r="AF35" s="57"/>
      <c r="AG35" s="53"/>
      <c r="AH35" s="58"/>
      <c r="AI35" s="58"/>
      <c r="AK35" s="41"/>
      <c r="AP35" s="113"/>
    </row>
    <row r="36" spans="1:42" ht="29.25" customHeight="1" thickBot="1" x14ac:dyDescent="0.4">
      <c r="A36" s="298"/>
      <c r="B36" s="298"/>
      <c r="C36" s="71"/>
      <c r="D36" s="72" t="s">
        <v>118</v>
      </c>
      <c r="E36" s="117"/>
      <c r="F36" s="299"/>
      <c r="G36" s="74"/>
      <c r="H36" s="75"/>
      <c r="I36" s="74">
        <f t="shared" si="0"/>
        <v>0</v>
      </c>
      <c r="J36" s="76">
        <f t="shared" si="1"/>
        <v>0</v>
      </c>
      <c r="K36" s="300"/>
      <c r="L36" s="301"/>
      <c r="M36" s="53"/>
      <c r="P36" s="111"/>
      <c r="Z36" s="54"/>
      <c r="AA36" s="53"/>
      <c r="AC36" s="112"/>
      <c r="AD36" s="56"/>
      <c r="AE36" s="56"/>
      <c r="AF36" s="57"/>
      <c r="AG36" s="53"/>
      <c r="AH36" s="58"/>
      <c r="AI36" s="58"/>
      <c r="AK36" s="41"/>
      <c r="AP36" s="113"/>
    </row>
    <row r="37" spans="1:42" ht="29.25" customHeight="1" x14ac:dyDescent="0.3">
      <c r="M37" s="53"/>
      <c r="Z37" s="54" t="e">
        <f>AVERAGE(E37:E39)</f>
        <v>#DIV/0!</v>
      </c>
      <c r="AA37" s="53">
        <f>IF(E37&gt;84.9,E37,E38)</f>
        <v>0</v>
      </c>
      <c r="AB37" s="20">
        <f>COUNTIF(E37:E39,"&gt;84.9")</f>
        <v>0</v>
      </c>
      <c r="AC37" s="112" t="e">
        <f>IF(AB37=1,AD37,AE37)</f>
        <v>#DIV/0!</v>
      </c>
      <c r="AD37" s="56">
        <f>IF(AA37&lt;84.9,0,IF(AA37&lt;87.4,9,IF(AA37&lt;89.9,13.5,IF(AA37&lt;92.4,18,IF(AA37&lt;94.9,22.5,IF(AA37&lt;97.4,27,IF(AA37&lt;99.9,31.5,36)))))))</f>
        <v>0</v>
      </c>
      <c r="AE37" s="56" t="e">
        <f>IF(Z37&lt;84.9,0,IF(Z37&lt;87.4,18,IF(Z37&lt;89.9,27,IF(Z37&lt;92.4,36,IF(Z37&lt;94.9,45,IF(Z37&lt;97.4,54,IF(Z37&lt;99.9,63,72)))))))</f>
        <v>#DIV/0!</v>
      </c>
      <c r="AF37" s="57">
        <f>IF(AG37=2,AH37,AI37)</f>
        <v>0</v>
      </c>
      <c r="AG37" s="53">
        <f>COUNTIF(E37:E39,"&gt;1")</f>
        <v>0</v>
      </c>
      <c r="AH37" s="58">
        <f>IF(AB37=1,AJ37,AK37)</f>
        <v>0</v>
      </c>
      <c r="AI37" s="58">
        <f>IF(AB37=1,AL37,IF(AB37=2,AM37,AK37))</f>
        <v>0</v>
      </c>
      <c r="AJ37" s="20">
        <f>IF(AA37&lt;84.9,0,IF(AA37&lt;87.4,12,IF(AA37&lt;89.9,18,IF(AA37&lt;92.4,24,IF(AA37&lt;94.9,30,IF(AA37&lt;97.4,36,IF(AA37&lt;99.9,42,48)))))))</f>
        <v>0</v>
      </c>
      <c r="AK37" s="41">
        <f>IF(AA37&lt;84.9,0,IF(AA37&lt;87.4,24,IF(AA37&lt;89.9,36,IF(AA37&lt;92.4,48,IF(AA37&lt;94.9,60,IF(AA37&lt;97.4,72,IF(AA37&lt;99.9,84,96)))))))</f>
        <v>0</v>
      </c>
      <c r="AL37" s="20">
        <f>IF(AN37&lt;84.9,0,IF(AN37&lt;87.4,8,IF(AN37&lt;89.9,12,IF(AN37&lt;92.4,16,IF(AN37&lt;94.9,20,IF(AN37&lt;97.4,24,IF(AN37&lt;99.9,28,32)))))))</f>
        <v>0</v>
      </c>
      <c r="AM37" s="20">
        <f>IF(AO37&lt;84.9,0,IF(AO37&lt;87.4,16,IF(AO37&lt;89.9,24,IF(AO37&lt;92.4,32,IF(AO37&lt;94.9,40,IF(AO37&lt;97.4,48,IF(AO37&lt;99.9,56,64)))))))</f>
        <v>0</v>
      </c>
      <c r="AN37" s="20">
        <f>IF(E37&gt;84.9,E37,IF(E38&gt;84.9,E38,E39))</f>
        <v>0</v>
      </c>
      <c r="AO37" s="20">
        <f>(SUM(E37:E39)-MIN(E37:E39))/2</f>
        <v>0</v>
      </c>
      <c r="AP37" s="113"/>
    </row>
    <row r="38" spans="1:42" ht="29.25" customHeight="1" x14ac:dyDescent="0.3">
      <c r="M38" s="53"/>
      <c r="Z38" s="54"/>
      <c r="AA38" s="53"/>
      <c r="AC38" s="112"/>
      <c r="AD38" s="56"/>
      <c r="AE38" s="56"/>
      <c r="AF38" s="57"/>
      <c r="AG38" s="53"/>
      <c r="AH38" s="58"/>
      <c r="AI38" s="58"/>
      <c r="AK38" s="41"/>
      <c r="AP38" s="113"/>
    </row>
    <row r="39" spans="1:42" ht="29.25" customHeight="1" x14ac:dyDescent="0.3">
      <c r="M39" s="53"/>
      <c r="Z39" s="54"/>
      <c r="AA39" s="53"/>
      <c r="AC39" s="112"/>
      <c r="AD39" s="56"/>
      <c r="AE39" s="56"/>
      <c r="AF39" s="57"/>
      <c r="AG39" s="53"/>
      <c r="AH39" s="58"/>
      <c r="AI39" s="58"/>
      <c r="AK39" s="41"/>
      <c r="AP39" s="113"/>
    </row>
    <row r="40" spans="1:42" ht="29.25" customHeight="1" x14ac:dyDescent="0.3">
      <c r="M40" s="53"/>
      <c r="Z40" s="54" t="e">
        <f>AVERAGE(E40:E42)</f>
        <v>#DIV/0!</v>
      </c>
      <c r="AA40" s="53">
        <f>IF(E40&gt;84.9,E40,E41)</f>
        <v>0</v>
      </c>
      <c r="AB40" s="20">
        <f>COUNTIF(E40:E42,"&gt;84.9")</f>
        <v>0</v>
      </c>
      <c r="AC40" s="112" t="e">
        <f>IF(AB40=1,AD40,AE40)</f>
        <v>#DIV/0!</v>
      </c>
      <c r="AD40" s="56">
        <f>IF(AA40&lt;84.9,0,IF(AA40&lt;87.4,9,IF(AA40&lt;89.9,13.5,IF(AA40&lt;92.4,18,IF(AA40&lt;94.9,22.5,IF(AA40&lt;97.4,27,IF(AA40&lt;99.9,31.5,36)))))))</f>
        <v>0</v>
      </c>
      <c r="AE40" s="56" t="e">
        <f>IF(Z40&lt;84.9,0,IF(Z40&lt;87.4,18,IF(Z40&lt;89.9,27,IF(Z40&lt;92.4,36,IF(Z40&lt;94.9,45,IF(Z40&lt;97.4,54,IF(Z40&lt;99.9,63,72)))))))</f>
        <v>#DIV/0!</v>
      </c>
      <c r="AF40" s="57">
        <f>IF(AG40=2,AH40,AI40)</f>
        <v>0</v>
      </c>
      <c r="AG40" s="53">
        <f>COUNTIF(E40:E42,"&gt;1")</f>
        <v>0</v>
      </c>
      <c r="AH40" s="58">
        <f>IF(AB40=1,AJ40,AK40)</f>
        <v>0</v>
      </c>
      <c r="AI40" s="58">
        <f>IF(AB40=1,AL40,IF(AB40=2,AM40,AK40))</f>
        <v>0</v>
      </c>
      <c r="AJ40" s="20">
        <f>IF(AA40&lt;84.9,0,IF(AA40&lt;87.4,12,IF(AA40&lt;89.9,18,IF(AA40&lt;92.4,24,IF(AA40&lt;94.9,30,IF(AA40&lt;97.4,36,IF(AA40&lt;99.9,42,48)))))))</f>
        <v>0</v>
      </c>
      <c r="AK40" s="41">
        <f>IF(AA40&lt;84.9,0,IF(AA40&lt;87.4,24,IF(AA40&lt;89.9,36,IF(AA40&lt;92.4,48,IF(AA40&lt;94.9,60,IF(AA40&lt;97.4,72,IF(AA40&lt;99.9,84,96)))))))</f>
        <v>0</v>
      </c>
      <c r="AL40" s="20">
        <f>IF(AA40&lt;84.9,0,IF(AA40&lt;87.4,8,IF(AA40&lt;89.9,12,IF(AA40&lt;92.4,16,IF(AA40&lt;94.9,20,IF(AA40&lt;97.4,24,IF(AA40&lt;99.9,28,32)))))))</f>
        <v>0</v>
      </c>
      <c r="AM40" s="20">
        <f>IF(AO40&lt;84.9,0,IF(AO40&lt;87.4,16,IF(AO40&lt;89.9,24,IF(AO40&lt;92.4,32,IF(AO40&lt;94.9,40,IF(AO40&lt;97.4,48,IF(AO40&lt;99.9,56,64)))))))</f>
        <v>0</v>
      </c>
      <c r="AN40" s="20">
        <f>IF(E40&gt;84.9,E40,IF(E41&gt;84.9,E41,E42))</f>
        <v>0</v>
      </c>
      <c r="AO40" s="20">
        <f>(SUM(E40:E42)-MIN(E40:E42))/2</f>
        <v>0</v>
      </c>
      <c r="AP40" s="113"/>
    </row>
    <row r="41" spans="1:42" ht="29.25" customHeight="1" x14ac:dyDescent="0.3">
      <c r="M41" s="53"/>
      <c r="Z41" s="54"/>
      <c r="AA41" s="53"/>
      <c r="AC41" s="112"/>
      <c r="AD41" s="56"/>
      <c r="AE41" s="56"/>
      <c r="AF41" s="57"/>
      <c r="AG41" s="53"/>
      <c r="AH41" s="58"/>
      <c r="AI41" s="58"/>
      <c r="AK41" s="41"/>
      <c r="AP41" s="113"/>
    </row>
    <row r="42" spans="1:42" ht="27" customHeight="1" x14ac:dyDescent="0.3">
      <c r="M42" s="53"/>
      <c r="Z42" s="54"/>
      <c r="AA42" s="53"/>
      <c r="AC42" s="112"/>
      <c r="AD42" s="56"/>
      <c r="AE42" s="56"/>
      <c r="AF42" s="57"/>
      <c r="AG42" s="53"/>
      <c r="AH42" s="58"/>
      <c r="AI42" s="58"/>
      <c r="AK42" s="41"/>
      <c r="AP42" s="113"/>
    </row>
    <row r="43" spans="1:42" ht="26.25" customHeight="1" x14ac:dyDescent="0.3">
      <c r="Z43" s="54" t="e">
        <f>AVERAGE(E43:E45)</f>
        <v>#DIV/0!</v>
      </c>
      <c r="AA43" s="53">
        <f>IF(E43&gt;84.9,E43,E44)</f>
        <v>0</v>
      </c>
      <c r="AB43" s="20">
        <f>COUNTIF(E43:E45,"&gt;84.9")</f>
        <v>0</v>
      </c>
      <c r="AC43" s="112" t="e">
        <f>IF(AB43=1,AD43,AE43)</f>
        <v>#DIV/0!</v>
      </c>
      <c r="AD43" s="56">
        <f>IF(AA43&lt;84.9,0,IF(AA43&lt;87.4,9,IF(AA43&lt;89.9,13.5,IF(AA43&lt;92.4,18,IF(AA43&lt;94.9,22.5,IF(AA43&lt;97.4,27,IF(AA43&lt;99.9,31.5,36)))))))</f>
        <v>0</v>
      </c>
      <c r="AE43" s="56" t="e">
        <f>IF(Z43&lt;84.9,0,IF(Z43&lt;87.4,18,IF(Z43&lt;89.9,27,IF(Z43&lt;92.4,36,IF(Z43&lt;94.9,45,IF(Z43&lt;97.4,54,IF(Z43&lt;99.9,63,72)))))))</f>
        <v>#DIV/0!</v>
      </c>
      <c r="AF43" s="57">
        <f>IF(AG43=2,AH43,AI43)</f>
        <v>0</v>
      </c>
      <c r="AG43" s="53">
        <f>COUNTIF(E43:E45,"&gt;1")</f>
        <v>0</v>
      </c>
      <c r="AH43" s="58">
        <f>IF(AB43=1,AJ43,AK43)</f>
        <v>0</v>
      </c>
      <c r="AI43" s="58">
        <f>IF(AB43=1,AL43,IF(AB43=2,AM43,AK43))</f>
        <v>0</v>
      </c>
      <c r="AJ43" s="20">
        <f>IF(AA43&lt;84.9,0,IF(AA43&lt;87.4,12,IF(AA43&lt;89.9,18,IF(AA43&lt;92.4,24,IF(AA43&lt;94.9,30,IF(AA43&lt;97.4,36,IF(AA43&lt;99.9,42,48)))))))</f>
        <v>0</v>
      </c>
      <c r="AK43" s="41">
        <f>IF(AA43&lt;84.9,0,IF(AA43&lt;87.4,24,IF(AA43&lt;89.9,36,IF(AA43&lt;92.4,48,IF(AA43&lt;94.9,60,IF(AA43&lt;97.4,72,IF(AA43&lt;99.9,84,96)))))))</f>
        <v>0</v>
      </c>
      <c r="AL43" s="20">
        <f>IF(AA43&lt;84.9,0,IF(AA43&lt;87.4,8,IF(AA43&lt;89.9,12,IF(AA43&lt;92.4,16,IF(AA43&lt;94.9,20,IF(AA43&lt;97.4,24,IF(AA43&lt;99.9,28,32)))))))</f>
        <v>0</v>
      </c>
      <c r="AM43" s="20">
        <f>IF(AO43&lt;84.9,0,IF(AO43&lt;87.4,16,IF(AO43&lt;89.9,24,IF(AO43&lt;92.4,32,IF(AO43&lt;94.9,40,IF(AO43&lt;97.4,48,IF(AO43&lt;99.9,56,64)))))))</f>
        <v>0</v>
      </c>
      <c r="AO43" s="20">
        <f>(SUM(E43:E45)-MIN(E43:E45))/2</f>
        <v>0</v>
      </c>
      <c r="AP43" s="113"/>
    </row>
    <row r="44" spans="1:42" ht="26.25" customHeight="1" x14ac:dyDescent="0.3">
      <c r="Z44" s="54"/>
      <c r="AA44" s="53"/>
      <c r="AC44" s="112"/>
      <c r="AD44" s="56"/>
      <c r="AE44" s="56"/>
      <c r="AF44" s="57"/>
      <c r="AG44" s="53"/>
      <c r="AH44" s="58"/>
      <c r="AI44" s="58"/>
      <c r="AK44" s="41"/>
      <c r="AP44" s="113"/>
    </row>
    <row r="45" spans="1:42" ht="26.25" customHeight="1" x14ac:dyDescent="0.3">
      <c r="Z45" s="54"/>
      <c r="AA45" s="53"/>
      <c r="AC45" s="112"/>
      <c r="AD45" s="56"/>
      <c r="AE45" s="56"/>
      <c r="AF45" s="57"/>
      <c r="AG45" s="53"/>
      <c r="AH45" s="58"/>
      <c r="AI45" s="58"/>
      <c r="AK45" s="41"/>
      <c r="AP45" s="113"/>
    </row>
    <row r="46" spans="1:42" ht="26.25" customHeight="1" x14ac:dyDescent="0.3">
      <c r="Z46" s="54" t="e">
        <f>AVERAGE(E46:E48)</f>
        <v>#DIV/0!</v>
      </c>
      <c r="AA46" s="53">
        <f>IF(E46&gt;84.9,E46,E47)</f>
        <v>0</v>
      </c>
      <c r="AB46" s="20">
        <f>COUNTIF(E46:E48,"&gt;84.9")</f>
        <v>0</v>
      </c>
      <c r="AC46" s="112" t="e">
        <f>IF(AB46=1,AD46,AE46)</f>
        <v>#DIV/0!</v>
      </c>
      <c r="AD46" s="56">
        <f>IF(AA46&lt;84.9,0,IF(AA46&lt;87.4,9,IF(AA46&lt;89.9,13.5,IF(AA46&lt;92.4,18,IF(AA46&lt;94.9,22.5,IF(AA46&lt;97.4,27,IF(AA46&lt;99.9,31.5,36)))))))</f>
        <v>0</v>
      </c>
      <c r="AE46" s="56" t="e">
        <f>IF(Z46&lt;84.9,0,IF(Z46&lt;87.4,18,IF(Z46&lt;89.9,27,IF(Z46&lt;92.4,36,IF(Z46&lt;94.9,45,IF(Z46&lt;97.4,54,IF(Z46&lt;99.9,63,72)))))))</f>
        <v>#DIV/0!</v>
      </c>
      <c r="AF46" s="57">
        <f>IF(AG46=2,AH46,AI46)</f>
        <v>0</v>
      </c>
      <c r="AG46" s="53">
        <f>COUNTIF(E46:E48,"&gt;1")</f>
        <v>0</v>
      </c>
      <c r="AH46" s="58">
        <f>IF(AB46=1,AJ46,AK46)</f>
        <v>0</v>
      </c>
      <c r="AI46" s="58">
        <f>IF(AB46=1,AL46,IF(AB46=2,AM46,AK46))</f>
        <v>0</v>
      </c>
      <c r="AJ46" s="20">
        <f>IF(AA46&lt;84.9,0,IF(AA46&lt;87.4,12,IF(AA46&lt;89.9,18,IF(AA46&lt;92.4,24,IF(AA46&lt;94.9,30,IF(AA46&lt;97.4,36,IF(AA46&lt;99.9,42,48)))))))</f>
        <v>0</v>
      </c>
      <c r="AK46" s="41">
        <f>IF(AA46&lt;84.9,0,IF(AA46&lt;87.4,24,IF(AA46&lt;89.9,36,IF(AA46&lt;92.4,48,IF(AA46&lt;94.9,60,IF(AA46&lt;97.4,72,IF(AA46&lt;99.9,84,96)))))))</f>
        <v>0</v>
      </c>
      <c r="AL46" s="20">
        <f>IF(AA46&lt;84.9,0,IF(AA46&lt;87.4,8,IF(AA46&lt;89.9,12,IF(AA46&lt;92.4,16,IF(AA46&lt;94.9,20,IF(AA46&lt;97.4,24,IF(AA46&lt;99.9,28,32)))))))</f>
        <v>0</v>
      </c>
      <c r="AM46" s="20">
        <f>IF(AO46&lt;84.9,0,IF(AO46&lt;87.4,16,IF(AO46&lt;89.9,24,IF(AO46&lt;92.4,32,IF(AO46&lt;94.9,40,IF(AO46&lt;97.4,48,IF(AO46&lt;99.9,56,64)))))))</f>
        <v>0</v>
      </c>
      <c r="AO46" s="20">
        <f>(SUM(E46:E48)-MIN(E46:E48))/2</f>
        <v>0</v>
      </c>
      <c r="AP46" s="113"/>
    </row>
    <row r="47" spans="1:42" ht="26.25" customHeight="1" x14ac:dyDescent="0.3">
      <c r="Z47" s="54"/>
      <c r="AA47" s="53"/>
      <c r="AC47" s="112"/>
      <c r="AD47" s="56"/>
      <c r="AE47" s="56"/>
      <c r="AF47" s="57"/>
      <c r="AG47" s="53"/>
      <c r="AH47" s="58"/>
      <c r="AI47" s="58"/>
      <c r="AK47" s="41"/>
      <c r="AP47" s="113"/>
    </row>
    <row r="48" spans="1:42" ht="26.25" customHeight="1" x14ac:dyDescent="0.3">
      <c r="Z48" s="54"/>
      <c r="AA48" s="53"/>
      <c r="AC48" s="112"/>
      <c r="AD48" s="56"/>
      <c r="AE48" s="56"/>
      <c r="AF48" s="57"/>
      <c r="AG48" s="53"/>
      <c r="AH48" s="58"/>
      <c r="AI48" s="58"/>
      <c r="AK48" s="41"/>
      <c r="AP48" s="113"/>
    </row>
    <row r="49" spans="26:42" ht="27" customHeight="1" x14ac:dyDescent="0.3">
      <c r="Z49" s="54" t="e">
        <f>AVERAGE(E49:E51)</f>
        <v>#DIV/0!</v>
      </c>
      <c r="AA49" s="53">
        <f>IF(E49&gt;84.9,E49,E50)</f>
        <v>0</v>
      </c>
      <c r="AB49" s="20">
        <f>COUNTIF(E49:E51,"&gt;84.9")</f>
        <v>0</v>
      </c>
      <c r="AC49" s="112" t="e">
        <f>IF(AB49=1,AD49,AE49)</f>
        <v>#DIV/0!</v>
      </c>
      <c r="AD49" s="56">
        <f>IF(AA49&lt;84.9,0,IF(AA49&lt;87.4,9,IF(AA49&lt;89.9,13.5,IF(AA49&lt;92.4,18,IF(AA49&lt;94.9,22.5,IF(AA49&lt;97.4,27,IF(AA49&lt;99.9,31.5,36)))))))</f>
        <v>0</v>
      </c>
      <c r="AE49" s="56" t="e">
        <f>IF(Z49&lt;84.9,0,IF(Z49&lt;87.4,18,IF(Z49&lt;89.9,27,IF(Z49&lt;92.4,36,IF(Z49&lt;94.9,45,IF(Z49&lt;97.4,54,IF(Z49&lt;99.9,63,72)))))))</f>
        <v>#DIV/0!</v>
      </c>
      <c r="AF49" s="57">
        <f>IF(AG49=2,AH49,AI49)</f>
        <v>0</v>
      </c>
      <c r="AG49" s="53">
        <f>COUNTIF(E49:E51,"&gt;1")</f>
        <v>0</v>
      </c>
      <c r="AH49" s="58">
        <f>IF(AB49=1,AJ49,AK49)</f>
        <v>0</v>
      </c>
      <c r="AI49" s="58">
        <f>IF(AB49=1,AL49,IF(AB49=2,AM49,AK49))</f>
        <v>0</v>
      </c>
      <c r="AJ49" s="20">
        <f>IF(AA49&lt;84.9,0,IF(AA49&lt;87.4,12,IF(AA49&lt;89.9,18,IF(AA49&lt;92.4,24,IF(AA49&lt;94.9,30,IF(AA49&lt;97.4,36,IF(AA49&lt;99.9,42,48)))))))</f>
        <v>0</v>
      </c>
      <c r="AK49" s="41">
        <f>IF(AA49&lt;84.9,0,IF(AA49&lt;87.4,24,IF(AA49&lt;89.9,36,IF(AA49&lt;92.4,48,IF(AA49&lt;94.9,60,IF(AA49&lt;97.4,72,IF(AA49&lt;99.9,84,96)))))))</f>
        <v>0</v>
      </c>
      <c r="AL49" s="20">
        <f>IF(AA49&lt;84.9,0,IF(AA49&lt;87.4,8,IF(AA49&lt;89.9,12,IF(AA49&lt;92.4,16,IF(AA49&lt;94.9,20,IF(AA49&lt;97.4,24,IF(AA49&lt;99.9,28,32)))))))</f>
        <v>0</v>
      </c>
      <c r="AM49" s="20">
        <f>IF(AO49&lt;84.9,0,IF(AO49&lt;87.4,16,IF(AO49&lt;89.9,24,IF(AO49&lt;92.4,32,IF(AO49&lt;94.9,40,IF(AO49&lt;97.4,48,IF(AO49&lt;99.9,56,64)))))))</f>
        <v>0</v>
      </c>
      <c r="AO49" s="20">
        <f>(SUM(E49:E51)-MIN(E49:E51))/2</f>
        <v>0</v>
      </c>
      <c r="AP49" s="113"/>
    </row>
    <row r="50" spans="26:42" ht="27" customHeight="1" x14ac:dyDescent="0.3">
      <c r="Z50" s="54"/>
      <c r="AA50" s="53"/>
      <c r="AC50" s="112"/>
      <c r="AD50" s="56"/>
      <c r="AE50" s="56"/>
      <c r="AF50" s="112"/>
      <c r="AH50" s="40"/>
      <c r="AI50" s="40"/>
      <c r="AK50" s="41"/>
      <c r="AP50" s="113"/>
    </row>
    <row r="51" spans="26:42" ht="27" customHeight="1" thickBot="1" x14ac:dyDescent="0.35">
      <c r="Z51" s="54"/>
      <c r="AA51" s="53"/>
      <c r="AC51" s="112"/>
      <c r="AD51" s="56"/>
      <c r="AE51" s="56"/>
      <c r="AF51" s="127"/>
      <c r="AG51" s="128"/>
      <c r="AH51" s="129"/>
      <c r="AI51" s="129"/>
      <c r="AJ51" s="128"/>
      <c r="AK51" s="130"/>
      <c r="AL51" s="128"/>
      <c r="AM51" s="128"/>
      <c r="AN51" s="128"/>
      <c r="AO51" s="128"/>
      <c r="AP51" s="131"/>
    </row>
    <row r="52" spans="26:42" ht="27" customHeight="1" x14ac:dyDescent="0.3">
      <c r="Z52" s="54" t="e">
        <f>AVERAGE(E52:E54)</f>
        <v>#DIV/0!</v>
      </c>
      <c r="AA52" s="53">
        <f>IF(E52&gt;84.9,E52,E53)</f>
        <v>0</v>
      </c>
      <c r="AB52" s="20">
        <f>COUNTIF(E52:E54,"&gt;84.9")</f>
        <v>0</v>
      </c>
      <c r="AC52" s="112" t="e">
        <f>IF(AB52=1,AD52,AE52)</f>
        <v>#DIV/0!</v>
      </c>
      <c r="AD52" s="56">
        <f>IF(AA52&lt;84.9,0,IF(AA52&lt;87.4,9,IF(AA52&lt;89.9,13.5,IF(AA52&lt;92.4,18,IF(AA52&lt;94.9,22.5,IF(AA52&lt;97.4,27,IF(AA52&lt;99.9,31.5,36)))))))</f>
        <v>0</v>
      </c>
      <c r="AE52" s="56" t="e">
        <f>IF(Z52&lt;84.9,0,IF(Z52&lt;87.4,18,IF(Z52&lt;89.9,27,IF(Z52&lt;92.4,36,IF(Z52&lt;94.9,45,IF(Z52&lt;97.4,54,IF(Z52&lt;99.9,63,72)))))))</f>
        <v>#DIV/0!</v>
      </c>
      <c r="AF52" s="20">
        <f>IF(AG52=2,AH52,AI52)</f>
        <v>0</v>
      </c>
      <c r="AG52" s="20">
        <f>COUNTIF(E52:E54,"&gt;1")</f>
        <v>0</v>
      </c>
      <c r="AH52" s="20">
        <f>IF(AB52=1,AJ52,AK52)</f>
        <v>0</v>
      </c>
      <c r="AI52" s="20">
        <f>IF(AB52=1,AL52,IF(AB52=2,AM52,AK52))</f>
        <v>0</v>
      </c>
      <c r="AJ52" s="20">
        <f>IF(AA52&lt;84.9,0,IF(AA52&lt;87.4,12,IF(AA52&lt;89.9,18,IF(AA52&lt;92.4,24,IF(AA52&lt;94.9,30,IF(AA52&lt;97.4,36,IF(AA52&lt;99.9,42,48)))))))</f>
        <v>0</v>
      </c>
      <c r="AK52" s="20">
        <f>IF(AA52&lt;84.9,0,IF(AA52&lt;87.4,24,IF(AA52&lt;89.9,36,IF(AA52&lt;92.4,48,IF(AA52&lt;94.9,60,IF(AA52&lt;97.4,72,IF(AA52&lt;99.9,84,96)))))))</f>
        <v>0</v>
      </c>
      <c r="AL52" s="20">
        <f>IF(AA52&lt;84.9,0,IF(AA52&lt;87.4,8,IF(AA52&lt;89.9,12,IF(AA52&lt;92.4,16,IF(AA52&lt;94.9,20,IF(AA52&lt;97.4,24,IF(AA52&lt;99.9,28,32)))))))</f>
        <v>0</v>
      </c>
      <c r="AM52" s="20">
        <f>IF(AO52&lt;84.9,0,IF(AO52&lt;87.4,16,IF(AO52&lt;89.9,24,IF(AO52&lt;92.4,32,IF(AO52&lt;94.9,40,IF(AO52&lt;97.4,48,IF(AO52&lt;99.9,56,64)))))))</f>
        <v>0</v>
      </c>
      <c r="AO52" s="20">
        <f>(SUM(E52:E54)-MIN(E52:E54))/2</f>
        <v>0</v>
      </c>
    </row>
    <row r="53" spans="26:42" ht="21" customHeight="1" x14ac:dyDescent="0.3">
      <c r="Z53" s="54"/>
      <c r="AA53" s="53"/>
      <c r="AC53" s="112"/>
      <c r="AD53" s="56"/>
      <c r="AE53" s="56"/>
    </row>
    <row r="54" spans="26:42" ht="21.75" customHeight="1" x14ac:dyDescent="0.3">
      <c r="Z54" s="54"/>
      <c r="AA54" s="53"/>
      <c r="AC54" s="112"/>
      <c r="AD54" s="56"/>
      <c r="AE54" s="56"/>
    </row>
    <row r="55" spans="26:42" ht="21" customHeight="1" x14ac:dyDescent="0.3">
      <c r="Z55" s="54" t="e">
        <f>AVERAGE(E55:E57)</f>
        <v>#DIV/0!</v>
      </c>
      <c r="AA55" s="53">
        <f>IF(E55&gt;84.9,E55,E56)</f>
        <v>0</v>
      </c>
      <c r="AB55" s="20">
        <f>COUNTIF(E55:E57,"&gt;84.9")</f>
        <v>0</v>
      </c>
      <c r="AC55" s="112" t="e">
        <f>IF(AB55=1,AD55,AE55)</f>
        <v>#DIV/0!</v>
      </c>
      <c r="AD55" s="56">
        <f>IF(AA55&lt;84.9,0,IF(AA55&lt;87.4,9,IF(AA55&lt;89.9,13.5,IF(AA55&lt;92.4,18,IF(AA55&lt;94.9,22.5,IF(AA55&lt;97.4,27,IF(AA55&lt;99.9,31.5,36)))))))</f>
        <v>0</v>
      </c>
      <c r="AE55" s="56" t="e">
        <f>IF(Z55&lt;84.9,0,IF(Z55&lt;87.4,18,IF(Z55&lt;89.9,27,IF(Z55&lt;92.4,36,IF(Z55&lt;94.9,45,IF(Z55&lt;97.4,54,IF(Z55&lt;99.9,63,72)))))))</f>
        <v>#DIV/0!</v>
      </c>
      <c r="AF55" s="20">
        <f>IF(AG55=2,AH55,AI55)</f>
        <v>0</v>
      </c>
      <c r="AG55" s="20">
        <f>COUNTIF(E55:E57,"&gt;1")</f>
        <v>0</v>
      </c>
      <c r="AH55" s="20">
        <f>IF(AB55=1,AJ55,AK55)</f>
        <v>0</v>
      </c>
      <c r="AI55" s="20">
        <f>IF(AB55=1,AL55,IF(AB55=2,AM55,AK55))</f>
        <v>0</v>
      </c>
      <c r="AJ55" s="20">
        <f>IF(AA55&lt;84.9,0,IF(AA55&lt;87.4,12,IF(AA55&lt;89.9,18,IF(AA55&lt;92.4,24,IF(AA55&lt;94.9,30,IF(AA55&lt;97.4,36,IF(AA55&lt;99.9,42,48)))))))</f>
        <v>0</v>
      </c>
      <c r="AK55" s="20">
        <f>IF(AA55&lt;84.9,0,IF(AA55&lt;87.4,24,IF(AA55&lt;89.9,36,IF(AA55&lt;92.4,48,IF(AA55&lt;94.9,60,IF(AA55&lt;97.4,72,IF(AA55&lt;99.9,84,96)))))))</f>
        <v>0</v>
      </c>
      <c r="AL55" s="20">
        <f>IF(AA55&lt;84.9,0,IF(AA55&lt;87.4,8,IF(AA55&lt;89.9,12,IF(AA55&lt;92.4,16,IF(AA55&lt;94.9,20,IF(AA55&lt;97.4,24,IF(AA55&lt;99.9,28,32)))))))</f>
        <v>0</v>
      </c>
      <c r="AM55" s="20">
        <f>IF(AO55&lt;84.9,0,IF(AO55&lt;87.4,16,IF(AO55&lt;89.9,24,IF(AO55&lt;92.4,32,IF(AO55&lt;94.9,40,IF(AO55&lt;97.4,48,IF(AO55&lt;99.9,56,64)))))))</f>
        <v>0</v>
      </c>
      <c r="AO55" s="20">
        <f>(SUM(E55:E57)-MIN(E55:E57))/2</f>
        <v>0</v>
      </c>
    </row>
    <row r="56" spans="26:42" ht="21" customHeight="1" x14ac:dyDescent="0.3">
      <c r="Z56" s="54"/>
    </row>
    <row r="57" spans="26:42" ht="21.75" customHeight="1" x14ac:dyDescent="0.3">
      <c r="Z57" s="54"/>
    </row>
    <row r="58" spans="26:42" x14ac:dyDescent="0.3">
      <c r="Z58" s="20" t="e">
        <f>AVERAGE(E58:E60)</f>
        <v>#DIV/0!</v>
      </c>
      <c r="AA58" s="20">
        <f>IF(E58&gt;84.9,E58,E59)</f>
        <v>0</v>
      </c>
      <c r="AB58" s="20">
        <f>COUNTIF(E58:E60,"&gt;84.9")</f>
        <v>0</v>
      </c>
      <c r="AC58" s="20" t="e">
        <f>IF(AB58=1,AD58,AE58)</f>
        <v>#DIV/0!</v>
      </c>
      <c r="AD58" s="20">
        <f>IF(AA58&lt;84.9,0,IF(AA58&lt;87.4,9,IF(AA58&lt;89.9,13.5,IF(AA58&lt;92.4,18,IF(AA58&lt;94.9,22.5,IF(AA58&lt;97.4,27,IF(AA58&lt;99.9,31.5,36)))))))</f>
        <v>0</v>
      </c>
      <c r="AE58" s="20" t="e">
        <f>IF(Z58&lt;84.9,0,IF(Z58&lt;87.4,18,IF(Z58&lt;89.9,27,IF(Z58&lt;92.4,36,IF(Z58&lt;94.9,45,IF(Z58&lt;97.4,54,IF(Z58&lt;99.9,63,72)))))))</f>
        <v>#DIV/0!</v>
      </c>
      <c r="AF58" s="20">
        <f>IF(AG58=2,AH58,AI58)</f>
        <v>0</v>
      </c>
      <c r="AG58" s="20">
        <f>COUNTIF(E58:E60,"&gt;1")</f>
        <v>0</v>
      </c>
      <c r="AH58" s="20">
        <f>IF(AB58=1,AJ58,AK58)</f>
        <v>0</v>
      </c>
      <c r="AI58" s="20">
        <f>IF(AB58=1,AL58,IF(AB58=2,AM58,AK58))</f>
        <v>0</v>
      </c>
      <c r="AJ58" s="20">
        <f>IF(AA58&lt;84.9,0,IF(AA58&lt;87.4,12,IF(AA58&lt;89.9,18,IF(AA58&lt;92.4,24,IF(AA58&lt;94.9,30,IF(AA58&lt;97.4,36,IF(AA58&lt;99.9,42,48)))))))</f>
        <v>0</v>
      </c>
      <c r="AK58" s="20">
        <f>IF(AA58&lt;84.9,0,IF(AA58&lt;87.4,24,IF(AA58&lt;89.9,36,IF(AA58&lt;92.4,48,IF(AA58&lt;94.9,60,IF(AA58&lt;97.4,72,IF(AA58&lt;99.9,84,96)))))))</f>
        <v>0</v>
      </c>
      <c r="AL58" s="20">
        <f>IF(AA58&lt;84.9,0,IF(AA58&lt;87.4,8,IF(AA58&lt;89.9,12,IF(AA58&lt;92.4,16,IF(AA58&lt;94.9,20,IF(AA58&lt;97.4,24,IF(AA58&lt;99.9,28,32)))))))</f>
        <v>0</v>
      </c>
      <c r="AM58" s="20">
        <f>IF(AO58&lt;84.9,0,IF(AO58&lt;87.4,16,IF(AO58&lt;89.9,24,IF(AO58&lt;92.4,32,IF(AO58&lt;94.9,40,IF(AO58&lt;97.4,48,IF(AO58&lt;99.9,56,64)))))))</f>
        <v>0</v>
      </c>
      <c r="AO58" s="20">
        <f>(SUM(E58:E60)-MIN(E58:E60))/2</f>
        <v>0</v>
      </c>
    </row>
    <row r="61" spans="26:42" x14ac:dyDescent="0.3">
      <c r="Z61" s="20" t="e">
        <f>AVERAGE(E61:E63)</f>
        <v>#DIV/0!</v>
      </c>
      <c r="AA61" s="20">
        <f>IF(E61&gt;84.9,E61,E62)</f>
        <v>0</v>
      </c>
      <c r="AB61" s="20">
        <f>COUNTIF(E61:E63,"&gt;84.9")</f>
        <v>0</v>
      </c>
      <c r="AC61" s="20" t="e">
        <f>IF(AB61=1,AD61,AE61)</f>
        <v>#DIV/0!</v>
      </c>
      <c r="AD61" s="20">
        <f>IF(AA61&lt;84.9,0,IF(AA61&lt;87.4,9,IF(AA61&lt;89.9,13.5,IF(AA61&lt;92.4,18,IF(AA61&lt;94.9,22.5,IF(AA61&lt;97.4,27,IF(AA61&lt;99.9,31.5,36)))))))</f>
        <v>0</v>
      </c>
      <c r="AE61" s="20" t="e">
        <f>IF(Z61&lt;84.9,0,IF(Z61&lt;87.4,18,IF(Z61&lt;89.9,27,IF(Z61&lt;92.4,36,IF(Z61&lt;94.9,45,IF(Z61&lt;97.4,54,IF(Z61&lt;99.9,63,72)))))))</f>
        <v>#DIV/0!</v>
      </c>
      <c r="AF61" s="20">
        <f>IF(AG61=2,AH61,AI61)</f>
        <v>0</v>
      </c>
      <c r="AG61" s="20">
        <f>COUNTIF(E61:E63,"&gt;1")</f>
        <v>0</v>
      </c>
      <c r="AH61" s="20">
        <f>IF(AB61=1,AJ61,AK61)</f>
        <v>0</v>
      </c>
      <c r="AI61" s="20">
        <f>IF(AB61=1,AL61,IF(AB61=2,AM61,AK61))</f>
        <v>0</v>
      </c>
      <c r="AJ61" s="20">
        <f>IF(AA61&lt;84.9,0,IF(AA61&lt;87.4,12,IF(AA61&lt;89.9,18,IF(AA61&lt;92.4,24,IF(AA61&lt;94.9,30,IF(AA61&lt;97.4,36,IF(AA61&lt;99.9,42,48)))))))</f>
        <v>0</v>
      </c>
      <c r="AK61" s="20">
        <f>IF(AA61&lt;84.9,0,IF(AA61&lt;87.4,24,IF(AA61&lt;89.9,36,IF(AA61&lt;92.4,48,IF(AA61&lt;94.9,60,IF(AA61&lt;97.4,72,IF(AA61&lt;99.9,84,96)))))))</f>
        <v>0</v>
      </c>
      <c r="AL61" s="20">
        <f>IF(AA61&lt;84.9,0,IF(AA61&lt;87.4,8,IF(AA61&lt;89.9,12,IF(AA61&lt;92.4,16,IF(AA61&lt;94.9,20,IF(AA61&lt;97.4,24,IF(AA61&lt;99.9,28,32)))))))</f>
        <v>0</v>
      </c>
      <c r="AM61" s="20">
        <f>IF(AO61&lt;84.9,0,IF(AO61&lt;87.4,16,IF(AO61&lt;89.9,24,IF(AO61&lt;92.4,32,IF(AO61&lt;94.9,40,IF(AO61&lt;97.4,48,IF(AO61&lt;99.9,56,64)))))))</f>
        <v>0</v>
      </c>
      <c r="AO61" s="20">
        <f>(SUM(E61:E63)-MIN(E61:E63))/2</f>
        <v>0</v>
      </c>
    </row>
    <row r="64" spans="26:42" x14ac:dyDescent="0.3">
      <c r="Z64" s="20" t="e">
        <f>AVERAGE(E64:E66)</f>
        <v>#DIV/0!</v>
      </c>
      <c r="AA64" s="20">
        <f>IF(E64&gt;84.9,E64,E65)</f>
        <v>0</v>
      </c>
      <c r="AB64" s="20">
        <f>COUNTIF(E64:E66,"&gt;84.9")</f>
        <v>0</v>
      </c>
      <c r="AC64" s="20" t="e">
        <f>IF(AB64=1,AD64,AE64)</f>
        <v>#DIV/0!</v>
      </c>
      <c r="AD64" s="20">
        <f>IF(AA64&lt;84.9,0,IF(AA64&lt;87.4,9,IF(AA64&lt;89.9,13.5,IF(AA64&lt;92.4,18,IF(AA64&lt;94.9,22.5,IF(AA64&lt;97.4,27,IF(AA64&lt;99.9,31.5,36)))))))</f>
        <v>0</v>
      </c>
      <c r="AE64" s="20" t="e">
        <f>IF(Z64&lt;84.9,0,IF(Z64&lt;87.4,18,IF(Z64&lt;89.9,27,IF(Z64&lt;92.4,36,IF(Z64&lt;94.9,45,IF(Z64&lt;97.4,54,IF(Z64&lt;99.9,63,72)))))))</f>
        <v>#DIV/0!</v>
      </c>
      <c r="AF64" s="20">
        <f>IF(AG64=2,AH64,AI64)</f>
        <v>0</v>
      </c>
      <c r="AG64" s="20">
        <f>COUNTIF(E64:E66,"&gt;1")</f>
        <v>0</v>
      </c>
      <c r="AH64" s="20">
        <f>IF(AB64=1,AJ64,AK64)</f>
        <v>0</v>
      </c>
      <c r="AI64" s="20">
        <f>IF(AB64=1,AL64,IF(AB64=2,AM64,AK64))</f>
        <v>0</v>
      </c>
      <c r="AJ64" s="20">
        <f>IF(AA64&lt;84.9,0,IF(AA64&lt;87.4,12,IF(AA64&lt;89.9,18,IF(AA64&lt;92.4,24,IF(AA64&lt;94.9,30,IF(AA64&lt;97.4,36,IF(AA64&lt;99.9,42,48)))))))</f>
        <v>0</v>
      </c>
      <c r="AK64" s="20">
        <f>IF(AA64&lt;84.9,0,IF(AA64&lt;87.4,24,IF(AA64&lt;89.9,36,IF(AA64&lt;92.4,48,IF(AA64&lt;94.9,60,IF(AA64&lt;97.4,72,IF(AA64&lt;99.9,84,96)))))))</f>
        <v>0</v>
      </c>
      <c r="AL64" s="20">
        <f>IF(AA64&lt;84.9,0,IF(AA64&lt;87.4,8,IF(AA64&lt;89.9,12,IF(AA64&lt;92.4,16,IF(AA64&lt;94.9,20,IF(AA64&lt;97.4,24,IF(AA64&lt;99.9,28,32)))))))</f>
        <v>0</v>
      </c>
      <c r="AM64" s="20">
        <f>IF(AO64&lt;84.9,0,IF(AO64&lt;87.4,16,IF(AO64&lt;89.9,24,IF(AO64&lt;92.4,32,IF(AO64&lt;94.9,40,IF(AO64&lt;97.4,48,IF(AO64&lt;99.9,56,64)))))))</f>
        <v>0</v>
      </c>
      <c r="AO64" s="20">
        <f>(SUM(E64:E66)-MIN(E64:E66))/2</f>
        <v>0</v>
      </c>
    </row>
  </sheetData>
  <mergeCells count="67">
    <mergeCell ref="A1:L1"/>
    <mergeCell ref="A3:L3"/>
    <mergeCell ref="AF4:AM4"/>
    <mergeCell ref="A5:A6"/>
    <mergeCell ref="B5:B6"/>
    <mergeCell ref="C5:C6"/>
    <mergeCell ref="D5:D6"/>
    <mergeCell ref="E5:E6"/>
    <mergeCell ref="F5:F6"/>
    <mergeCell ref="G5:L5"/>
    <mergeCell ref="Z5:AE5"/>
    <mergeCell ref="AK5:AM5"/>
    <mergeCell ref="N6:U6"/>
    <mergeCell ref="A7:A9"/>
    <mergeCell ref="B7:B9"/>
    <mergeCell ref="F7:F9"/>
    <mergeCell ref="K7:K9"/>
    <mergeCell ref="L7:L9"/>
    <mergeCell ref="M8:M9"/>
    <mergeCell ref="W11:X12"/>
    <mergeCell ref="A13:A15"/>
    <mergeCell ref="B13:B15"/>
    <mergeCell ref="F13:F15"/>
    <mergeCell ref="K13:K15"/>
    <mergeCell ref="L13:L15"/>
    <mergeCell ref="W13:X15"/>
    <mergeCell ref="A10:A12"/>
    <mergeCell ref="B10:B12"/>
    <mergeCell ref="F10:F12"/>
    <mergeCell ref="K10:K12"/>
    <mergeCell ref="L10:L12"/>
    <mergeCell ref="M11:M15"/>
    <mergeCell ref="A19:A21"/>
    <mergeCell ref="B19:B21"/>
    <mergeCell ref="F19:F21"/>
    <mergeCell ref="K19:K21"/>
    <mergeCell ref="L19:L21"/>
    <mergeCell ref="A16:A18"/>
    <mergeCell ref="B16:B18"/>
    <mergeCell ref="F16:F18"/>
    <mergeCell ref="K16:K18"/>
    <mergeCell ref="L16:L18"/>
    <mergeCell ref="A25:A27"/>
    <mergeCell ref="B25:B27"/>
    <mergeCell ref="F25:F27"/>
    <mergeCell ref="K25:K27"/>
    <mergeCell ref="L25:L27"/>
    <mergeCell ref="A22:A24"/>
    <mergeCell ref="B22:B24"/>
    <mergeCell ref="F22:F24"/>
    <mergeCell ref="K22:K24"/>
    <mergeCell ref="L22:L24"/>
    <mergeCell ref="A31:A33"/>
    <mergeCell ref="B31:B33"/>
    <mergeCell ref="F31:F33"/>
    <mergeCell ref="K31:K33"/>
    <mergeCell ref="L31:L33"/>
    <mergeCell ref="A28:A30"/>
    <mergeCell ref="B28:B30"/>
    <mergeCell ref="F28:F30"/>
    <mergeCell ref="K28:K30"/>
    <mergeCell ref="L28:L30"/>
    <mergeCell ref="A34:A36"/>
    <mergeCell ref="B34:B36"/>
    <mergeCell ref="F34:F36"/>
    <mergeCell ref="K34:K36"/>
    <mergeCell ref="L34:L36"/>
  </mergeCells>
  <pageMargins left="0.31496062992126012" right="0.31496062992126012" top="0.15748031496063003" bottom="0.11811023622047202" header="0.15748031496063003" footer="0.11811023622047202"/>
  <pageSetup paperSize="0" scale="43" fitToWidth="0" fitToHeight="0" orientation="landscape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84"/>
  <sheetViews>
    <sheetView tabSelected="1" topLeftCell="A5" workbookViewId="0">
      <selection activeCell="C13" sqref="C13"/>
    </sheetView>
  </sheetViews>
  <sheetFormatPr defaultRowHeight="14.4" x14ac:dyDescent="0.3"/>
  <cols>
    <col min="1" max="1" width="8.09765625" style="1" customWidth="1"/>
    <col min="2" max="2" width="21.09765625" style="1" customWidth="1"/>
    <col min="3" max="3" width="8.796875" style="1" customWidth="1"/>
    <col min="4" max="6" width="8.796875" style="2" customWidth="1"/>
    <col min="7" max="7" width="10.5" style="2" customWidth="1"/>
    <col min="8" max="8" width="12" style="2" customWidth="1"/>
    <col min="9" max="9" width="12.09765625" style="2" customWidth="1"/>
    <col min="10" max="10" width="11.796875" style="2" customWidth="1"/>
    <col min="11" max="11" width="11.19921875" style="2" customWidth="1"/>
    <col min="12" max="12" width="14.796875" style="2" customWidth="1"/>
    <col min="13" max="13" width="10.59765625" style="1" customWidth="1"/>
    <col min="14" max="14" width="9.796875" style="1" customWidth="1"/>
    <col min="15" max="1024" width="8.296875" style="1" customWidth="1"/>
    <col min="1025" max="1025" width="8.796875" customWidth="1"/>
  </cols>
  <sheetData>
    <row r="2" spans="1:15" ht="18" x14ac:dyDescent="0.35">
      <c r="A2" s="319" t="s">
        <v>119</v>
      </c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</row>
    <row r="3" spans="1:15" ht="7.5" customHeight="1" thickBot="1" x14ac:dyDescent="0.35"/>
    <row r="4" spans="1:15" ht="18" thickBot="1" x14ac:dyDescent="0.4">
      <c r="A4" s="320" t="s">
        <v>14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</row>
    <row r="5" spans="1:15" ht="7.5" customHeight="1" thickBot="1" x14ac:dyDescent="0.35"/>
    <row r="6" spans="1:15" s="2" customFormat="1" ht="20.25" customHeight="1" thickBot="1" x14ac:dyDescent="0.35">
      <c r="A6" s="321" t="s">
        <v>120</v>
      </c>
      <c r="B6" s="322" t="s">
        <v>33</v>
      </c>
      <c r="C6" s="323" t="s">
        <v>40</v>
      </c>
      <c r="D6" s="324" t="s">
        <v>121</v>
      </c>
      <c r="E6" s="325" t="s">
        <v>122</v>
      </c>
      <c r="F6" s="326" t="s">
        <v>123</v>
      </c>
      <c r="G6" s="326"/>
      <c r="H6" s="326"/>
      <c r="I6" s="326"/>
      <c r="J6" s="321" t="s">
        <v>124</v>
      </c>
      <c r="K6" s="327" t="s">
        <v>125</v>
      </c>
      <c r="L6" s="327"/>
      <c r="M6" s="132"/>
      <c r="N6" s="133"/>
    </row>
    <row r="7" spans="1:15" s="2" customFormat="1" ht="27.75" customHeight="1" thickBot="1" x14ac:dyDescent="0.35">
      <c r="A7" s="321"/>
      <c r="B7" s="322"/>
      <c r="C7" s="323"/>
      <c r="D7" s="324"/>
      <c r="E7" s="325"/>
      <c r="F7" s="134" t="s">
        <v>126</v>
      </c>
      <c r="G7" s="135" t="s">
        <v>127</v>
      </c>
      <c r="H7" s="135"/>
      <c r="I7" s="136" t="s">
        <v>128</v>
      </c>
      <c r="J7" s="321"/>
      <c r="K7" s="137" t="s">
        <v>129</v>
      </c>
      <c r="L7" s="138" t="s">
        <v>130</v>
      </c>
      <c r="M7" s="139" t="s">
        <v>131</v>
      </c>
      <c r="N7" s="140" t="s">
        <v>132</v>
      </c>
    </row>
    <row r="8" spans="1:15" s="3" customFormat="1" ht="30" customHeight="1" thickBot="1" x14ac:dyDescent="0.3">
      <c r="A8" s="141">
        <v>1</v>
      </c>
      <c r="B8" s="142" t="s">
        <v>133</v>
      </c>
      <c r="C8" s="143">
        <v>7</v>
      </c>
      <c r="D8" s="144">
        <f>COUNTA(C22:C86)</f>
        <v>41</v>
      </c>
      <c r="E8" s="145">
        <f>COUNTA(C22:C86)</f>
        <v>41</v>
      </c>
      <c r="F8" s="146">
        <f>MIN(C22:C85)</f>
        <v>41.886000000000003</v>
      </c>
      <c r="G8" s="147">
        <f>AVERAGE(C22:C88)</f>
        <v>42.31060975609757</v>
      </c>
      <c r="H8" s="148"/>
      <c r="I8" s="149">
        <f t="shared" ref="I8:I15" si="0">G8-F8</f>
        <v>0.42460975609756701</v>
      </c>
      <c r="J8" s="150">
        <v>2.0578703703703703E-2</v>
      </c>
      <c r="K8" s="151">
        <f>J8</f>
        <v>2.0578703703703703E-2</v>
      </c>
      <c r="L8" s="152">
        <f>K8</f>
        <v>2.0578703703703703E-2</v>
      </c>
      <c r="M8" s="153">
        <v>137.21299999999999</v>
      </c>
      <c r="N8" s="154"/>
      <c r="O8" s="155"/>
    </row>
    <row r="9" spans="1:15" s="3" customFormat="1" ht="30" customHeight="1" thickBot="1" x14ac:dyDescent="0.3">
      <c r="A9" s="156">
        <v>2</v>
      </c>
      <c r="B9" s="157" t="s">
        <v>89</v>
      </c>
      <c r="C9" s="158">
        <v>3</v>
      </c>
      <c r="D9" s="159">
        <f>COUNTA(D22:D86)+D8+1</f>
        <v>85</v>
      </c>
      <c r="E9" s="160">
        <f>COUNTA(D22:D86)+1</f>
        <v>44</v>
      </c>
      <c r="F9" s="146">
        <f>MIN(D22:D85)</f>
        <v>41.863999999999997</v>
      </c>
      <c r="G9" s="161">
        <f>AVERAGE(D22:D87)</f>
        <v>42.264604651162792</v>
      </c>
      <c r="H9" s="162"/>
      <c r="I9" s="163">
        <f t="shared" si="0"/>
        <v>0.40060465116279431</v>
      </c>
      <c r="J9" s="164">
        <v>4.3206018518518519E-2</v>
      </c>
      <c r="K9" s="165">
        <f t="shared" ref="K9:K15" si="1">J9-J8</f>
        <v>2.2627314814814815E-2</v>
      </c>
      <c r="L9" s="166">
        <f>K9</f>
        <v>2.2627314814814815E-2</v>
      </c>
      <c r="M9" s="167">
        <v>126.464</v>
      </c>
      <c r="N9" s="168" t="s">
        <v>134</v>
      </c>
      <c r="O9" s="155" t="s">
        <v>135</v>
      </c>
    </row>
    <row r="10" spans="1:15" s="3" customFormat="1" ht="30" customHeight="1" x14ac:dyDescent="0.25">
      <c r="A10" s="156">
        <v>3</v>
      </c>
      <c r="B10" s="157" t="s">
        <v>85</v>
      </c>
      <c r="C10" s="158">
        <v>21</v>
      </c>
      <c r="D10" s="159">
        <f>COUNTA(E22:E86)+D9+1</f>
        <v>147</v>
      </c>
      <c r="E10" s="160">
        <f>COUNTA(E22:E86)+1</f>
        <v>62</v>
      </c>
      <c r="F10" s="169">
        <f>MIN(E22:E87)</f>
        <v>41.698</v>
      </c>
      <c r="G10" s="170">
        <f>AVERAGE(E22:E88)</f>
        <v>41.98865573770491</v>
      </c>
      <c r="H10" s="162"/>
      <c r="I10" s="163">
        <f t="shared" si="0"/>
        <v>0.29065573770490971</v>
      </c>
      <c r="J10" s="164">
        <v>7.4305555555555555E-2</v>
      </c>
      <c r="K10" s="165">
        <f t="shared" si="1"/>
        <v>3.1099537037037037E-2</v>
      </c>
      <c r="L10" s="166">
        <f>K10</f>
        <v>3.1099537037037037E-2</v>
      </c>
      <c r="M10" s="171">
        <v>157.696</v>
      </c>
      <c r="N10" s="168"/>
      <c r="O10" s="155"/>
    </row>
    <row r="11" spans="1:15" s="3" customFormat="1" ht="30" customHeight="1" x14ac:dyDescent="0.25">
      <c r="A11" s="156">
        <v>4</v>
      </c>
      <c r="B11" s="157" t="s">
        <v>85</v>
      </c>
      <c r="C11" s="158">
        <v>6</v>
      </c>
      <c r="D11" s="159">
        <f>COUNTA(F22:F86)+D10+1</f>
        <v>166</v>
      </c>
      <c r="E11" s="160">
        <f>COUNTA(F22:F86)+1</f>
        <v>19</v>
      </c>
      <c r="F11" s="172">
        <f>MIN(F22:F87)</f>
        <v>41.938000000000002</v>
      </c>
      <c r="G11" s="170">
        <f>AVERAGE(F22:F87)</f>
        <v>42.32138888888889</v>
      </c>
      <c r="H11" s="162"/>
      <c r="I11" s="163">
        <f t="shared" si="0"/>
        <v>0.38338888888888789</v>
      </c>
      <c r="J11" s="164">
        <v>8.4953703703703698E-2</v>
      </c>
      <c r="K11" s="165">
        <f t="shared" si="1"/>
        <v>1.0648148148148143E-2</v>
      </c>
      <c r="L11" s="166">
        <f>K11+L10</f>
        <v>4.1747685185185179E-2</v>
      </c>
      <c r="M11" s="171">
        <v>123.61</v>
      </c>
      <c r="N11" s="168" t="s">
        <v>136</v>
      </c>
      <c r="O11" s="155" t="s">
        <v>137</v>
      </c>
    </row>
    <row r="12" spans="1:15" s="3" customFormat="1" ht="30" customHeight="1" x14ac:dyDescent="0.25">
      <c r="A12" s="156">
        <v>5</v>
      </c>
      <c r="B12" s="157" t="s">
        <v>89</v>
      </c>
      <c r="C12" s="173">
        <v>10</v>
      </c>
      <c r="D12" s="159">
        <f>COUNTA(G22:G86)+D11+1</f>
        <v>213</v>
      </c>
      <c r="E12" s="160">
        <f>COUNTA(G22:G86)+1</f>
        <v>47</v>
      </c>
      <c r="F12" s="172">
        <f>MIN(G22:G87)</f>
        <v>42.036000000000001</v>
      </c>
      <c r="G12" s="170">
        <f>AVERAGE(G22:G887)</f>
        <v>42.390065217391303</v>
      </c>
      <c r="H12" s="162"/>
      <c r="I12" s="163">
        <f t="shared" si="0"/>
        <v>0.3540652173913017</v>
      </c>
      <c r="J12" s="164">
        <v>0.10895833333333334</v>
      </c>
      <c r="K12" s="165">
        <f t="shared" si="1"/>
        <v>2.400462962962964E-2</v>
      </c>
      <c r="L12" s="174">
        <f>K12+L9</f>
        <v>4.6631944444444455E-2</v>
      </c>
      <c r="M12" s="171">
        <v>138.09</v>
      </c>
      <c r="N12" s="168"/>
      <c r="O12" s="155"/>
    </row>
    <row r="13" spans="1:15" s="3" customFormat="1" ht="30" customHeight="1" x14ac:dyDescent="0.25">
      <c r="A13" s="156">
        <v>6</v>
      </c>
      <c r="B13" s="157" t="s">
        <v>133</v>
      </c>
      <c r="C13" s="173">
        <v>5</v>
      </c>
      <c r="D13" s="159">
        <f>COUNTA(H22:H86)+D12+1</f>
        <v>267</v>
      </c>
      <c r="E13" s="160">
        <f>COUNTA(H22:H86)+1</f>
        <v>54</v>
      </c>
      <c r="F13" s="172">
        <f>MIN(H22:H87)</f>
        <v>42.024000000000001</v>
      </c>
      <c r="G13" s="170">
        <f>AVERAGE(H22:H87)</f>
        <v>42.345377358490566</v>
      </c>
      <c r="H13" s="162"/>
      <c r="I13" s="163">
        <f t="shared" si="0"/>
        <v>0.32137735849056526</v>
      </c>
      <c r="J13" s="164">
        <v>0.13652777777777778</v>
      </c>
      <c r="K13" s="165">
        <f t="shared" si="1"/>
        <v>2.7569444444444438E-2</v>
      </c>
      <c r="L13" s="174">
        <f>K13+L8</f>
        <v>4.8148148148148141E-2</v>
      </c>
      <c r="M13" s="171">
        <v>139.553</v>
      </c>
      <c r="N13" s="168"/>
      <c r="O13" s="155"/>
    </row>
    <row r="14" spans="1:15" s="3" customFormat="1" ht="30" customHeight="1" thickBot="1" x14ac:dyDescent="0.3">
      <c r="A14" s="156">
        <v>7</v>
      </c>
      <c r="B14" s="157" t="s">
        <v>85</v>
      </c>
      <c r="C14" s="173">
        <v>4</v>
      </c>
      <c r="D14" s="159">
        <f>COUNTA(I22:I86)+D13+1</f>
        <v>292</v>
      </c>
      <c r="E14" s="160">
        <f>COUNTA(I22:I86)+1</f>
        <v>25</v>
      </c>
      <c r="F14" s="175">
        <f>MIN(I22:I87)</f>
        <v>41.808</v>
      </c>
      <c r="G14" s="170">
        <f>AVERAGE(I22:I87)</f>
        <v>42.113541666666656</v>
      </c>
      <c r="H14" s="162"/>
      <c r="I14" s="163">
        <f t="shared" si="0"/>
        <v>0.30554166666665594</v>
      </c>
      <c r="J14" s="164">
        <v>0.14983796296296295</v>
      </c>
      <c r="K14" s="165">
        <f t="shared" si="1"/>
        <v>1.3310185185185175E-2</v>
      </c>
      <c r="L14" s="166">
        <f>K14+L11</f>
        <v>5.5057870370370354E-2</v>
      </c>
      <c r="M14" s="171">
        <v>135.66200000000001</v>
      </c>
      <c r="N14" s="168" t="s">
        <v>138</v>
      </c>
      <c r="O14" s="155" t="s">
        <v>139</v>
      </c>
    </row>
    <row r="15" spans="1:15" s="3" customFormat="1" ht="30" customHeight="1" thickBot="1" x14ac:dyDescent="0.3">
      <c r="A15" s="176" t="s">
        <v>140</v>
      </c>
      <c r="B15" s="177" t="s">
        <v>85</v>
      </c>
      <c r="C15" s="178">
        <v>13</v>
      </c>
      <c r="D15" s="179">
        <f>COUNTA(J22:J86)+D14+1</f>
        <v>326</v>
      </c>
      <c r="E15" s="180">
        <f>COUNTA(J22:J86)+1</f>
        <v>34</v>
      </c>
      <c r="F15" s="181">
        <f>MIN(J22:J87)</f>
        <v>41.631999999999998</v>
      </c>
      <c r="G15" s="182">
        <f>AVERAGE(J22:J87)</f>
        <v>41.969696969696969</v>
      </c>
      <c r="H15" s="183"/>
      <c r="I15" s="184">
        <f t="shared" si="0"/>
        <v>0.33769696969697094</v>
      </c>
      <c r="J15" s="185" t="str">
        <f>Общие_результаты!G6</f>
        <v>4:00:25</v>
      </c>
      <c r="K15" s="186">
        <f t="shared" si="1"/>
        <v>1.7118055555555567E-2</v>
      </c>
      <c r="L15" s="187">
        <f>K15+L14</f>
        <v>7.2175925925925921E-2</v>
      </c>
      <c r="M15" s="188"/>
      <c r="N15" s="189"/>
      <c r="O15" s="155"/>
    </row>
    <row r="16" spans="1:15" s="3" customFormat="1" ht="30" customHeight="1" x14ac:dyDescent="0.25">
      <c r="A16" s="190"/>
      <c r="B16" s="191"/>
      <c r="C16" s="190"/>
      <c r="D16" s="190"/>
      <c r="E16" s="190"/>
      <c r="F16" s="192">
        <f>AVERAGE(F8,F9,F12,F13)</f>
        <v>41.952500000000001</v>
      </c>
      <c r="G16" s="193">
        <f>AVERAGE(E22:F87,I22:J87)</f>
        <v>42.050132352941176</v>
      </c>
      <c r="H16" s="193" t="s">
        <v>141</v>
      </c>
      <c r="I16" s="194">
        <f>AVERAGE(I8,I9,I12,I13)</f>
        <v>0.37516424578555707</v>
      </c>
      <c r="J16" s="190"/>
      <c r="K16" s="190"/>
      <c r="L16" s="190"/>
      <c r="M16" s="191"/>
      <c r="N16" s="191"/>
    </row>
    <row r="17" spans="1:14" s="3" customFormat="1" ht="30" customHeight="1" x14ac:dyDescent="0.25">
      <c r="A17" s="190"/>
      <c r="B17" s="191"/>
      <c r="C17" s="190"/>
      <c r="D17" s="190"/>
      <c r="E17" s="190"/>
      <c r="F17" s="192">
        <f>AVERAGE(F10,F15)</f>
        <v>41.664999999999999</v>
      </c>
      <c r="G17" s="193">
        <f>AVERAGE(C22:C88,H22:H88)</f>
        <v>42.330212765957448</v>
      </c>
      <c r="H17" s="193" t="s">
        <v>142</v>
      </c>
      <c r="I17" s="194">
        <f>AVERAGE(I10,I15)</f>
        <v>0.31417635370094033</v>
      </c>
      <c r="J17" s="190"/>
      <c r="K17" s="190"/>
      <c r="L17" s="190"/>
      <c r="M17" s="191"/>
      <c r="N17" s="191"/>
    </row>
    <row r="18" spans="1:14" ht="27.75" customHeight="1" x14ac:dyDescent="0.3">
      <c r="A18" s="195"/>
      <c r="B18" s="195"/>
      <c r="C18" s="195"/>
      <c r="D18" s="196"/>
      <c r="E18" s="196"/>
      <c r="F18" s="197">
        <f>AVERAGE(F11,F14)</f>
        <v>41.873000000000005</v>
      </c>
      <c r="G18" s="198">
        <f>AVERAGE(D22:D86,G22:G87)</f>
        <v>42.329449438202253</v>
      </c>
      <c r="H18" s="198" t="s">
        <v>143</v>
      </c>
      <c r="I18" s="163">
        <f>AVERAGE(I11,I14)</f>
        <v>0.34446527777777192</v>
      </c>
      <c r="J18" s="196"/>
      <c r="K18" s="196" t="s">
        <v>144</v>
      </c>
      <c r="L18" s="196"/>
      <c r="M18" s="191"/>
      <c r="N18" s="191"/>
    </row>
    <row r="19" spans="1:14" ht="30" customHeight="1" thickBot="1" x14ac:dyDescent="0.35">
      <c r="A19" s="195"/>
      <c r="B19" s="195"/>
      <c r="C19" s="195"/>
      <c r="D19" s="196"/>
      <c r="E19" s="196"/>
      <c r="F19" s="199">
        <f>AVERAGE(F8:F15)</f>
        <v>41.860750000000003</v>
      </c>
      <c r="G19" s="200">
        <f>AVERAGE(C22:J91)</f>
        <v>42.210592476488998</v>
      </c>
      <c r="H19" s="201"/>
      <c r="I19" s="202">
        <f>AVERAGE(I8:I15)</f>
        <v>0.3522425307624566</v>
      </c>
      <c r="J19" s="196"/>
      <c r="K19" s="196"/>
      <c r="L19" s="196"/>
      <c r="M19" s="195"/>
      <c r="N19" s="195"/>
    </row>
    <row r="21" spans="1:14" ht="15" thickBot="1" x14ac:dyDescent="0.35">
      <c r="C21" s="203" t="str">
        <f>B8</f>
        <v>Лысенский Денис</v>
      </c>
      <c r="D21" s="203" t="str">
        <f>B9</f>
        <v>Тыщенко Миша</v>
      </c>
      <c r="E21" s="1" t="str">
        <f>B10</f>
        <v>Пикулин Паша</v>
      </c>
      <c r="F21" s="1" t="str">
        <f>B11</f>
        <v>Пикулин Паша</v>
      </c>
      <c r="G21" s="1" t="str">
        <f>B12</f>
        <v>Тыщенко Миша</v>
      </c>
      <c r="H21" s="1" t="str">
        <f>B13</f>
        <v>Лысенский Денис</v>
      </c>
      <c r="I21" s="1" t="str">
        <f>B14</f>
        <v>Пикулин Паша</v>
      </c>
      <c r="J21" s="1" t="str">
        <f>B15</f>
        <v>Пикулин Паша</v>
      </c>
    </row>
    <row r="22" spans="1:14" x14ac:dyDescent="0.3">
      <c r="B22" s="1">
        <v>1</v>
      </c>
      <c r="C22" s="204">
        <v>45.691000000000003</v>
      </c>
      <c r="D22" s="205">
        <v>43.636000000000003</v>
      </c>
      <c r="E22" s="205">
        <v>43.710999999999999</v>
      </c>
      <c r="F22" s="205">
        <v>43.786999999999999</v>
      </c>
      <c r="G22" s="205">
        <v>43.491999999999997</v>
      </c>
      <c r="H22" s="205">
        <v>43.055999999999997</v>
      </c>
      <c r="I22" s="205">
        <v>43.424999999999997</v>
      </c>
      <c r="J22" s="206">
        <v>43.063000000000002</v>
      </c>
      <c r="M22" s="2"/>
      <c r="N22" s="2"/>
    </row>
    <row r="23" spans="1:14" x14ac:dyDescent="0.3">
      <c r="B23" s="1">
        <v>2</v>
      </c>
      <c r="C23" s="207">
        <v>43.502000000000002</v>
      </c>
      <c r="D23" s="208">
        <v>42.694000000000003</v>
      </c>
      <c r="E23" s="208">
        <v>42.372999999999998</v>
      </c>
      <c r="F23" s="208">
        <v>42.792999999999999</v>
      </c>
      <c r="G23" s="208">
        <v>42.912999999999997</v>
      </c>
      <c r="H23" s="208">
        <v>42.406999999999996</v>
      </c>
      <c r="I23" s="208">
        <v>42.207000000000001</v>
      </c>
      <c r="J23" s="209">
        <v>42.048999999999999</v>
      </c>
      <c r="M23" s="3"/>
      <c r="N23" s="3"/>
    </row>
    <row r="24" spans="1:14" x14ac:dyDescent="0.3">
      <c r="B24" s="1">
        <v>3</v>
      </c>
      <c r="C24" s="207">
        <v>42.247999999999998</v>
      </c>
      <c r="D24" s="208">
        <v>42.71</v>
      </c>
      <c r="E24" s="208">
        <v>42.161999999999999</v>
      </c>
      <c r="F24" s="208">
        <v>41.938000000000002</v>
      </c>
      <c r="G24" s="208">
        <v>42.521999999999998</v>
      </c>
      <c r="H24" s="208">
        <v>42.189</v>
      </c>
      <c r="I24" s="208">
        <v>42.146999999999998</v>
      </c>
      <c r="J24" s="209">
        <v>42.026000000000003</v>
      </c>
      <c r="M24" s="3"/>
      <c r="N24" s="3"/>
    </row>
    <row r="25" spans="1:14" x14ac:dyDescent="0.3">
      <c r="B25" s="1">
        <v>4</v>
      </c>
      <c r="C25" s="207">
        <v>42.259</v>
      </c>
      <c r="D25" s="208">
        <v>42.414999999999999</v>
      </c>
      <c r="E25" s="208">
        <v>42.35</v>
      </c>
      <c r="F25" s="208">
        <v>42.054000000000002</v>
      </c>
      <c r="G25" s="208">
        <v>42.616999999999997</v>
      </c>
      <c r="H25" s="208">
        <v>42.375999999999998</v>
      </c>
      <c r="I25" s="208">
        <v>42.110999999999997</v>
      </c>
      <c r="J25" s="209">
        <v>41.898000000000003</v>
      </c>
      <c r="M25" s="3"/>
      <c r="N25" s="3"/>
    </row>
    <row r="26" spans="1:14" x14ac:dyDescent="0.3">
      <c r="B26" s="1">
        <v>5</v>
      </c>
      <c r="C26" s="207">
        <v>43.469000000000001</v>
      </c>
      <c r="D26" s="208">
        <v>42.277000000000001</v>
      </c>
      <c r="E26" s="208">
        <v>42.118000000000002</v>
      </c>
      <c r="F26" s="208">
        <v>42.164999999999999</v>
      </c>
      <c r="G26" s="208">
        <v>42.868000000000002</v>
      </c>
      <c r="H26" s="208">
        <v>42.228999999999999</v>
      </c>
      <c r="I26" s="208">
        <v>42.155000000000001</v>
      </c>
      <c r="J26" s="209">
        <v>42.012999999999998</v>
      </c>
    </row>
    <row r="27" spans="1:14" x14ac:dyDescent="0.3">
      <c r="B27" s="1">
        <v>6</v>
      </c>
      <c r="C27" s="207">
        <v>42.244</v>
      </c>
      <c r="D27" s="208">
        <v>42.302</v>
      </c>
      <c r="E27" s="208">
        <v>42.073</v>
      </c>
      <c r="F27" s="208">
        <v>42.164000000000001</v>
      </c>
      <c r="G27" s="208">
        <v>42.392000000000003</v>
      </c>
      <c r="H27" s="208">
        <v>42.46</v>
      </c>
      <c r="I27" s="208">
        <v>42.05</v>
      </c>
      <c r="J27" s="209">
        <v>41.896000000000001</v>
      </c>
    </row>
    <row r="28" spans="1:14" x14ac:dyDescent="0.3">
      <c r="B28" s="1">
        <v>7</v>
      </c>
      <c r="C28" s="207">
        <v>42.15</v>
      </c>
      <c r="D28" s="208">
        <v>42.008000000000003</v>
      </c>
      <c r="E28" s="208">
        <v>42.125999999999998</v>
      </c>
      <c r="F28" s="208">
        <v>42.308999999999997</v>
      </c>
      <c r="G28" s="208">
        <v>42.432000000000002</v>
      </c>
      <c r="H28" s="208">
        <v>42.314999999999998</v>
      </c>
      <c r="I28" s="208">
        <v>42.16</v>
      </c>
      <c r="J28" s="209">
        <v>41.668999999999997</v>
      </c>
    </row>
    <row r="29" spans="1:14" x14ac:dyDescent="0.3">
      <c r="B29" s="1">
        <v>8</v>
      </c>
      <c r="C29" s="207">
        <v>42.113999999999997</v>
      </c>
      <c r="D29" s="208">
        <v>42.423999999999999</v>
      </c>
      <c r="E29" s="208">
        <v>41.89</v>
      </c>
      <c r="F29" s="208">
        <v>42.223999999999997</v>
      </c>
      <c r="G29" s="208">
        <v>42.381</v>
      </c>
      <c r="H29" s="208">
        <v>42.284999999999997</v>
      </c>
      <c r="I29" s="208">
        <v>41.813000000000002</v>
      </c>
      <c r="J29" s="209">
        <v>41.847000000000001</v>
      </c>
    </row>
    <row r="30" spans="1:14" x14ac:dyDescent="0.3">
      <c r="B30" s="1">
        <v>9</v>
      </c>
      <c r="C30" s="207">
        <v>41.991</v>
      </c>
      <c r="D30" s="208">
        <v>41.906999999999996</v>
      </c>
      <c r="E30" s="208">
        <v>42.113999999999997</v>
      </c>
      <c r="F30" s="208">
        <v>42.039000000000001</v>
      </c>
      <c r="G30" s="208">
        <v>42.408999999999999</v>
      </c>
      <c r="H30" s="208">
        <v>42.466999999999999</v>
      </c>
      <c r="I30" s="208">
        <v>42.213000000000001</v>
      </c>
      <c r="J30" s="209">
        <v>41.866999999999997</v>
      </c>
    </row>
    <row r="31" spans="1:14" x14ac:dyDescent="0.3">
      <c r="B31" s="1">
        <v>10</v>
      </c>
      <c r="C31" s="207">
        <v>42.140999999999998</v>
      </c>
      <c r="D31" s="208">
        <v>41.94</v>
      </c>
      <c r="E31" s="208">
        <v>41.834000000000003</v>
      </c>
      <c r="F31" s="208">
        <v>42.170999999999999</v>
      </c>
      <c r="G31" s="208">
        <v>42.277000000000001</v>
      </c>
      <c r="H31" s="208">
        <v>42.305999999999997</v>
      </c>
      <c r="I31" s="208">
        <v>42.133000000000003</v>
      </c>
      <c r="J31" s="209">
        <v>41.957999999999998</v>
      </c>
    </row>
    <row r="32" spans="1:14" x14ac:dyDescent="0.3">
      <c r="B32" s="1">
        <v>11</v>
      </c>
      <c r="C32" s="207">
        <v>42.146999999999998</v>
      </c>
      <c r="D32" s="208">
        <v>42.103999999999999</v>
      </c>
      <c r="E32" s="208">
        <v>41.923000000000002</v>
      </c>
      <c r="F32" s="208">
        <v>42.387999999999998</v>
      </c>
      <c r="G32" s="208">
        <v>42.378</v>
      </c>
      <c r="H32" s="208">
        <v>42.32</v>
      </c>
      <c r="I32" s="208">
        <v>42.029000000000003</v>
      </c>
      <c r="J32" s="209">
        <v>41.765000000000001</v>
      </c>
    </row>
    <row r="33" spans="2:10" x14ac:dyDescent="0.3">
      <c r="B33" s="1">
        <v>12</v>
      </c>
      <c r="C33" s="207">
        <v>42.170999999999999</v>
      </c>
      <c r="D33" s="208">
        <v>42.115000000000002</v>
      </c>
      <c r="E33" s="208">
        <v>41.975000000000001</v>
      </c>
      <c r="F33" s="208">
        <v>42.186999999999998</v>
      </c>
      <c r="G33" s="208">
        <v>42.405999999999999</v>
      </c>
      <c r="H33" s="208">
        <v>42.262999999999998</v>
      </c>
      <c r="I33" s="208">
        <v>42.113</v>
      </c>
      <c r="J33" s="209">
        <v>41.631999999999998</v>
      </c>
    </row>
    <row r="34" spans="2:10" s="1" customFormat="1" x14ac:dyDescent="0.3">
      <c r="B34" s="1">
        <v>13</v>
      </c>
      <c r="C34" s="207">
        <v>42.006999999999998</v>
      </c>
      <c r="D34" s="208">
        <v>42.011000000000003</v>
      </c>
      <c r="E34" s="208">
        <v>41.988</v>
      </c>
      <c r="F34" s="208">
        <v>42.024999999999999</v>
      </c>
      <c r="G34" s="208">
        <v>42.395000000000003</v>
      </c>
      <c r="H34" s="208">
        <v>42.372</v>
      </c>
      <c r="I34" s="208">
        <v>42.042999999999999</v>
      </c>
      <c r="J34" s="209">
        <v>42.128</v>
      </c>
    </row>
    <row r="35" spans="2:10" s="1" customFormat="1" x14ac:dyDescent="0.3">
      <c r="B35" s="1">
        <v>14</v>
      </c>
      <c r="C35" s="207">
        <v>42.064999999999998</v>
      </c>
      <c r="D35" s="208">
        <v>42.188000000000002</v>
      </c>
      <c r="E35" s="208">
        <v>41.930999999999997</v>
      </c>
      <c r="F35" s="208">
        <v>42.628</v>
      </c>
      <c r="G35" s="208">
        <v>42.457999999999998</v>
      </c>
      <c r="H35" s="208">
        <v>42.307000000000002</v>
      </c>
      <c r="I35" s="208">
        <v>42.04</v>
      </c>
      <c r="J35" s="209">
        <v>41.933999999999997</v>
      </c>
    </row>
    <row r="36" spans="2:10" s="1" customFormat="1" x14ac:dyDescent="0.3">
      <c r="B36" s="1">
        <v>15</v>
      </c>
      <c r="C36" s="207">
        <v>42.362000000000002</v>
      </c>
      <c r="D36" s="208">
        <v>42.24</v>
      </c>
      <c r="E36" s="208">
        <v>41.981000000000002</v>
      </c>
      <c r="F36" s="208">
        <v>42.369</v>
      </c>
      <c r="G36" s="208">
        <v>42.231999999999999</v>
      </c>
      <c r="H36" s="208">
        <v>42.215000000000003</v>
      </c>
      <c r="I36" s="208">
        <v>42.423999999999999</v>
      </c>
      <c r="J36" s="209">
        <v>41.75</v>
      </c>
    </row>
    <row r="37" spans="2:10" s="1" customFormat="1" x14ac:dyDescent="0.3">
      <c r="B37" s="1">
        <v>16</v>
      </c>
      <c r="C37" s="207">
        <v>42.176000000000002</v>
      </c>
      <c r="D37" s="208">
        <v>42.16</v>
      </c>
      <c r="E37" s="208">
        <v>41.841000000000001</v>
      </c>
      <c r="F37" s="208">
        <v>42.33</v>
      </c>
      <c r="G37" s="208">
        <v>42.372999999999998</v>
      </c>
      <c r="H37" s="208">
        <v>42.600999999999999</v>
      </c>
      <c r="I37" s="208">
        <v>41.966999999999999</v>
      </c>
      <c r="J37" s="209">
        <v>42.19</v>
      </c>
    </row>
    <row r="38" spans="2:10" s="1" customFormat="1" x14ac:dyDescent="0.3">
      <c r="B38" s="1">
        <v>17</v>
      </c>
      <c r="C38" s="207">
        <v>41.985999999999997</v>
      </c>
      <c r="D38" s="208">
        <v>42.171999999999997</v>
      </c>
      <c r="E38" s="208">
        <v>41.853999999999999</v>
      </c>
      <c r="F38" s="208">
        <v>42.155000000000001</v>
      </c>
      <c r="G38" s="208">
        <v>42.286999999999999</v>
      </c>
      <c r="H38" s="208">
        <v>42.219000000000001</v>
      </c>
      <c r="I38" s="208">
        <v>42.122</v>
      </c>
      <c r="J38" s="209">
        <v>42.100999999999999</v>
      </c>
    </row>
    <row r="39" spans="2:10" s="1" customFormat="1" x14ac:dyDescent="0.3">
      <c r="B39" s="1">
        <v>18</v>
      </c>
      <c r="C39" s="207">
        <v>42.039000000000001</v>
      </c>
      <c r="D39" s="208">
        <v>42.158000000000001</v>
      </c>
      <c r="E39" s="208">
        <v>41.933999999999997</v>
      </c>
      <c r="F39" s="208">
        <v>42.058999999999997</v>
      </c>
      <c r="G39" s="208">
        <v>42.301000000000002</v>
      </c>
      <c r="H39" s="208">
        <v>42.567999999999998</v>
      </c>
      <c r="I39" s="208">
        <v>41.962000000000003</v>
      </c>
      <c r="J39" s="209">
        <v>41.857999999999997</v>
      </c>
    </row>
    <row r="40" spans="2:10" s="1" customFormat="1" x14ac:dyDescent="0.3">
      <c r="B40" s="1">
        <v>19</v>
      </c>
      <c r="C40" s="207">
        <v>42.061999999999998</v>
      </c>
      <c r="D40" s="208">
        <v>42.073999999999998</v>
      </c>
      <c r="E40" s="208">
        <v>41.820999999999998</v>
      </c>
      <c r="G40" s="208">
        <v>42.317</v>
      </c>
      <c r="H40" s="208">
        <v>42.31</v>
      </c>
      <c r="I40" s="208">
        <v>41.808</v>
      </c>
      <c r="J40" s="209">
        <v>41.831000000000003</v>
      </c>
    </row>
    <row r="41" spans="2:10" s="1" customFormat="1" x14ac:dyDescent="0.3">
      <c r="B41" s="1">
        <v>20</v>
      </c>
      <c r="C41" s="207">
        <v>41.886000000000003</v>
      </c>
      <c r="D41" s="208">
        <v>42.344000000000001</v>
      </c>
      <c r="E41" s="208">
        <v>41.886000000000003</v>
      </c>
      <c r="F41" s="208"/>
      <c r="G41" s="208">
        <v>42.287999999999997</v>
      </c>
      <c r="H41" s="208">
        <v>42.290999999999997</v>
      </c>
      <c r="I41" s="208">
        <v>41.865000000000002</v>
      </c>
      <c r="J41" s="209">
        <v>41.82</v>
      </c>
    </row>
    <row r="42" spans="2:10" s="1" customFormat="1" x14ac:dyDescent="0.3">
      <c r="B42" s="1">
        <v>21</v>
      </c>
      <c r="C42" s="207">
        <v>42.247999999999998</v>
      </c>
      <c r="D42" s="208">
        <v>42.25</v>
      </c>
      <c r="E42" s="208">
        <v>41.889000000000003</v>
      </c>
      <c r="F42" s="208"/>
      <c r="G42" s="208">
        <v>42.353000000000002</v>
      </c>
      <c r="H42" s="208">
        <v>42.420999999999999</v>
      </c>
      <c r="I42" s="208">
        <v>41.853999999999999</v>
      </c>
      <c r="J42" s="209">
        <v>41.790999999999997</v>
      </c>
    </row>
    <row r="43" spans="2:10" s="1" customFormat="1" x14ac:dyDescent="0.3">
      <c r="B43" s="1">
        <v>22</v>
      </c>
      <c r="C43" s="207">
        <v>42.094000000000001</v>
      </c>
      <c r="D43" s="208">
        <v>42.238999999999997</v>
      </c>
      <c r="E43" s="208">
        <v>41.758000000000003</v>
      </c>
      <c r="F43" s="208"/>
      <c r="G43" s="208">
        <v>42.213000000000001</v>
      </c>
      <c r="H43" s="208">
        <v>42.331000000000003</v>
      </c>
      <c r="I43" s="208">
        <v>42.003999999999998</v>
      </c>
      <c r="J43" s="209">
        <v>42.405999999999999</v>
      </c>
    </row>
    <row r="44" spans="2:10" s="1" customFormat="1" x14ac:dyDescent="0.3">
      <c r="B44" s="1">
        <v>23</v>
      </c>
      <c r="C44" s="207">
        <v>41.966999999999999</v>
      </c>
      <c r="D44" s="208">
        <v>42.216999999999999</v>
      </c>
      <c r="E44" s="208">
        <v>41.881</v>
      </c>
      <c r="F44" s="208"/>
      <c r="G44" s="208">
        <v>42.417999999999999</v>
      </c>
      <c r="H44" s="208">
        <v>42.286000000000001</v>
      </c>
      <c r="I44" s="208">
        <v>41.948999999999998</v>
      </c>
      <c r="J44" s="209">
        <v>41.866</v>
      </c>
    </row>
    <row r="45" spans="2:10" s="1" customFormat="1" x14ac:dyDescent="0.3">
      <c r="B45" s="1">
        <v>24</v>
      </c>
      <c r="C45" s="207">
        <v>42.084000000000003</v>
      </c>
      <c r="D45" s="208">
        <v>42.16</v>
      </c>
      <c r="E45" s="208">
        <v>41.811</v>
      </c>
      <c r="F45" s="208"/>
      <c r="G45" s="208">
        <v>42.445999999999998</v>
      </c>
      <c r="H45" s="208">
        <v>42.222000000000001</v>
      </c>
      <c r="I45" s="208">
        <v>42.131</v>
      </c>
      <c r="J45" s="209">
        <v>42.006</v>
      </c>
    </row>
    <row r="46" spans="2:10" s="1" customFormat="1" x14ac:dyDescent="0.3">
      <c r="B46" s="1">
        <v>25</v>
      </c>
      <c r="C46" s="207">
        <v>42.192999999999998</v>
      </c>
      <c r="D46" s="208">
        <v>42.347000000000001</v>
      </c>
      <c r="E46" s="208">
        <v>42.197000000000003</v>
      </c>
      <c r="F46" s="208"/>
      <c r="G46" s="208">
        <v>42.319000000000003</v>
      </c>
      <c r="H46" s="208">
        <v>42.345999999999997</v>
      </c>
      <c r="I46" s="208"/>
      <c r="J46" s="209">
        <v>41.902999999999999</v>
      </c>
    </row>
    <row r="47" spans="2:10" s="1" customFormat="1" x14ac:dyDescent="0.3">
      <c r="B47" s="1">
        <v>26</v>
      </c>
      <c r="C47" s="207">
        <v>42.145000000000003</v>
      </c>
      <c r="D47" s="208">
        <v>42.234999999999999</v>
      </c>
      <c r="E47" s="208">
        <v>41.881</v>
      </c>
      <c r="F47" s="208"/>
      <c r="G47" s="208">
        <v>42.521000000000001</v>
      </c>
      <c r="H47" s="208">
        <v>42.356999999999999</v>
      </c>
      <c r="I47" s="208"/>
      <c r="J47" s="209">
        <v>41.927</v>
      </c>
    </row>
    <row r="48" spans="2:10" s="1" customFormat="1" x14ac:dyDescent="0.3">
      <c r="B48" s="1">
        <v>27</v>
      </c>
      <c r="C48" s="207">
        <v>42.265000000000001</v>
      </c>
      <c r="D48" s="208">
        <v>42.115000000000002</v>
      </c>
      <c r="E48" s="208">
        <v>42.156999999999996</v>
      </c>
      <c r="F48" s="208"/>
      <c r="G48" s="208">
        <v>42.11</v>
      </c>
      <c r="H48" s="208">
        <v>42.491</v>
      </c>
      <c r="I48" s="208"/>
      <c r="J48" s="209">
        <v>41.881</v>
      </c>
    </row>
    <row r="49" spans="2:24" s="1" customFormat="1" x14ac:dyDescent="0.3">
      <c r="B49" s="1">
        <v>28</v>
      </c>
      <c r="C49" s="207">
        <v>42.21</v>
      </c>
      <c r="D49" s="208">
        <v>42.246000000000002</v>
      </c>
      <c r="E49" s="208">
        <v>41.820999999999998</v>
      </c>
      <c r="F49" s="208"/>
      <c r="G49" s="208">
        <v>42.335000000000001</v>
      </c>
      <c r="H49" s="208">
        <v>42.335999999999999</v>
      </c>
      <c r="I49" s="208"/>
      <c r="J49" s="209">
        <v>41.970999999999997</v>
      </c>
    </row>
    <row r="50" spans="2:24" s="1" customFormat="1" x14ac:dyDescent="0.3">
      <c r="B50" s="1">
        <v>29</v>
      </c>
      <c r="C50" s="207">
        <v>42.438000000000002</v>
      </c>
      <c r="D50" s="208">
        <v>42.167999999999999</v>
      </c>
      <c r="E50" s="208">
        <v>41.802</v>
      </c>
      <c r="F50" s="208"/>
      <c r="G50" s="208">
        <v>42.338999999999999</v>
      </c>
      <c r="H50" s="208">
        <v>42.454999999999998</v>
      </c>
      <c r="I50" s="208"/>
      <c r="J50" s="209">
        <v>42.02</v>
      </c>
    </row>
    <row r="51" spans="2:24" s="1" customFormat="1" x14ac:dyDescent="0.3">
      <c r="B51" s="1">
        <v>30</v>
      </c>
      <c r="C51" s="207">
        <v>42.107999999999997</v>
      </c>
      <c r="D51" s="208">
        <v>42.191000000000003</v>
      </c>
      <c r="E51" s="208">
        <v>41.890999999999998</v>
      </c>
      <c r="F51" s="208"/>
      <c r="G51" s="208">
        <v>42.252000000000002</v>
      </c>
      <c r="H51" s="208">
        <v>42.264000000000003</v>
      </c>
      <c r="I51" s="208"/>
      <c r="J51" s="209">
        <v>41.915999999999997</v>
      </c>
    </row>
    <row r="52" spans="2:24" s="1" customFormat="1" x14ac:dyDescent="0.3">
      <c r="B52" s="1">
        <v>31</v>
      </c>
      <c r="C52" s="207">
        <v>42.204000000000001</v>
      </c>
      <c r="D52" s="208">
        <v>42.045999999999999</v>
      </c>
      <c r="E52" s="208">
        <v>41.698</v>
      </c>
      <c r="F52" s="208"/>
      <c r="G52" s="208">
        <v>42.405000000000001</v>
      </c>
      <c r="H52" s="208">
        <v>42.475000000000001</v>
      </c>
      <c r="I52" s="208"/>
      <c r="J52" s="209">
        <v>42.073999999999998</v>
      </c>
    </row>
    <row r="53" spans="2:24" s="1" customFormat="1" x14ac:dyDescent="0.3">
      <c r="B53" s="1">
        <v>32</v>
      </c>
      <c r="C53" s="207">
        <v>42.171999999999997</v>
      </c>
      <c r="D53" s="208">
        <v>42.146000000000001</v>
      </c>
      <c r="E53" s="208">
        <v>41.856999999999999</v>
      </c>
      <c r="F53" s="208"/>
      <c r="G53" s="208">
        <v>42.145000000000003</v>
      </c>
      <c r="H53" s="208">
        <v>42.280999999999999</v>
      </c>
      <c r="I53" s="208"/>
      <c r="J53" s="209">
        <v>42.034999999999997</v>
      </c>
    </row>
    <row r="54" spans="2:24" s="1" customFormat="1" x14ac:dyDescent="0.3">
      <c r="B54" s="1">
        <v>33</v>
      </c>
      <c r="C54" s="207">
        <v>42.039000000000001</v>
      </c>
      <c r="D54" s="208">
        <v>42.356999999999999</v>
      </c>
      <c r="E54" s="208">
        <v>41.758000000000003</v>
      </c>
      <c r="F54" s="208"/>
      <c r="G54" s="208">
        <v>42.362000000000002</v>
      </c>
      <c r="H54" s="208">
        <v>42.296999999999997</v>
      </c>
      <c r="I54" s="208"/>
      <c r="J54" s="209">
        <v>41.908999999999999</v>
      </c>
    </row>
    <row r="55" spans="2:24" s="1" customFormat="1" x14ac:dyDescent="0.3">
      <c r="B55" s="1">
        <v>34</v>
      </c>
      <c r="C55" s="207">
        <v>42.198999999999998</v>
      </c>
      <c r="D55" s="208">
        <v>42.488999999999997</v>
      </c>
      <c r="E55" s="208">
        <v>41.917999999999999</v>
      </c>
      <c r="F55" s="208"/>
      <c r="G55" s="208">
        <v>42.255000000000003</v>
      </c>
      <c r="H55" s="208">
        <v>42.527999999999999</v>
      </c>
      <c r="I55" s="208"/>
      <c r="J55" s="210"/>
      <c r="X55" s="1">
        <f>280+280+280+280+280+140</f>
        <v>1540</v>
      </c>
    </row>
    <row r="56" spans="2:24" s="1" customFormat="1" x14ac:dyDescent="0.3">
      <c r="B56" s="1">
        <v>35</v>
      </c>
      <c r="C56" s="207">
        <v>42.201999999999998</v>
      </c>
      <c r="D56" s="208">
        <v>41.863999999999997</v>
      </c>
      <c r="E56" s="208">
        <v>41.850999999999999</v>
      </c>
      <c r="F56" s="208"/>
      <c r="G56" s="208">
        <v>42.350999999999999</v>
      </c>
      <c r="H56" s="208">
        <v>42.17</v>
      </c>
      <c r="I56" s="208"/>
      <c r="J56" s="209"/>
    </row>
    <row r="57" spans="2:24" s="1" customFormat="1" x14ac:dyDescent="0.3">
      <c r="B57" s="1">
        <v>36</v>
      </c>
      <c r="C57" s="207">
        <v>42.033999999999999</v>
      </c>
      <c r="D57" s="208">
        <v>42.637</v>
      </c>
      <c r="E57" s="208">
        <v>41.898000000000003</v>
      </c>
      <c r="F57" s="208"/>
      <c r="G57" s="208">
        <v>42.223999999999997</v>
      </c>
      <c r="H57" s="208">
        <v>42.442999999999998</v>
      </c>
      <c r="I57" s="208"/>
      <c r="J57" s="209"/>
    </row>
    <row r="58" spans="2:24" s="1" customFormat="1" x14ac:dyDescent="0.3">
      <c r="B58" s="1">
        <v>37</v>
      </c>
      <c r="C58" s="207">
        <v>42.302999999999997</v>
      </c>
      <c r="D58" s="208">
        <v>42.225000000000001</v>
      </c>
      <c r="E58" s="208">
        <v>42.207000000000001</v>
      </c>
      <c r="F58" s="208"/>
      <c r="G58" s="208">
        <v>42.21</v>
      </c>
      <c r="H58" s="208">
        <v>42.399000000000001</v>
      </c>
      <c r="I58" s="208"/>
      <c r="J58" s="209"/>
    </row>
    <row r="59" spans="2:24" s="1" customFormat="1" x14ac:dyDescent="0.3">
      <c r="B59" s="1">
        <v>38</v>
      </c>
      <c r="C59" s="207">
        <v>42.12</v>
      </c>
      <c r="D59" s="208">
        <v>41.905000000000001</v>
      </c>
      <c r="E59" s="208">
        <v>42.119</v>
      </c>
      <c r="F59" s="208"/>
      <c r="G59" s="208">
        <v>42.036000000000001</v>
      </c>
      <c r="H59" s="208">
        <v>42.262999999999998</v>
      </c>
      <c r="I59" s="208"/>
      <c r="J59" s="209"/>
    </row>
    <row r="60" spans="2:24" s="1" customFormat="1" x14ac:dyDescent="0.3">
      <c r="B60" s="1">
        <v>39</v>
      </c>
      <c r="C60" s="207">
        <v>42.323999999999998</v>
      </c>
      <c r="D60" s="208">
        <v>42.32</v>
      </c>
      <c r="E60" s="208">
        <v>42.033999999999999</v>
      </c>
      <c r="F60" s="208"/>
      <c r="G60" s="208">
        <v>42.142000000000003</v>
      </c>
      <c r="H60" s="208">
        <v>42.103999999999999</v>
      </c>
      <c r="I60" s="208"/>
      <c r="J60" s="209"/>
    </row>
    <row r="61" spans="2:24" s="1" customFormat="1" x14ac:dyDescent="0.3">
      <c r="B61" s="1">
        <v>40</v>
      </c>
      <c r="C61" s="207">
        <v>42.332000000000001</v>
      </c>
      <c r="D61" s="208">
        <v>42.212000000000003</v>
      </c>
      <c r="E61" s="208">
        <v>41.844999999999999</v>
      </c>
      <c r="F61" s="208"/>
      <c r="G61" s="208">
        <v>42.328000000000003</v>
      </c>
      <c r="H61" s="208">
        <v>42.295999999999999</v>
      </c>
      <c r="I61" s="208"/>
      <c r="J61" s="209"/>
    </row>
    <row r="62" spans="2:24" s="1" customFormat="1" x14ac:dyDescent="0.3">
      <c r="B62" s="1">
        <v>41</v>
      </c>
      <c r="C62" s="207">
        <v>42.344000000000001</v>
      </c>
      <c r="D62" s="208">
        <v>42.073999999999998</v>
      </c>
      <c r="E62" s="208">
        <v>41.850999999999999</v>
      </c>
      <c r="F62" s="208"/>
      <c r="G62" s="208">
        <v>42.48</v>
      </c>
      <c r="H62" s="208">
        <v>42.298000000000002</v>
      </c>
      <c r="I62" s="208"/>
      <c r="J62" s="209"/>
    </row>
    <row r="63" spans="2:24" s="1" customFormat="1" x14ac:dyDescent="0.3">
      <c r="B63" s="1">
        <v>42</v>
      </c>
      <c r="C63" s="207"/>
      <c r="D63" s="208">
        <v>42.555999999999997</v>
      </c>
      <c r="E63" s="208">
        <v>41.915999999999997</v>
      </c>
      <c r="F63" s="208"/>
      <c r="G63" s="208">
        <v>42.585999999999999</v>
      </c>
      <c r="H63" s="208">
        <v>42.207999999999998</v>
      </c>
      <c r="I63" s="208"/>
      <c r="J63" s="209"/>
    </row>
    <row r="64" spans="2:24" s="1" customFormat="1" x14ac:dyDescent="0.3">
      <c r="B64" s="1">
        <v>43</v>
      </c>
      <c r="C64" s="207"/>
      <c r="D64" s="208">
        <v>42.5</v>
      </c>
      <c r="E64" s="208">
        <v>42.072000000000003</v>
      </c>
      <c r="F64" s="208"/>
      <c r="G64" s="208">
        <v>42.429000000000002</v>
      </c>
      <c r="H64" s="208">
        <v>42.067999999999998</v>
      </c>
      <c r="I64" s="208"/>
      <c r="J64" s="209"/>
    </row>
    <row r="65" spans="2:10" s="1" customFormat="1" x14ac:dyDescent="0.3">
      <c r="B65" s="1">
        <v>44</v>
      </c>
      <c r="C65" s="207"/>
      <c r="D65" s="210"/>
      <c r="E65" s="208">
        <v>41.911000000000001</v>
      </c>
      <c r="F65" s="208"/>
      <c r="G65" s="208">
        <v>42.478000000000002</v>
      </c>
      <c r="H65" s="208">
        <v>42.353000000000002</v>
      </c>
      <c r="I65" s="208"/>
      <c r="J65" s="209"/>
    </row>
    <row r="66" spans="2:10" s="1" customFormat="1" x14ac:dyDescent="0.3">
      <c r="B66" s="1">
        <v>45</v>
      </c>
      <c r="C66" s="207"/>
      <c r="D66" s="208"/>
      <c r="E66" s="208">
        <v>41.963999999999999</v>
      </c>
      <c r="F66" s="208"/>
      <c r="G66" s="208">
        <v>42.292000000000002</v>
      </c>
      <c r="H66" s="208">
        <v>42.384</v>
      </c>
      <c r="I66" s="208"/>
      <c r="J66" s="209"/>
    </row>
    <row r="67" spans="2:10" s="1" customFormat="1" x14ac:dyDescent="0.3">
      <c r="B67" s="1">
        <v>46</v>
      </c>
      <c r="C67" s="207"/>
      <c r="D67" s="208"/>
      <c r="E67" s="208">
        <v>41.768999999999998</v>
      </c>
      <c r="F67" s="208"/>
      <c r="G67" s="208">
        <v>42.176000000000002</v>
      </c>
      <c r="H67" s="208">
        <v>42.393999999999998</v>
      </c>
      <c r="I67" s="208"/>
      <c r="J67" s="209"/>
    </row>
    <row r="68" spans="2:10" s="1" customFormat="1" x14ac:dyDescent="0.3">
      <c r="B68" s="1">
        <v>47</v>
      </c>
      <c r="C68" s="207"/>
      <c r="D68" s="208"/>
      <c r="E68" s="208">
        <v>41.896000000000001</v>
      </c>
      <c r="F68" s="208"/>
      <c r="H68" s="208">
        <v>42.752000000000002</v>
      </c>
      <c r="I68" s="208"/>
      <c r="J68" s="209"/>
    </row>
    <row r="69" spans="2:10" s="1" customFormat="1" x14ac:dyDescent="0.3">
      <c r="B69" s="1">
        <v>48</v>
      </c>
      <c r="C69" s="207"/>
      <c r="D69" s="208"/>
      <c r="E69" s="208">
        <v>42.012999999999998</v>
      </c>
      <c r="F69" s="208"/>
      <c r="G69" s="208"/>
      <c r="H69" s="208">
        <v>42.622</v>
      </c>
      <c r="I69" s="208"/>
      <c r="J69" s="209"/>
    </row>
    <row r="70" spans="2:10" s="1" customFormat="1" x14ac:dyDescent="0.3">
      <c r="B70" s="1">
        <v>49</v>
      </c>
      <c r="C70" s="207"/>
      <c r="D70" s="208"/>
      <c r="E70" s="208">
        <v>41.942999999999998</v>
      </c>
      <c r="F70" s="208"/>
      <c r="G70" s="208"/>
      <c r="H70" s="208">
        <v>42.024000000000001</v>
      </c>
      <c r="I70" s="208"/>
      <c r="J70" s="209"/>
    </row>
    <row r="71" spans="2:10" s="1" customFormat="1" x14ac:dyDescent="0.3">
      <c r="B71" s="1">
        <v>50</v>
      </c>
      <c r="C71" s="207"/>
      <c r="D71" s="208"/>
      <c r="E71" s="208">
        <v>41.844999999999999</v>
      </c>
      <c r="F71" s="208"/>
      <c r="G71" s="208"/>
      <c r="H71" s="208">
        <v>42.368000000000002</v>
      </c>
      <c r="I71" s="208"/>
      <c r="J71" s="209"/>
    </row>
    <row r="72" spans="2:10" s="1" customFormat="1" x14ac:dyDescent="0.3">
      <c r="B72" s="1">
        <v>51</v>
      </c>
      <c r="C72" s="207"/>
      <c r="D72" s="208"/>
      <c r="E72" s="208">
        <v>42.058</v>
      </c>
      <c r="F72" s="208"/>
      <c r="G72" s="208"/>
      <c r="H72" s="208">
        <v>42.213000000000001</v>
      </c>
      <c r="I72" s="208"/>
      <c r="J72" s="209"/>
    </row>
    <row r="73" spans="2:10" s="1" customFormat="1" x14ac:dyDescent="0.3">
      <c r="B73" s="1">
        <v>52</v>
      </c>
      <c r="C73" s="207"/>
      <c r="D73" s="208"/>
      <c r="E73" s="208">
        <v>42.243000000000002</v>
      </c>
      <c r="F73" s="208"/>
      <c r="G73" s="208"/>
      <c r="H73" s="208">
        <v>42.244999999999997</v>
      </c>
      <c r="I73" s="208"/>
      <c r="J73" s="209"/>
    </row>
    <row r="74" spans="2:10" s="1" customFormat="1" x14ac:dyDescent="0.3">
      <c r="B74" s="1">
        <v>53</v>
      </c>
      <c r="C74" s="207"/>
      <c r="D74" s="208"/>
      <c r="E74" s="208">
        <v>42.006</v>
      </c>
      <c r="F74" s="208"/>
      <c r="G74" s="208"/>
      <c r="H74" s="208">
        <v>42.055</v>
      </c>
      <c r="I74" s="208"/>
      <c r="J74" s="209"/>
    </row>
    <row r="75" spans="2:10" s="1" customFormat="1" x14ac:dyDescent="0.3">
      <c r="B75" s="1">
        <v>54</v>
      </c>
      <c r="C75" s="207"/>
      <c r="D75" s="208"/>
      <c r="E75" s="208">
        <v>41.98</v>
      </c>
      <c r="F75" s="208"/>
      <c r="G75" s="208"/>
      <c r="H75" s="208"/>
      <c r="I75" s="208"/>
      <c r="J75" s="209"/>
    </row>
    <row r="76" spans="2:10" s="1" customFormat="1" x14ac:dyDescent="0.3">
      <c r="B76" s="1">
        <v>55</v>
      </c>
      <c r="C76" s="207"/>
      <c r="D76" s="208"/>
      <c r="E76" s="208">
        <v>41.831000000000003</v>
      </c>
      <c r="F76" s="208"/>
      <c r="G76" s="208"/>
      <c r="H76" s="208"/>
      <c r="I76" s="208"/>
      <c r="J76" s="209"/>
    </row>
    <row r="77" spans="2:10" s="1" customFormat="1" x14ac:dyDescent="0.3">
      <c r="B77" s="1">
        <v>56</v>
      </c>
      <c r="C77" s="207"/>
      <c r="D77" s="208"/>
      <c r="E77" s="208">
        <v>42.061</v>
      </c>
      <c r="F77" s="208"/>
      <c r="G77" s="208"/>
      <c r="H77" s="208"/>
      <c r="I77" s="208"/>
      <c r="J77" s="209"/>
    </row>
    <row r="78" spans="2:10" s="1" customFormat="1" x14ac:dyDescent="0.3">
      <c r="B78" s="1">
        <v>57</v>
      </c>
      <c r="C78" s="211"/>
      <c r="D78" s="208"/>
      <c r="E78" s="208">
        <v>42.066000000000003</v>
      </c>
      <c r="F78" s="208"/>
      <c r="G78" s="208"/>
      <c r="H78" s="208"/>
      <c r="I78" s="210"/>
      <c r="J78" s="212"/>
    </row>
    <row r="79" spans="2:10" s="1" customFormat="1" x14ac:dyDescent="0.3">
      <c r="B79" s="1">
        <v>58</v>
      </c>
      <c r="C79" s="211"/>
      <c r="D79" s="208"/>
      <c r="E79" s="208">
        <v>41.784999999999997</v>
      </c>
      <c r="F79" s="208"/>
      <c r="G79" s="208"/>
      <c r="H79" s="208"/>
      <c r="I79" s="210"/>
      <c r="J79" s="212"/>
    </row>
    <row r="80" spans="2:10" x14ac:dyDescent="0.3">
      <c r="B80" s="1">
        <v>59</v>
      </c>
      <c r="C80" s="211"/>
      <c r="D80" s="208"/>
      <c r="E80" s="208">
        <v>41.832000000000001</v>
      </c>
      <c r="F80" s="208"/>
      <c r="G80" s="208"/>
      <c r="H80" s="208"/>
      <c r="I80" s="208"/>
      <c r="J80" s="209"/>
    </row>
    <row r="81" spans="2:10" x14ac:dyDescent="0.3">
      <c r="B81" s="1">
        <v>60</v>
      </c>
      <c r="C81" s="211"/>
      <c r="D81" s="208"/>
      <c r="E81" s="208">
        <v>42.201000000000001</v>
      </c>
      <c r="F81" s="208"/>
      <c r="G81" s="208"/>
      <c r="H81" s="208"/>
      <c r="I81" s="208"/>
      <c r="J81" s="209"/>
    </row>
    <row r="82" spans="2:10" x14ac:dyDescent="0.3">
      <c r="B82" s="1">
        <v>61</v>
      </c>
      <c r="C82" s="211"/>
      <c r="D82" s="208"/>
      <c r="E82" s="208">
        <v>41.906999999999996</v>
      </c>
      <c r="F82" s="208"/>
      <c r="G82" s="208"/>
      <c r="H82" s="208"/>
      <c r="I82" s="208"/>
      <c r="J82" s="209"/>
    </row>
    <row r="83" spans="2:10" x14ac:dyDescent="0.3">
      <c r="B83" s="1">
        <v>62</v>
      </c>
      <c r="C83" s="211"/>
      <c r="D83" s="208"/>
      <c r="E83" s="208"/>
      <c r="F83" s="208"/>
      <c r="G83" s="208"/>
      <c r="H83" s="208"/>
      <c r="I83" s="208"/>
      <c r="J83" s="209"/>
    </row>
    <row r="84" spans="2:10" ht="15" thickBot="1" x14ac:dyDescent="0.35">
      <c r="B84" s="1">
        <v>63</v>
      </c>
      <c r="C84" s="213"/>
      <c r="D84" s="214"/>
      <c r="E84" s="214"/>
      <c r="F84" s="214"/>
      <c r="G84" s="214"/>
      <c r="H84" s="214"/>
      <c r="I84" s="214"/>
      <c r="J84" s="215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30000000000004" right="0.51180000000000003" top="1.1417000000000002" bottom="1.1417000000000002" header="0.74800000000000011" footer="0.74800000000000011"/>
  <pageSetup paperSize="0" fitToWidth="0" fitToHeight="0" orientation="portrait" horizontalDpi="0" verticalDpi="0" copies="0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3"/>
  <sheetViews>
    <sheetView workbookViewId="0"/>
  </sheetViews>
  <sheetFormatPr defaultRowHeight="14.4" x14ac:dyDescent="0.3"/>
  <cols>
    <col min="1" max="1" width="8.09765625" style="1" customWidth="1"/>
    <col min="2" max="2" width="21.09765625" style="1" customWidth="1"/>
    <col min="3" max="3" width="8.796875" style="1" customWidth="1"/>
    <col min="4" max="6" width="8.796875" style="2" customWidth="1"/>
    <col min="7" max="7" width="10.5" style="2" customWidth="1"/>
    <col min="8" max="8" width="12" style="2" customWidth="1"/>
    <col min="9" max="9" width="12.09765625" style="2" customWidth="1"/>
    <col min="10" max="10" width="11.796875" style="2" customWidth="1"/>
    <col min="11" max="11" width="11.19921875" style="2" customWidth="1"/>
    <col min="12" max="12" width="14.796875" style="2" customWidth="1"/>
    <col min="13" max="13" width="10.59765625" style="1" customWidth="1"/>
    <col min="14" max="14" width="9.796875" style="1" customWidth="1"/>
    <col min="15" max="1024" width="8.296875" style="1" customWidth="1"/>
    <col min="1025" max="1025" width="8.796875" customWidth="1"/>
  </cols>
  <sheetData>
    <row r="1" spans="1:16" x14ac:dyDescent="0.3">
      <c r="P1" s="1" t="s">
        <v>145</v>
      </c>
    </row>
    <row r="2" spans="1:16" ht="18" x14ac:dyDescent="0.35">
      <c r="A2" s="319" t="s">
        <v>119</v>
      </c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</row>
    <row r="3" spans="1:16" ht="7.5" customHeight="1" thickBot="1" x14ac:dyDescent="0.35"/>
    <row r="4" spans="1:16" ht="15" thickBot="1" x14ac:dyDescent="0.35">
      <c r="A4" s="328" t="s">
        <v>17</v>
      </c>
      <c r="B4" s="328"/>
      <c r="C4" s="328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</row>
    <row r="5" spans="1:16" ht="7.5" customHeight="1" thickBot="1" x14ac:dyDescent="0.35"/>
    <row r="6" spans="1:16" s="2" customFormat="1" ht="20.25" customHeight="1" thickBot="1" x14ac:dyDescent="0.35">
      <c r="A6" s="321" t="s">
        <v>120</v>
      </c>
      <c r="B6" s="322" t="s">
        <v>33</v>
      </c>
      <c r="C6" s="323" t="s">
        <v>40</v>
      </c>
      <c r="D6" s="324" t="s">
        <v>121</v>
      </c>
      <c r="E6" s="325" t="s">
        <v>122</v>
      </c>
      <c r="F6" s="326" t="s">
        <v>123</v>
      </c>
      <c r="G6" s="326"/>
      <c r="H6" s="326"/>
      <c r="I6" s="326"/>
      <c r="J6" s="321" t="s">
        <v>124</v>
      </c>
      <c r="K6" s="327" t="s">
        <v>125</v>
      </c>
      <c r="L6" s="327"/>
      <c r="M6" s="132"/>
      <c r="N6" s="133"/>
    </row>
    <row r="7" spans="1:16" s="2" customFormat="1" ht="27.75" customHeight="1" thickBot="1" x14ac:dyDescent="0.35">
      <c r="A7" s="321"/>
      <c r="B7" s="322"/>
      <c r="C7" s="323"/>
      <c r="D7" s="324"/>
      <c r="E7" s="325"/>
      <c r="F7" s="134" t="s">
        <v>126</v>
      </c>
      <c r="G7" s="135" t="s">
        <v>127</v>
      </c>
      <c r="H7" s="135"/>
      <c r="I7" s="136" t="s">
        <v>128</v>
      </c>
      <c r="J7" s="321"/>
      <c r="K7" s="137" t="s">
        <v>129</v>
      </c>
      <c r="L7" s="138" t="s">
        <v>130</v>
      </c>
      <c r="M7" s="139" t="s">
        <v>131</v>
      </c>
      <c r="N7" s="140" t="s">
        <v>132</v>
      </c>
    </row>
    <row r="8" spans="1:16" s="3" customFormat="1" ht="30" customHeight="1" thickBot="1" x14ac:dyDescent="0.3">
      <c r="A8" s="141">
        <v>1</v>
      </c>
      <c r="B8" s="142" t="s">
        <v>103</v>
      </c>
      <c r="C8" s="143">
        <v>11</v>
      </c>
      <c r="D8" s="144">
        <f>COUNTA(C21:C85)</f>
        <v>43</v>
      </c>
      <c r="E8" s="145">
        <f>COUNTA(C21:C85)</f>
        <v>43</v>
      </c>
      <c r="F8" s="216">
        <f>MIN(C21:C84)</f>
        <v>41.542999999999999</v>
      </c>
      <c r="G8" s="217">
        <f>AVERAGE(C21:C87)</f>
        <v>41.932069767441867</v>
      </c>
      <c r="H8" s="148"/>
      <c r="I8" s="149">
        <f t="shared" ref="I8:I15" si="0">G8-F8</f>
        <v>0.3890697674418675</v>
      </c>
      <c r="J8" s="218">
        <v>2.1469907407407406E-2</v>
      </c>
      <c r="K8" s="151">
        <f>J8</f>
        <v>2.1469907407407406E-2</v>
      </c>
      <c r="L8" s="152">
        <f>K8</f>
        <v>2.1469907407407406E-2</v>
      </c>
      <c r="M8" s="219">
        <v>145.79400000000001</v>
      </c>
      <c r="N8" s="154"/>
      <c r="O8" s="155"/>
    </row>
    <row r="9" spans="1:16" s="3" customFormat="1" ht="30" customHeight="1" thickBot="1" x14ac:dyDescent="0.3">
      <c r="A9" s="156">
        <v>2</v>
      </c>
      <c r="B9" s="157" t="s">
        <v>105</v>
      </c>
      <c r="C9" s="158">
        <v>7</v>
      </c>
      <c r="D9" s="159">
        <f>COUNTA(D21:D85)+D8+1</f>
        <v>100</v>
      </c>
      <c r="E9" s="160">
        <f>COUNTA(D21:D85)+1</f>
        <v>57</v>
      </c>
      <c r="F9" s="146">
        <f>MIN(D21:D84)</f>
        <v>41.822000000000003</v>
      </c>
      <c r="G9" s="161">
        <f>AVERAGE(D21:D86)</f>
        <v>42.172874999999998</v>
      </c>
      <c r="H9" s="162"/>
      <c r="I9" s="163">
        <f t="shared" si="0"/>
        <v>0.35087499999999494</v>
      </c>
      <c r="J9" s="164">
        <v>5.035879629629629E-2</v>
      </c>
      <c r="K9" s="165">
        <f t="shared" ref="K9:K15" si="1">J9-J8</f>
        <v>2.8888888888888884E-2</v>
      </c>
      <c r="L9" s="166">
        <f>K9</f>
        <v>2.8888888888888884E-2</v>
      </c>
      <c r="M9" s="171">
        <v>164.2</v>
      </c>
      <c r="N9" s="168" t="s">
        <v>146</v>
      </c>
      <c r="O9" s="155" t="s">
        <v>147</v>
      </c>
    </row>
    <row r="10" spans="1:16" s="3" customFormat="1" ht="30" customHeight="1" x14ac:dyDescent="0.25">
      <c r="A10" s="156">
        <v>3</v>
      </c>
      <c r="B10" s="157" t="s">
        <v>103</v>
      </c>
      <c r="C10" s="158">
        <v>13</v>
      </c>
      <c r="D10" s="159">
        <f>COUNTA(E21:E85)+D9+1</f>
        <v>159</v>
      </c>
      <c r="E10" s="160">
        <f>COUNTA(E21:E85)+1</f>
        <v>59</v>
      </c>
      <c r="F10" s="169">
        <f>MIN(E21:E86)</f>
        <v>41.738999999999997</v>
      </c>
      <c r="G10" s="170">
        <f>AVERAGE(E21:E87)</f>
        <v>42.038689655172405</v>
      </c>
      <c r="H10" s="162"/>
      <c r="I10" s="163">
        <f t="shared" si="0"/>
        <v>0.29968965517240775</v>
      </c>
      <c r="J10" s="164">
        <v>8.0474537037037025E-2</v>
      </c>
      <c r="K10" s="165">
        <f t="shared" si="1"/>
        <v>3.0115740740740735E-2</v>
      </c>
      <c r="L10" s="166">
        <f>K10+L8</f>
        <v>5.1585648148148144E-2</v>
      </c>
      <c r="M10" s="171">
        <v>137.322</v>
      </c>
      <c r="N10" s="168"/>
      <c r="O10" s="155"/>
    </row>
    <row r="11" spans="1:16" s="3" customFormat="1" ht="30" customHeight="1" x14ac:dyDescent="0.25">
      <c r="A11" s="156">
        <v>4</v>
      </c>
      <c r="B11" s="157" t="s">
        <v>105</v>
      </c>
      <c r="C11" s="158">
        <v>4</v>
      </c>
      <c r="D11" s="159">
        <f>COUNTA(F21:F85)+D10+1</f>
        <v>183</v>
      </c>
      <c r="E11" s="160">
        <f>COUNTA(F21:F85)+1</f>
        <v>24</v>
      </c>
      <c r="F11" s="172">
        <f>MIN(F21:F86)</f>
        <v>41.973999999999997</v>
      </c>
      <c r="G11" s="170">
        <f>AVERAGE(F21:F86)</f>
        <v>42.238652173913053</v>
      </c>
      <c r="H11" s="162"/>
      <c r="I11" s="163">
        <f t="shared" si="0"/>
        <v>0.26465217391305629</v>
      </c>
      <c r="J11" s="164">
        <v>9.331018518518519E-2</v>
      </c>
      <c r="K11" s="165">
        <f t="shared" si="1"/>
        <v>1.2835648148148165E-2</v>
      </c>
      <c r="L11" s="166">
        <f>K11+L9</f>
        <v>4.1724537037037046E-2</v>
      </c>
      <c r="M11" s="171">
        <v>146.96199999999999</v>
      </c>
      <c r="N11" s="168"/>
      <c r="O11" s="155"/>
    </row>
    <row r="12" spans="1:16" s="3" customFormat="1" ht="30" customHeight="1" x14ac:dyDescent="0.25">
      <c r="A12" s="156">
        <v>5</v>
      </c>
      <c r="B12" s="157" t="s">
        <v>103</v>
      </c>
      <c r="C12" s="173">
        <v>3</v>
      </c>
      <c r="D12" s="159">
        <f>COUNTA(G21:G85)+D11+1</f>
        <v>213</v>
      </c>
      <c r="E12" s="160">
        <f>COUNTA(G21:G85)+1</f>
        <v>30</v>
      </c>
      <c r="F12" s="172">
        <f>MIN(G21:G86)</f>
        <v>41.805</v>
      </c>
      <c r="G12" s="170">
        <f>AVERAGE(G21:G886)</f>
        <v>42.059655172413784</v>
      </c>
      <c r="H12" s="162"/>
      <c r="I12" s="163">
        <f t="shared" si="0"/>
        <v>0.25465517241378421</v>
      </c>
      <c r="J12" s="164">
        <v>0.10913194444444445</v>
      </c>
      <c r="K12" s="165">
        <f t="shared" si="1"/>
        <v>1.5821759259259258E-2</v>
      </c>
      <c r="L12" s="166">
        <f>K12+L10</f>
        <v>6.7407407407407402E-2</v>
      </c>
      <c r="M12" s="171">
        <v>127.923</v>
      </c>
      <c r="N12" s="168" t="s">
        <v>148</v>
      </c>
      <c r="O12" s="155" t="s">
        <v>139</v>
      </c>
    </row>
    <row r="13" spans="1:16" s="3" customFormat="1" ht="30" customHeight="1" x14ac:dyDescent="0.25">
      <c r="A13" s="156">
        <v>6</v>
      </c>
      <c r="B13" s="157" t="s">
        <v>105</v>
      </c>
      <c r="C13" s="173">
        <v>9</v>
      </c>
      <c r="D13" s="159">
        <f>COUNTA(H21:H85)+D12+1</f>
        <v>239</v>
      </c>
      <c r="E13" s="160">
        <f>COUNTA(H21:H85)+1</f>
        <v>26</v>
      </c>
      <c r="F13" s="172">
        <f>MIN(H21:H86)</f>
        <v>42.027000000000001</v>
      </c>
      <c r="G13" s="170">
        <f>AVERAGE(H21:H86)</f>
        <v>42.378040000000013</v>
      </c>
      <c r="H13" s="162"/>
      <c r="I13" s="163">
        <f t="shared" si="0"/>
        <v>0.35104000000001179</v>
      </c>
      <c r="J13" s="164">
        <v>0.12287037037037037</v>
      </c>
      <c r="K13" s="165">
        <f t="shared" si="1"/>
        <v>1.3738425925925918E-2</v>
      </c>
      <c r="L13" s="166">
        <f>K13+L11</f>
        <v>5.5462962962962964E-2</v>
      </c>
      <c r="M13" s="171">
        <v>139.32499999999999</v>
      </c>
      <c r="N13" s="168"/>
      <c r="O13" s="155"/>
    </row>
    <row r="14" spans="1:16" s="3" customFormat="1" ht="30" customHeight="1" thickBot="1" x14ac:dyDescent="0.3">
      <c r="A14" s="156">
        <v>7</v>
      </c>
      <c r="B14" s="157" t="s">
        <v>105</v>
      </c>
      <c r="C14" s="173">
        <v>7</v>
      </c>
      <c r="D14" s="159">
        <f>COUNTA(I21:I85)+D13+1</f>
        <v>293</v>
      </c>
      <c r="E14" s="160">
        <f>COUNTA(I21:I85)+1</f>
        <v>54</v>
      </c>
      <c r="F14" s="175">
        <f>MIN(I21:I86)</f>
        <v>41.911000000000001</v>
      </c>
      <c r="G14" s="170">
        <f>AVERAGE(I21:I86)</f>
        <v>42.158943396226412</v>
      </c>
      <c r="H14" s="162"/>
      <c r="I14" s="163">
        <f t="shared" si="0"/>
        <v>0.24794339622641104</v>
      </c>
      <c r="J14" s="164">
        <v>0.15034722222222222</v>
      </c>
      <c r="K14" s="165">
        <f t="shared" si="1"/>
        <v>2.747685185185185E-2</v>
      </c>
      <c r="L14" s="174">
        <f>K14+L13</f>
        <v>8.2939814814814813E-2</v>
      </c>
      <c r="M14" s="171">
        <v>135.46100000000001</v>
      </c>
      <c r="N14" s="168" t="s">
        <v>138</v>
      </c>
      <c r="O14" s="155" t="s">
        <v>139</v>
      </c>
    </row>
    <row r="15" spans="1:16" s="3" customFormat="1" ht="30" customHeight="1" thickBot="1" x14ac:dyDescent="0.3">
      <c r="A15" s="176" t="s">
        <v>140</v>
      </c>
      <c r="B15" s="177" t="s">
        <v>103</v>
      </c>
      <c r="C15" s="178">
        <v>6</v>
      </c>
      <c r="D15" s="179">
        <f>COUNTA(J21:J85)+D14+1</f>
        <v>326</v>
      </c>
      <c r="E15" s="180">
        <f>COUNTA(J21:J85)+1</f>
        <v>33</v>
      </c>
      <c r="F15" s="181">
        <f>MIN(J21:J86)</f>
        <v>41.524999999999999</v>
      </c>
      <c r="G15" s="220">
        <f>AVERAGE(J21:J86)</f>
        <v>41.933249999999994</v>
      </c>
      <c r="H15" s="221"/>
      <c r="I15" s="222">
        <f t="shared" si="0"/>
        <v>0.40824999999999534</v>
      </c>
      <c r="J15" s="185" t="str">
        <f>Общие_результаты!G6</f>
        <v>4:00:25</v>
      </c>
      <c r="K15" s="186">
        <f t="shared" si="1"/>
        <v>1.6608796296296302E-2</v>
      </c>
      <c r="L15" s="187">
        <f>K15+L12</f>
        <v>8.4016203703703704E-2</v>
      </c>
      <c r="M15" s="188"/>
      <c r="N15" s="189"/>
      <c r="O15" s="155"/>
      <c r="P15" s="191"/>
    </row>
    <row r="16" spans="1:16" s="3" customFormat="1" ht="30" customHeight="1" x14ac:dyDescent="0.25">
      <c r="A16" s="190"/>
      <c r="B16" s="191"/>
      <c r="C16" s="190"/>
      <c r="D16" s="190"/>
      <c r="E16" s="190"/>
      <c r="F16" s="192">
        <f>AVERAGE(F8,F10,F12,F15)</f>
        <v>41.652999999999999</v>
      </c>
      <c r="G16" s="223">
        <f>AVERAGE(C21:C88,E21:E86,G21:G88,J21:J87)</f>
        <v>41.993314814814788</v>
      </c>
      <c r="H16" s="148" t="s">
        <v>103</v>
      </c>
      <c r="I16" s="149">
        <f>AVERAGE(I8,I10,I12,I15)</f>
        <v>0.3379161487570137</v>
      </c>
      <c r="J16" s="190"/>
      <c r="K16" s="190"/>
      <c r="L16" s="190"/>
      <c r="M16" s="191"/>
      <c r="N16" s="191"/>
    </row>
    <row r="17" spans="1:14" ht="27.75" customHeight="1" x14ac:dyDescent="0.3">
      <c r="A17" s="195"/>
      <c r="B17" s="195"/>
      <c r="C17" s="195"/>
      <c r="D17" s="196"/>
      <c r="E17" s="196"/>
      <c r="F17" s="197">
        <f>AVERAGE(F9,F11,F13,F14)</f>
        <v>41.933499999999995</v>
      </c>
      <c r="G17" s="198">
        <f>AVERAGE(D21:D88,F21:F86,H21:H88,I21:I87)</f>
        <v>42.210477707006369</v>
      </c>
      <c r="H17" s="198" t="s">
        <v>149</v>
      </c>
      <c r="I17" s="163">
        <f>AVERAGE(I9,I11,I13,I14)</f>
        <v>0.30362764253486851</v>
      </c>
      <c r="J17" s="196"/>
      <c r="K17" s="196" t="s">
        <v>144</v>
      </c>
      <c r="L17" s="196"/>
      <c r="M17" s="191"/>
      <c r="N17" s="191"/>
    </row>
    <row r="18" spans="1:14" ht="30" customHeight="1" thickBot="1" x14ac:dyDescent="0.35">
      <c r="A18" s="195"/>
      <c r="B18" s="195"/>
      <c r="C18" s="195"/>
      <c r="D18" s="196"/>
      <c r="E18" s="196"/>
      <c r="F18" s="199">
        <f>AVERAGE(F8:F15)</f>
        <v>41.79325</v>
      </c>
      <c r="G18" s="200">
        <f>AVERAGE(C21:J90)</f>
        <v>42.100194357366775</v>
      </c>
      <c r="H18" s="201"/>
      <c r="I18" s="202">
        <f>AVERAGE(I8:I15)</f>
        <v>0.32077189564594111</v>
      </c>
      <c r="J18" s="196"/>
      <c r="K18" s="196"/>
      <c r="L18" s="196"/>
      <c r="M18" s="195"/>
      <c r="N18" s="195"/>
    </row>
    <row r="20" spans="1:14" ht="15" thickBot="1" x14ac:dyDescent="0.35">
      <c r="C20" s="203" t="str">
        <f>B8</f>
        <v>Наум</v>
      </c>
      <c r="D20" s="203" t="str">
        <f>B9</f>
        <v>Мифтахутдинов Ильяс</v>
      </c>
      <c r="E20" s="1" t="str">
        <f>B10</f>
        <v>Наум</v>
      </c>
      <c r="F20" s="1" t="str">
        <f>B11</f>
        <v>Мифтахутдинов Ильяс</v>
      </c>
      <c r="G20" s="1" t="str">
        <f>B12</f>
        <v>Наум</v>
      </c>
      <c r="H20" s="1" t="str">
        <f>B13</f>
        <v>Мифтахутдинов Ильяс</v>
      </c>
      <c r="I20" s="1" t="str">
        <f>B14</f>
        <v>Мифтахутдинов Ильяс</v>
      </c>
      <c r="J20" s="1" t="str">
        <f>B15</f>
        <v>Наум</v>
      </c>
    </row>
    <row r="21" spans="1:14" x14ac:dyDescent="0.3">
      <c r="B21" s="1">
        <v>1</v>
      </c>
      <c r="C21" s="204">
        <v>43.591000000000001</v>
      </c>
      <c r="D21" s="205">
        <v>43.463000000000001</v>
      </c>
      <c r="E21" s="205">
        <v>43.302999999999997</v>
      </c>
      <c r="F21" s="205">
        <v>43.22</v>
      </c>
      <c r="G21" s="205">
        <v>43.392000000000003</v>
      </c>
      <c r="H21" s="205">
        <v>43.127000000000002</v>
      </c>
      <c r="I21" s="205">
        <v>43.308999999999997</v>
      </c>
      <c r="J21" s="206">
        <v>42.807000000000002</v>
      </c>
      <c r="M21" s="2"/>
      <c r="N21" s="2"/>
    </row>
    <row r="22" spans="1:14" x14ac:dyDescent="0.3">
      <c r="B22" s="1">
        <v>2</v>
      </c>
      <c r="C22" s="207">
        <v>41.915999999999997</v>
      </c>
      <c r="D22" s="208">
        <v>42.334000000000003</v>
      </c>
      <c r="E22" s="208">
        <v>42.122999999999998</v>
      </c>
      <c r="F22" s="208">
        <v>42.387999999999998</v>
      </c>
      <c r="G22" s="208">
        <v>41.999000000000002</v>
      </c>
      <c r="H22" s="208">
        <v>42.61</v>
      </c>
      <c r="I22" s="208">
        <v>42.268000000000001</v>
      </c>
      <c r="J22" s="209">
        <v>42.171999999999997</v>
      </c>
      <c r="M22" s="3"/>
      <c r="N22" s="3"/>
    </row>
    <row r="23" spans="1:14" x14ac:dyDescent="0.3">
      <c r="B23" s="1">
        <v>3</v>
      </c>
      <c r="C23" s="207">
        <v>41.938000000000002</v>
      </c>
      <c r="D23" s="208">
        <v>42.293999999999997</v>
      </c>
      <c r="E23" s="208">
        <v>42.134999999999998</v>
      </c>
      <c r="F23" s="208">
        <v>42.369</v>
      </c>
      <c r="G23" s="208">
        <v>42.103000000000002</v>
      </c>
      <c r="H23" s="208">
        <v>42.661999999999999</v>
      </c>
      <c r="I23" s="208">
        <v>42.057000000000002</v>
      </c>
      <c r="J23" s="209">
        <v>42.036000000000001</v>
      </c>
      <c r="M23" s="3"/>
      <c r="N23" s="3"/>
    </row>
    <row r="24" spans="1:14" x14ac:dyDescent="0.3">
      <c r="B24" s="1">
        <v>4</v>
      </c>
      <c r="C24" s="207">
        <v>41.860999999999997</v>
      </c>
      <c r="D24" s="208">
        <v>42.140999999999998</v>
      </c>
      <c r="E24" s="208">
        <v>43.764000000000003</v>
      </c>
      <c r="F24" s="208">
        <v>42.326000000000001</v>
      </c>
      <c r="G24" s="208">
        <v>41.869</v>
      </c>
      <c r="H24" s="208">
        <v>42.444000000000003</v>
      </c>
      <c r="I24" s="208">
        <v>42.381</v>
      </c>
      <c r="J24" s="209">
        <v>42.026000000000003</v>
      </c>
      <c r="M24" s="3"/>
      <c r="N24" s="3"/>
    </row>
    <row r="25" spans="1:14" x14ac:dyDescent="0.3">
      <c r="B25" s="1">
        <v>5</v>
      </c>
      <c r="C25" s="207">
        <v>42.234000000000002</v>
      </c>
      <c r="D25" s="208">
        <v>42.253999999999998</v>
      </c>
      <c r="E25" s="208">
        <v>42.204000000000001</v>
      </c>
      <c r="F25" s="208">
        <v>42.3</v>
      </c>
      <c r="G25" s="208">
        <v>42.176000000000002</v>
      </c>
      <c r="H25" s="208">
        <v>42.417999999999999</v>
      </c>
      <c r="I25" s="208">
        <v>42.402000000000001</v>
      </c>
      <c r="J25" s="209">
        <v>42.23</v>
      </c>
    </row>
    <row r="26" spans="1:14" x14ac:dyDescent="0.3">
      <c r="B26" s="1">
        <v>6</v>
      </c>
      <c r="C26" s="207">
        <v>41.72</v>
      </c>
      <c r="D26" s="208">
        <v>42.27</v>
      </c>
      <c r="E26" s="208">
        <v>42.088000000000001</v>
      </c>
      <c r="F26" s="208">
        <v>42.008000000000003</v>
      </c>
      <c r="G26" s="208">
        <v>41.872</v>
      </c>
      <c r="H26" s="208">
        <v>42.209000000000003</v>
      </c>
      <c r="I26" s="208">
        <v>42.62</v>
      </c>
      <c r="J26" s="209">
        <v>42.158999999999999</v>
      </c>
    </row>
    <row r="27" spans="1:14" x14ac:dyDescent="0.3">
      <c r="B27" s="1">
        <v>7</v>
      </c>
      <c r="C27" s="207">
        <v>41.752000000000002</v>
      </c>
      <c r="D27" s="208">
        <v>42.110999999999997</v>
      </c>
      <c r="E27" s="208">
        <v>41.753999999999998</v>
      </c>
      <c r="F27" s="208">
        <v>42.237000000000002</v>
      </c>
      <c r="G27" s="208">
        <v>42.021999999999998</v>
      </c>
      <c r="H27" s="208">
        <v>42.363</v>
      </c>
      <c r="I27" s="208">
        <v>42.192</v>
      </c>
      <c r="J27" s="209">
        <v>42.162999999999997</v>
      </c>
    </row>
    <row r="28" spans="1:14" x14ac:dyDescent="0.3">
      <c r="B28" s="1">
        <v>8</v>
      </c>
      <c r="C28" s="207">
        <v>41.747999999999998</v>
      </c>
      <c r="D28" s="208">
        <v>42.097000000000001</v>
      </c>
      <c r="E28" s="208">
        <v>42.158000000000001</v>
      </c>
      <c r="F28" s="208">
        <v>42.371000000000002</v>
      </c>
      <c r="G28" s="208">
        <v>41.884999999999998</v>
      </c>
      <c r="H28" s="208">
        <v>42.252000000000002</v>
      </c>
      <c r="I28" s="208">
        <v>42.174999999999997</v>
      </c>
      <c r="J28" s="209">
        <v>42.168999999999997</v>
      </c>
    </row>
    <row r="29" spans="1:14" x14ac:dyDescent="0.3">
      <c r="B29" s="1">
        <v>9</v>
      </c>
      <c r="C29" s="207">
        <v>41.828000000000003</v>
      </c>
      <c r="D29" s="208">
        <v>42.052999999999997</v>
      </c>
      <c r="E29" s="208">
        <v>43.253</v>
      </c>
      <c r="F29" s="208">
        <v>42.073999999999998</v>
      </c>
      <c r="G29" s="208">
        <v>41.923000000000002</v>
      </c>
      <c r="H29" s="208">
        <v>42.292000000000002</v>
      </c>
      <c r="I29" s="208">
        <v>42.063000000000002</v>
      </c>
      <c r="J29" s="209">
        <v>42.161999999999999</v>
      </c>
    </row>
    <row r="30" spans="1:14" x14ac:dyDescent="0.3">
      <c r="B30" s="1">
        <v>10</v>
      </c>
      <c r="C30" s="207">
        <v>41.860999999999997</v>
      </c>
      <c r="D30" s="208">
        <v>41.991999999999997</v>
      </c>
      <c r="E30" s="208">
        <v>41.83</v>
      </c>
      <c r="F30" s="208">
        <v>42.411999999999999</v>
      </c>
      <c r="G30" s="208">
        <v>42.058</v>
      </c>
      <c r="H30" s="208">
        <v>42.222999999999999</v>
      </c>
      <c r="I30" s="208">
        <v>42.070999999999998</v>
      </c>
      <c r="J30" s="209">
        <v>42.058999999999997</v>
      </c>
    </row>
    <row r="31" spans="1:14" x14ac:dyDescent="0.3">
      <c r="B31" s="1">
        <v>11</v>
      </c>
      <c r="C31" s="207">
        <v>41.939</v>
      </c>
      <c r="D31" s="208">
        <v>41.957000000000001</v>
      </c>
      <c r="E31" s="208">
        <v>42.084000000000003</v>
      </c>
      <c r="F31" s="208">
        <v>42.234000000000002</v>
      </c>
      <c r="G31" s="208">
        <v>41.826999999999998</v>
      </c>
      <c r="H31" s="208">
        <v>42.295000000000002</v>
      </c>
      <c r="I31" s="208">
        <v>42.09</v>
      </c>
      <c r="J31" s="209">
        <v>41.985999999999997</v>
      </c>
    </row>
    <row r="32" spans="1:14" x14ac:dyDescent="0.3">
      <c r="B32" s="1">
        <v>12</v>
      </c>
      <c r="C32" s="207">
        <v>41.845999999999997</v>
      </c>
      <c r="D32" s="208">
        <v>42.100999999999999</v>
      </c>
      <c r="E32" s="208">
        <v>41.822000000000003</v>
      </c>
      <c r="F32" s="208">
        <v>42.137</v>
      </c>
      <c r="G32" s="208">
        <v>42.109000000000002</v>
      </c>
      <c r="H32" s="208">
        <v>42.497999999999998</v>
      </c>
      <c r="I32" s="208">
        <v>42.280999999999999</v>
      </c>
      <c r="J32" s="209">
        <v>42.308999999999997</v>
      </c>
    </row>
    <row r="33" spans="2:10" s="1" customFormat="1" x14ac:dyDescent="0.3">
      <c r="B33" s="1">
        <v>13</v>
      </c>
      <c r="C33" s="207">
        <v>41.817</v>
      </c>
      <c r="D33" s="208">
        <v>42.133000000000003</v>
      </c>
      <c r="E33" s="208">
        <v>41.863</v>
      </c>
      <c r="F33" s="208">
        <v>42.192999999999998</v>
      </c>
      <c r="G33" s="208">
        <v>41.911000000000001</v>
      </c>
      <c r="H33" s="208">
        <v>42.353999999999999</v>
      </c>
      <c r="I33" s="208">
        <v>42.137999999999998</v>
      </c>
      <c r="J33" s="209">
        <v>42.151000000000003</v>
      </c>
    </row>
    <row r="34" spans="2:10" s="1" customFormat="1" x14ac:dyDescent="0.3">
      <c r="B34" s="1">
        <v>14</v>
      </c>
      <c r="C34" s="207">
        <v>41.801000000000002</v>
      </c>
      <c r="D34" s="208">
        <v>42.110999999999997</v>
      </c>
      <c r="E34" s="208">
        <v>42.170999999999999</v>
      </c>
      <c r="F34" s="208">
        <v>42.078000000000003</v>
      </c>
      <c r="G34" s="208">
        <v>41.98</v>
      </c>
      <c r="H34" s="208">
        <v>42.128999999999998</v>
      </c>
      <c r="I34" s="208">
        <v>42.152000000000001</v>
      </c>
      <c r="J34" s="209">
        <v>41.906999999999996</v>
      </c>
    </row>
    <row r="35" spans="2:10" s="1" customFormat="1" x14ac:dyDescent="0.3">
      <c r="B35" s="1">
        <v>15</v>
      </c>
      <c r="C35" s="207">
        <v>41.817999999999998</v>
      </c>
      <c r="D35" s="208">
        <v>41.912999999999997</v>
      </c>
      <c r="E35" s="208">
        <v>41.863999999999997</v>
      </c>
      <c r="F35" s="208">
        <v>42.332000000000001</v>
      </c>
      <c r="G35" s="208">
        <v>41.901000000000003</v>
      </c>
      <c r="H35" s="208">
        <v>42.24</v>
      </c>
      <c r="I35" s="208">
        <v>42.216999999999999</v>
      </c>
      <c r="J35" s="209">
        <v>41.845999999999997</v>
      </c>
    </row>
    <row r="36" spans="2:10" s="1" customFormat="1" x14ac:dyDescent="0.3">
      <c r="B36" s="1">
        <v>16</v>
      </c>
      <c r="C36" s="207">
        <v>41.66</v>
      </c>
      <c r="D36" s="208">
        <v>42.719000000000001</v>
      </c>
      <c r="E36" s="208">
        <v>41.756999999999998</v>
      </c>
      <c r="F36" s="208">
        <v>42.003</v>
      </c>
      <c r="G36" s="208">
        <v>41.926000000000002</v>
      </c>
      <c r="H36" s="208">
        <v>42.292000000000002</v>
      </c>
      <c r="I36" s="208">
        <v>42.25</v>
      </c>
      <c r="J36" s="209">
        <v>41.786999999999999</v>
      </c>
    </row>
    <row r="37" spans="2:10" s="1" customFormat="1" x14ac:dyDescent="0.3">
      <c r="B37" s="1">
        <v>17</v>
      </c>
      <c r="C37" s="207">
        <v>42.164000000000001</v>
      </c>
      <c r="D37" s="208">
        <v>41.965000000000003</v>
      </c>
      <c r="E37" s="208">
        <v>41.783999999999999</v>
      </c>
      <c r="F37" s="208">
        <v>42.177</v>
      </c>
      <c r="G37" s="208">
        <v>42.043999999999997</v>
      </c>
      <c r="H37" s="208">
        <v>42.316000000000003</v>
      </c>
      <c r="I37" s="208">
        <v>42.149000000000001</v>
      </c>
      <c r="J37" s="209">
        <v>41.524999999999999</v>
      </c>
    </row>
    <row r="38" spans="2:10" s="1" customFormat="1" x14ac:dyDescent="0.3">
      <c r="B38" s="1">
        <v>18</v>
      </c>
      <c r="C38" s="207">
        <v>41.9</v>
      </c>
      <c r="D38" s="208">
        <v>42.197000000000003</v>
      </c>
      <c r="E38" s="208">
        <v>41.972000000000001</v>
      </c>
      <c r="F38" s="208">
        <v>42.023000000000003</v>
      </c>
      <c r="G38" s="208">
        <v>41.857999999999997</v>
      </c>
      <c r="H38" s="208">
        <v>42.368000000000002</v>
      </c>
      <c r="I38" s="208">
        <v>41.972999999999999</v>
      </c>
      <c r="J38" s="209">
        <v>41.802</v>
      </c>
    </row>
    <row r="39" spans="2:10" s="1" customFormat="1" x14ac:dyDescent="0.3">
      <c r="B39" s="1">
        <v>19</v>
      </c>
      <c r="C39" s="207">
        <v>42.048000000000002</v>
      </c>
      <c r="D39" s="208">
        <v>42.018000000000001</v>
      </c>
      <c r="E39" s="208">
        <v>41.962000000000003</v>
      </c>
      <c r="F39" s="208">
        <v>41.973999999999997</v>
      </c>
      <c r="G39" s="208">
        <v>42.002000000000002</v>
      </c>
      <c r="H39" s="208">
        <v>42.156999999999996</v>
      </c>
      <c r="I39" s="208">
        <v>42.210999999999999</v>
      </c>
      <c r="J39" s="209">
        <v>41.625</v>
      </c>
    </row>
    <row r="40" spans="2:10" s="1" customFormat="1" x14ac:dyDescent="0.3">
      <c r="B40" s="1">
        <v>20</v>
      </c>
      <c r="C40" s="207">
        <v>42.387</v>
      </c>
      <c r="D40" s="208">
        <v>42.078000000000003</v>
      </c>
      <c r="E40" s="208">
        <v>41.911999999999999</v>
      </c>
      <c r="F40" s="208">
        <v>42.133000000000003</v>
      </c>
      <c r="G40" s="208">
        <v>42.758000000000003</v>
      </c>
      <c r="H40" s="208">
        <v>42.55</v>
      </c>
      <c r="I40" s="208">
        <v>42.131999999999998</v>
      </c>
      <c r="J40" s="209">
        <v>41.643000000000001</v>
      </c>
    </row>
    <row r="41" spans="2:10" s="1" customFormat="1" x14ac:dyDescent="0.3">
      <c r="B41" s="1">
        <v>21</v>
      </c>
      <c r="C41" s="207">
        <v>42.098999999999997</v>
      </c>
      <c r="D41" s="208">
        <v>42.014000000000003</v>
      </c>
      <c r="E41" s="208">
        <v>41.941000000000003</v>
      </c>
      <c r="F41" s="208">
        <v>42.125999999999998</v>
      </c>
      <c r="G41" s="208">
        <v>41.860999999999997</v>
      </c>
      <c r="H41" s="208">
        <v>42.027000000000001</v>
      </c>
      <c r="I41" s="208">
        <v>42.042000000000002</v>
      </c>
      <c r="J41" s="209">
        <v>41.847000000000001</v>
      </c>
    </row>
    <row r="42" spans="2:10" s="1" customFormat="1" x14ac:dyDescent="0.3">
      <c r="B42" s="1">
        <v>22</v>
      </c>
      <c r="C42" s="207">
        <v>41.816000000000003</v>
      </c>
      <c r="D42" s="208">
        <v>42.15</v>
      </c>
      <c r="E42" s="208">
        <v>41.905999999999999</v>
      </c>
      <c r="F42" s="208">
        <v>42.378999999999998</v>
      </c>
      <c r="G42" s="208">
        <v>42.244</v>
      </c>
      <c r="H42" s="208">
        <v>42.125999999999998</v>
      </c>
      <c r="I42" s="208">
        <v>42.003</v>
      </c>
      <c r="J42" s="209">
        <v>42.320999999999998</v>
      </c>
    </row>
    <row r="43" spans="2:10" s="1" customFormat="1" x14ac:dyDescent="0.3">
      <c r="B43" s="1">
        <v>23</v>
      </c>
      <c r="C43" s="207">
        <v>41.823999999999998</v>
      </c>
      <c r="D43" s="208">
        <v>42.305</v>
      </c>
      <c r="E43" s="208">
        <v>41.988</v>
      </c>
      <c r="F43" s="208">
        <v>41.994999999999997</v>
      </c>
      <c r="G43" s="208">
        <v>41.805</v>
      </c>
      <c r="H43" s="208">
        <v>42.304000000000002</v>
      </c>
      <c r="I43" s="208">
        <v>42.244999999999997</v>
      </c>
      <c r="J43" s="209">
        <v>41.746000000000002</v>
      </c>
    </row>
    <row r="44" spans="2:10" s="1" customFormat="1" x14ac:dyDescent="0.3">
      <c r="B44" s="1">
        <v>24</v>
      </c>
      <c r="C44" s="207">
        <v>42.042999999999999</v>
      </c>
      <c r="D44" s="208">
        <v>42.139000000000003</v>
      </c>
      <c r="E44" s="208">
        <v>41.911999999999999</v>
      </c>
      <c r="F44" s="208"/>
      <c r="G44" s="208">
        <v>42.186</v>
      </c>
      <c r="H44" s="208">
        <v>42.231000000000002</v>
      </c>
      <c r="I44" s="208">
        <v>41.956000000000003</v>
      </c>
      <c r="J44" s="209">
        <v>41.654000000000003</v>
      </c>
    </row>
    <row r="45" spans="2:10" s="1" customFormat="1" x14ac:dyDescent="0.3">
      <c r="B45" s="1">
        <v>25</v>
      </c>
      <c r="C45" s="207">
        <v>41.662999999999997</v>
      </c>
      <c r="D45" s="208">
        <v>42.23</v>
      </c>
      <c r="E45" s="208">
        <v>41.947000000000003</v>
      </c>
      <c r="F45" s="208"/>
      <c r="G45" s="208">
        <v>41.988999999999997</v>
      </c>
      <c r="H45" s="208">
        <v>42.963999999999999</v>
      </c>
      <c r="I45" s="208">
        <v>42.103000000000002</v>
      </c>
      <c r="J45" s="209">
        <v>41.844999999999999</v>
      </c>
    </row>
    <row r="46" spans="2:10" s="1" customFormat="1" x14ac:dyDescent="0.3">
      <c r="B46" s="1">
        <v>26</v>
      </c>
      <c r="C46" s="207">
        <v>41.756</v>
      </c>
      <c r="D46" s="208">
        <v>41.917999999999999</v>
      </c>
      <c r="E46" s="208">
        <v>41.79</v>
      </c>
      <c r="F46" s="208"/>
      <c r="G46" s="208">
        <v>42.195</v>
      </c>
      <c r="H46" s="208"/>
      <c r="I46" s="208">
        <v>41.985999999999997</v>
      </c>
      <c r="J46" s="209">
        <v>41.674999999999997</v>
      </c>
    </row>
    <row r="47" spans="2:10" s="1" customFormat="1" x14ac:dyDescent="0.3">
      <c r="B47" s="1">
        <v>27</v>
      </c>
      <c r="C47" s="207">
        <v>41.542999999999999</v>
      </c>
      <c r="D47" s="208">
        <v>44.88</v>
      </c>
      <c r="E47" s="208">
        <v>42.005000000000003</v>
      </c>
      <c r="F47" s="208"/>
      <c r="G47" s="208">
        <v>41.854999999999997</v>
      </c>
      <c r="H47" s="208"/>
      <c r="I47" s="208">
        <v>41.984000000000002</v>
      </c>
      <c r="J47" s="209">
        <v>41.691000000000003</v>
      </c>
    </row>
    <row r="48" spans="2:10" s="1" customFormat="1" x14ac:dyDescent="0.3">
      <c r="B48" s="1">
        <v>28</v>
      </c>
      <c r="C48" s="207">
        <v>41.951999999999998</v>
      </c>
      <c r="D48" s="208">
        <v>42.079000000000001</v>
      </c>
      <c r="E48" s="208">
        <v>42.000999999999998</v>
      </c>
      <c r="F48" s="208"/>
      <c r="G48" s="208">
        <v>42.015000000000001</v>
      </c>
      <c r="H48" s="208"/>
      <c r="I48" s="208">
        <v>42.167999999999999</v>
      </c>
      <c r="J48" s="209">
        <v>41.637</v>
      </c>
    </row>
    <row r="49" spans="2:10" s="1" customFormat="1" x14ac:dyDescent="0.3">
      <c r="B49" s="1">
        <v>29</v>
      </c>
      <c r="C49" s="207">
        <v>41.968000000000004</v>
      </c>
      <c r="D49" s="208">
        <v>41.845999999999997</v>
      </c>
      <c r="E49" s="208">
        <v>41.738999999999997</v>
      </c>
      <c r="F49" s="208"/>
      <c r="G49" s="208">
        <v>41.965000000000003</v>
      </c>
      <c r="H49" s="208"/>
      <c r="I49" s="208">
        <v>42.283000000000001</v>
      </c>
      <c r="J49" s="209">
        <v>41.709000000000003</v>
      </c>
    </row>
    <row r="50" spans="2:10" s="1" customFormat="1" x14ac:dyDescent="0.3">
      <c r="B50" s="1">
        <v>30</v>
      </c>
      <c r="C50" s="207">
        <v>41.585999999999999</v>
      </c>
      <c r="D50" s="208">
        <v>41.859000000000002</v>
      </c>
      <c r="E50" s="208">
        <v>41.850999999999999</v>
      </c>
      <c r="F50" s="208"/>
      <c r="G50" s="208"/>
      <c r="H50" s="208"/>
      <c r="I50" s="208">
        <v>42.573</v>
      </c>
      <c r="J50" s="209">
        <v>41.643000000000001</v>
      </c>
    </row>
    <row r="51" spans="2:10" s="1" customFormat="1" x14ac:dyDescent="0.3">
      <c r="B51" s="1">
        <v>31</v>
      </c>
      <c r="C51" s="207">
        <v>41.893000000000001</v>
      </c>
      <c r="D51" s="208">
        <v>42.015000000000001</v>
      </c>
      <c r="E51" s="208">
        <v>42.142000000000003</v>
      </c>
      <c r="F51" s="208"/>
      <c r="G51" s="208"/>
      <c r="H51" s="208"/>
      <c r="I51" s="208">
        <v>42.08</v>
      </c>
      <c r="J51" s="209">
        <v>41.685000000000002</v>
      </c>
    </row>
    <row r="52" spans="2:10" s="1" customFormat="1" x14ac:dyDescent="0.3">
      <c r="B52" s="1">
        <v>32</v>
      </c>
      <c r="C52" s="207">
        <v>42.01</v>
      </c>
      <c r="D52" s="208">
        <v>42.011000000000003</v>
      </c>
      <c r="E52" s="208">
        <v>42.024000000000001</v>
      </c>
      <c r="F52" s="208"/>
      <c r="G52" s="208"/>
      <c r="H52" s="208"/>
      <c r="I52" s="208">
        <v>42.057000000000002</v>
      </c>
      <c r="J52" s="209">
        <v>41.847000000000001</v>
      </c>
    </row>
    <row r="53" spans="2:10" s="1" customFormat="1" x14ac:dyDescent="0.3">
      <c r="B53" s="1">
        <v>33</v>
      </c>
      <c r="C53" s="207">
        <v>41.688000000000002</v>
      </c>
      <c r="D53" s="208">
        <v>42.115000000000002</v>
      </c>
      <c r="E53" s="208">
        <v>42.2</v>
      </c>
      <c r="F53" s="208"/>
      <c r="G53" s="208"/>
      <c r="H53" s="208"/>
      <c r="I53" s="208">
        <v>42.258000000000003</v>
      </c>
      <c r="J53" s="209"/>
    </row>
    <row r="54" spans="2:10" s="1" customFormat="1" x14ac:dyDescent="0.3">
      <c r="B54" s="1">
        <v>34</v>
      </c>
      <c r="C54" s="207">
        <v>41.816000000000003</v>
      </c>
      <c r="D54" s="208">
        <v>42.424999999999997</v>
      </c>
      <c r="E54" s="208">
        <v>42.014000000000003</v>
      </c>
      <c r="F54" s="208"/>
      <c r="G54" s="208"/>
      <c r="H54" s="208"/>
      <c r="I54" s="208">
        <v>42.302999999999997</v>
      </c>
      <c r="J54" s="209"/>
    </row>
    <row r="55" spans="2:10" s="1" customFormat="1" x14ac:dyDescent="0.3">
      <c r="B55" s="1">
        <v>35</v>
      </c>
      <c r="C55" s="207">
        <v>42.069000000000003</v>
      </c>
      <c r="D55" s="208">
        <v>42.267000000000003</v>
      </c>
      <c r="E55" s="208">
        <v>41.976999999999997</v>
      </c>
      <c r="F55" s="208"/>
      <c r="G55" s="208"/>
      <c r="H55" s="208"/>
      <c r="I55" s="208">
        <v>42.048999999999999</v>
      </c>
      <c r="J55" s="209"/>
    </row>
    <row r="56" spans="2:10" s="1" customFormat="1" x14ac:dyDescent="0.3">
      <c r="B56" s="1">
        <v>36</v>
      </c>
      <c r="C56" s="207">
        <v>41.767000000000003</v>
      </c>
      <c r="D56" s="208">
        <v>42.127000000000002</v>
      </c>
      <c r="E56" s="208">
        <v>41.823</v>
      </c>
      <c r="F56" s="208"/>
      <c r="G56" s="208"/>
      <c r="H56" s="208"/>
      <c r="I56" s="208">
        <v>41.978999999999999</v>
      </c>
      <c r="J56" s="209"/>
    </row>
    <row r="57" spans="2:10" s="1" customFormat="1" x14ac:dyDescent="0.3">
      <c r="B57" s="1">
        <v>37</v>
      </c>
      <c r="C57" s="207">
        <v>41.884</v>
      </c>
      <c r="D57" s="208">
        <v>41.941000000000003</v>
      </c>
      <c r="E57" s="208">
        <v>42.253999999999998</v>
      </c>
      <c r="F57" s="208"/>
      <c r="G57" s="208"/>
      <c r="H57" s="208"/>
      <c r="I57" s="208">
        <v>42.216999999999999</v>
      </c>
      <c r="J57" s="209"/>
    </row>
    <row r="58" spans="2:10" s="1" customFormat="1" x14ac:dyDescent="0.3">
      <c r="B58" s="1">
        <v>38</v>
      </c>
      <c r="C58" s="207">
        <v>41.896999999999998</v>
      </c>
      <c r="D58" s="208">
        <v>42.097999999999999</v>
      </c>
      <c r="E58" s="208">
        <v>41.877000000000002</v>
      </c>
      <c r="F58" s="208"/>
      <c r="G58" s="208"/>
      <c r="H58" s="208"/>
      <c r="I58" s="208">
        <v>42.106000000000002</v>
      </c>
      <c r="J58" s="209"/>
    </row>
    <row r="59" spans="2:10" s="1" customFormat="1" x14ac:dyDescent="0.3">
      <c r="B59" s="1">
        <v>39</v>
      </c>
      <c r="C59" s="207">
        <v>42.119</v>
      </c>
      <c r="D59" s="208">
        <v>42.354999999999997</v>
      </c>
      <c r="E59" s="208">
        <v>42.048999999999999</v>
      </c>
      <c r="F59" s="208"/>
      <c r="G59" s="208"/>
      <c r="H59" s="208"/>
      <c r="I59" s="208">
        <v>42.148000000000003</v>
      </c>
      <c r="J59" s="209"/>
    </row>
    <row r="60" spans="2:10" s="1" customFormat="1" x14ac:dyDescent="0.3">
      <c r="B60" s="1">
        <v>40</v>
      </c>
      <c r="C60" s="207">
        <v>41.95</v>
      </c>
      <c r="D60" s="208">
        <v>42.04</v>
      </c>
      <c r="E60" s="208">
        <v>41.942999999999998</v>
      </c>
      <c r="F60" s="208"/>
      <c r="G60" s="208"/>
      <c r="H60" s="208"/>
      <c r="I60" s="208">
        <v>42.018999999999998</v>
      </c>
      <c r="J60" s="209"/>
    </row>
    <row r="61" spans="2:10" s="1" customFormat="1" x14ac:dyDescent="0.3">
      <c r="B61" s="1">
        <v>41</v>
      </c>
      <c r="C61" s="207">
        <v>42.097000000000001</v>
      </c>
      <c r="D61" s="208">
        <v>41.905999999999999</v>
      </c>
      <c r="E61" s="208">
        <v>41.875999999999998</v>
      </c>
      <c r="F61" s="208"/>
      <c r="G61" s="208"/>
      <c r="H61" s="208"/>
      <c r="I61" s="208">
        <v>41.911000000000001</v>
      </c>
      <c r="J61" s="209"/>
    </row>
    <row r="62" spans="2:10" s="1" customFormat="1" x14ac:dyDescent="0.3">
      <c r="B62" s="1">
        <v>42</v>
      </c>
      <c r="C62" s="207">
        <v>41.832000000000001</v>
      </c>
      <c r="D62" s="208">
        <v>42.045000000000002</v>
      </c>
      <c r="E62" s="208">
        <v>41.793999999999997</v>
      </c>
      <c r="F62" s="208"/>
      <c r="G62" s="208"/>
      <c r="H62" s="208"/>
      <c r="I62" s="208">
        <v>41.932000000000002</v>
      </c>
      <c r="J62" s="209"/>
    </row>
    <row r="63" spans="2:10" s="1" customFormat="1" x14ac:dyDescent="0.3">
      <c r="B63" s="1">
        <v>43</v>
      </c>
      <c r="C63" s="207">
        <v>41.978000000000002</v>
      </c>
      <c r="D63" s="208">
        <v>41.912999999999997</v>
      </c>
      <c r="E63" s="208">
        <v>41.765000000000001</v>
      </c>
      <c r="F63" s="208"/>
      <c r="G63" s="208"/>
      <c r="H63" s="208"/>
      <c r="I63" s="208">
        <v>42.231999999999999</v>
      </c>
      <c r="J63" s="209"/>
    </row>
    <row r="64" spans="2:10" s="1" customFormat="1" x14ac:dyDescent="0.3">
      <c r="B64" s="1">
        <v>44</v>
      </c>
      <c r="C64" s="207"/>
      <c r="D64" s="208">
        <v>42.1</v>
      </c>
      <c r="E64" s="208">
        <v>41.941000000000003</v>
      </c>
      <c r="F64" s="208"/>
      <c r="G64" s="208"/>
      <c r="H64" s="208"/>
      <c r="I64" s="208">
        <v>42.171999999999997</v>
      </c>
      <c r="J64" s="209"/>
    </row>
    <row r="65" spans="2:10" s="1" customFormat="1" x14ac:dyDescent="0.3">
      <c r="B65" s="1">
        <v>45</v>
      </c>
      <c r="C65" s="207"/>
      <c r="D65" s="208">
        <v>42.08</v>
      </c>
      <c r="E65" s="208">
        <v>41.951999999999998</v>
      </c>
      <c r="F65" s="208"/>
      <c r="G65" s="208"/>
      <c r="H65" s="208"/>
      <c r="I65" s="208">
        <v>42.018000000000001</v>
      </c>
      <c r="J65" s="209"/>
    </row>
    <row r="66" spans="2:10" s="1" customFormat="1" x14ac:dyDescent="0.3">
      <c r="B66" s="1">
        <v>46</v>
      </c>
      <c r="C66" s="207"/>
      <c r="D66" s="208">
        <v>42.03</v>
      </c>
      <c r="E66" s="208">
        <v>42.317</v>
      </c>
      <c r="F66" s="208"/>
      <c r="G66" s="208"/>
      <c r="H66" s="208"/>
      <c r="I66" s="208">
        <v>42.188000000000002</v>
      </c>
      <c r="J66" s="209"/>
    </row>
    <row r="67" spans="2:10" s="1" customFormat="1" x14ac:dyDescent="0.3">
      <c r="B67" s="1">
        <v>47</v>
      </c>
      <c r="C67" s="207"/>
      <c r="D67" s="208">
        <v>42.064</v>
      </c>
      <c r="E67" s="208">
        <v>42.066000000000003</v>
      </c>
      <c r="F67" s="208"/>
      <c r="G67" s="208"/>
      <c r="H67" s="208"/>
      <c r="I67" s="208">
        <v>41.988999999999997</v>
      </c>
      <c r="J67" s="209"/>
    </row>
    <row r="68" spans="2:10" s="1" customFormat="1" x14ac:dyDescent="0.3">
      <c r="B68" s="1">
        <v>48</v>
      </c>
      <c r="C68" s="207"/>
      <c r="D68" s="208">
        <v>42.051000000000002</v>
      </c>
      <c r="E68" s="208">
        <v>41.895000000000003</v>
      </c>
      <c r="F68" s="208"/>
      <c r="G68" s="208"/>
      <c r="H68" s="208"/>
      <c r="I68" s="208">
        <v>41.933999999999997</v>
      </c>
      <c r="J68" s="209"/>
    </row>
    <row r="69" spans="2:10" s="1" customFormat="1" x14ac:dyDescent="0.3">
      <c r="B69" s="1">
        <v>49</v>
      </c>
      <c r="C69" s="207"/>
      <c r="D69" s="208">
        <v>42.005000000000003</v>
      </c>
      <c r="E69" s="208">
        <v>41.866999999999997</v>
      </c>
      <c r="F69" s="208"/>
      <c r="G69" s="208"/>
      <c r="H69" s="208"/>
      <c r="I69" s="208">
        <v>42.063000000000002</v>
      </c>
      <c r="J69" s="209"/>
    </row>
    <row r="70" spans="2:10" s="1" customFormat="1" x14ac:dyDescent="0.3">
      <c r="B70" s="1">
        <v>50</v>
      </c>
      <c r="C70" s="207"/>
      <c r="D70" s="208">
        <v>41.978000000000002</v>
      </c>
      <c r="E70" s="208">
        <v>41.881</v>
      </c>
      <c r="F70" s="208"/>
      <c r="G70" s="208"/>
      <c r="H70" s="208"/>
      <c r="I70" s="208">
        <v>42.313000000000002</v>
      </c>
      <c r="J70" s="209"/>
    </row>
    <row r="71" spans="2:10" s="1" customFormat="1" x14ac:dyDescent="0.3">
      <c r="B71" s="1">
        <v>51</v>
      </c>
      <c r="C71" s="207"/>
      <c r="D71" s="208">
        <v>42.128</v>
      </c>
      <c r="E71" s="208">
        <v>41.828000000000003</v>
      </c>
      <c r="F71" s="208"/>
      <c r="G71" s="208"/>
      <c r="H71" s="208"/>
      <c r="I71" s="208">
        <v>41.968000000000004</v>
      </c>
      <c r="J71" s="209"/>
    </row>
    <row r="72" spans="2:10" s="1" customFormat="1" x14ac:dyDescent="0.3">
      <c r="B72" s="1">
        <v>52</v>
      </c>
      <c r="C72" s="207"/>
      <c r="D72" s="208">
        <v>42.011000000000003</v>
      </c>
      <c r="E72" s="208">
        <v>42.186999999999998</v>
      </c>
      <c r="F72" s="208"/>
      <c r="G72" s="208"/>
      <c r="H72" s="208"/>
      <c r="I72" s="208">
        <v>41.951999999999998</v>
      </c>
      <c r="J72" s="209"/>
    </row>
    <row r="73" spans="2:10" s="1" customFormat="1" x14ac:dyDescent="0.3">
      <c r="B73" s="1">
        <v>53</v>
      </c>
      <c r="C73" s="207"/>
      <c r="D73" s="208">
        <v>41.822000000000003</v>
      </c>
      <c r="E73" s="208">
        <v>41.959000000000003</v>
      </c>
      <c r="F73" s="208"/>
      <c r="G73" s="208"/>
      <c r="H73" s="208"/>
      <c r="I73" s="208">
        <v>42.061999999999998</v>
      </c>
      <c r="J73" s="209"/>
    </row>
    <row r="74" spans="2:10" s="1" customFormat="1" x14ac:dyDescent="0.3">
      <c r="B74" s="1">
        <v>54</v>
      </c>
      <c r="C74" s="207"/>
      <c r="D74" s="208">
        <v>42.158999999999999</v>
      </c>
      <c r="E74" s="208">
        <v>41.817999999999998</v>
      </c>
      <c r="F74" s="208"/>
      <c r="G74" s="208"/>
      <c r="H74" s="208"/>
      <c r="I74" s="208"/>
      <c r="J74" s="209"/>
    </row>
    <row r="75" spans="2:10" s="1" customFormat="1" x14ac:dyDescent="0.3">
      <c r="B75" s="1">
        <v>55</v>
      </c>
      <c r="C75" s="207"/>
      <c r="D75" s="208">
        <v>42.12</v>
      </c>
      <c r="E75" s="208">
        <v>41.892000000000003</v>
      </c>
      <c r="F75" s="208"/>
      <c r="G75" s="208"/>
      <c r="H75" s="208"/>
      <c r="I75" s="208"/>
      <c r="J75" s="209"/>
    </row>
    <row r="76" spans="2:10" s="1" customFormat="1" x14ac:dyDescent="0.3">
      <c r="B76" s="1">
        <v>56</v>
      </c>
      <c r="C76" s="207"/>
      <c r="D76" s="208">
        <v>42.253999999999998</v>
      </c>
      <c r="E76" s="208">
        <v>42.137</v>
      </c>
      <c r="F76" s="208"/>
      <c r="G76" s="208"/>
      <c r="H76" s="208"/>
      <c r="I76" s="208"/>
      <c r="J76" s="209"/>
    </row>
    <row r="77" spans="2:10" s="1" customFormat="1" x14ac:dyDescent="0.3">
      <c r="B77" s="1">
        <v>57</v>
      </c>
      <c r="C77" s="211"/>
      <c r="D77" s="208"/>
      <c r="E77" s="208">
        <v>42.009</v>
      </c>
      <c r="F77" s="208"/>
      <c r="G77" s="208"/>
      <c r="H77" s="208"/>
      <c r="I77" s="210"/>
      <c r="J77" s="212"/>
    </row>
    <row r="78" spans="2:10" s="1" customFormat="1" x14ac:dyDescent="0.3">
      <c r="B78" s="1">
        <v>58</v>
      </c>
      <c r="C78" s="211"/>
      <c r="D78" s="208"/>
      <c r="E78" s="208">
        <v>41.874000000000002</v>
      </c>
      <c r="F78" s="208"/>
      <c r="G78" s="208"/>
      <c r="H78" s="208"/>
      <c r="I78" s="210"/>
      <c r="J78" s="212"/>
    </row>
    <row r="79" spans="2:10" x14ac:dyDescent="0.3">
      <c r="B79" s="1">
        <v>59</v>
      </c>
      <c r="C79" s="224"/>
      <c r="J79" s="225"/>
    </row>
    <row r="80" spans="2:10" x14ac:dyDescent="0.3">
      <c r="B80" s="1">
        <v>60</v>
      </c>
      <c r="C80" s="224"/>
      <c r="J80" s="225"/>
    </row>
    <row r="81" spans="2:10" x14ac:dyDescent="0.3">
      <c r="B81" s="1">
        <v>61</v>
      </c>
      <c r="C81" s="224"/>
      <c r="J81" s="225"/>
    </row>
    <row r="82" spans="2:10" x14ac:dyDescent="0.3">
      <c r="B82" s="1">
        <v>62</v>
      </c>
      <c r="C82" s="224"/>
      <c r="J82" s="225"/>
    </row>
    <row r="83" spans="2:10" ht="15" thickBot="1" x14ac:dyDescent="0.35">
      <c r="B83" s="1">
        <v>63</v>
      </c>
      <c r="C83" s="226"/>
      <c r="D83" s="227"/>
      <c r="E83" s="227"/>
      <c r="F83" s="227"/>
      <c r="G83" s="227"/>
      <c r="H83" s="227"/>
      <c r="I83" s="227"/>
      <c r="J83" s="228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30000000000004" right="0.51180000000000003" top="1.1417000000000002" bottom="1.1417000000000002" header="0.74800000000000011" footer="0.74800000000000011"/>
  <pageSetup paperSize="0" fitToWidth="0" fitToHeight="0" orientation="portrait" horizontalDpi="0" verticalDpi="0" copies="0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200"/>
  <sheetViews>
    <sheetView workbookViewId="0"/>
  </sheetViews>
  <sheetFormatPr defaultRowHeight="14.4" x14ac:dyDescent="0.3"/>
  <cols>
    <col min="1" max="1" width="8.09765625" style="1" customWidth="1"/>
    <col min="2" max="2" width="21.09765625" style="1" customWidth="1"/>
    <col min="3" max="3" width="8.796875" style="1" customWidth="1"/>
    <col min="4" max="6" width="8.796875" style="2" customWidth="1"/>
    <col min="7" max="7" width="10.5" style="2" customWidth="1"/>
    <col min="8" max="8" width="12" style="2" customWidth="1"/>
    <col min="9" max="9" width="12.09765625" style="2" customWidth="1"/>
    <col min="10" max="10" width="11.796875" style="2" customWidth="1"/>
    <col min="11" max="11" width="11.19921875" style="2" customWidth="1"/>
    <col min="12" max="12" width="14.796875" style="2" customWidth="1"/>
    <col min="13" max="13" width="10.59765625" style="1" customWidth="1"/>
    <col min="14" max="14" width="9.796875" style="1" customWidth="1"/>
    <col min="15" max="1024" width="8.296875" style="1" customWidth="1"/>
    <col min="1025" max="1025" width="8.796875" customWidth="1"/>
  </cols>
  <sheetData>
    <row r="2" spans="1:15" ht="18" x14ac:dyDescent="0.35">
      <c r="A2" s="319" t="s">
        <v>119</v>
      </c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</row>
    <row r="3" spans="1:15" ht="7.5" customHeight="1" thickBot="1" x14ac:dyDescent="0.35"/>
    <row r="4" spans="1:15" ht="15" thickBot="1" x14ac:dyDescent="0.35">
      <c r="A4" s="328" t="s">
        <v>18</v>
      </c>
      <c r="B4" s="328"/>
      <c r="C4" s="328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</row>
    <row r="5" spans="1:15" ht="7.5" customHeight="1" thickBot="1" x14ac:dyDescent="0.35"/>
    <row r="6" spans="1:15" s="2" customFormat="1" ht="20.25" customHeight="1" thickBot="1" x14ac:dyDescent="0.35">
      <c r="A6" s="321" t="s">
        <v>120</v>
      </c>
      <c r="B6" s="322" t="s">
        <v>33</v>
      </c>
      <c r="C6" s="323" t="s">
        <v>40</v>
      </c>
      <c r="D6" s="324" t="s">
        <v>121</v>
      </c>
      <c r="E6" s="325" t="s">
        <v>122</v>
      </c>
      <c r="F6" s="326" t="s">
        <v>123</v>
      </c>
      <c r="G6" s="326"/>
      <c r="H6" s="326"/>
      <c r="I6" s="326"/>
      <c r="J6" s="321" t="s">
        <v>124</v>
      </c>
      <c r="K6" s="327" t="s">
        <v>125</v>
      </c>
      <c r="L6" s="327"/>
      <c r="M6" s="132"/>
      <c r="N6" s="133"/>
    </row>
    <row r="7" spans="1:15" s="2" customFormat="1" ht="27.75" customHeight="1" thickBot="1" x14ac:dyDescent="0.35">
      <c r="A7" s="321"/>
      <c r="B7" s="322"/>
      <c r="C7" s="323"/>
      <c r="D7" s="324"/>
      <c r="E7" s="325"/>
      <c r="F7" s="134" t="s">
        <v>126</v>
      </c>
      <c r="G7" s="135" t="s">
        <v>127</v>
      </c>
      <c r="H7" s="135"/>
      <c r="I7" s="136" t="s">
        <v>128</v>
      </c>
      <c r="J7" s="321"/>
      <c r="K7" s="137" t="s">
        <v>129</v>
      </c>
      <c r="L7" s="138" t="s">
        <v>130</v>
      </c>
      <c r="M7" s="139" t="s">
        <v>131</v>
      </c>
      <c r="N7" s="140" t="s">
        <v>132</v>
      </c>
    </row>
    <row r="8" spans="1:15" s="3" customFormat="1" ht="30" customHeight="1" thickBot="1" x14ac:dyDescent="0.3">
      <c r="A8" s="141">
        <v>1</v>
      </c>
      <c r="B8" s="142" t="s">
        <v>97</v>
      </c>
      <c r="C8" s="143">
        <v>9</v>
      </c>
      <c r="D8" s="144">
        <f>COUNTA(C21:C85)</f>
        <v>41</v>
      </c>
      <c r="E8" s="145">
        <f>COUNTA(C21:C85)</f>
        <v>41</v>
      </c>
      <c r="F8" s="181">
        <f>MIN(C21:C84)</f>
        <v>41.642000000000003</v>
      </c>
      <c r="G8" s="147">
        <f>AVERAGE(C21:C87)</f>
        <v>41.994658536585355</v>
      </c>
      <c r="H8" s="148"/>
      <c r="I8" s="149">
        <f t="shared" ref="I8:I15" si="0">G8-F8</f>
        <v>0.35265853658535207</v>
      </c>
      <c r="J8" s="229">
        <v>2.0405092592592589E-2</v>
      </c>
      <c r="K8" s="230">
        <f>J8</f>
        <v>2.0405092592592589E-2</v>
      </c>
      <c r="L8" s="152">
        <f>K8</f>
        <v>2.0405092592592589E-2</v>
      </c>
      <c r="M8" s="219">
        <v>137.709</v>
      </c>
      <c r="N8" s="154"/>
      <c r="O8" s="155"/>
    </row>
    <row r="9" spans="1:15" s="3" customFormat="1" ht="30" customHeight="1" thickBot="1" x14ac:dyDescent="0.3">
      <c r="A9" s="156">
        <v>2</v>
      </c>
      <c r="B9" s="157" t="s">
        <v>99</v>
      </c>
      <c r="C9" s="158">
        <v>6</v>
      </c>
      <c r="D9" s="159">
        <f>COUNTA(D21:D85)+D8+1</f>
        <v>60</v>
      </c>
      <c r="E9" s="160">
        <f>COUNTA(D21:D85)+1</f>
        <v>19</v>
      </c>
      <c r="F9" s="231">
        <f>MIN(D21:D84)</f>
        <v>42.283999999999999</v>
      </c>
      <c r="G9" s="170">
        <f>AVERAGE(D21:D86)</f>
        <v>42.596222222222224</v>
      </c>
      <c r="H9" s="162"/>
      <c r="I9" s="163">
        <f t="shared" si="0"/>
        <v>0.31222222222222484</v>
      </c>
      <c r="J9" s="232">
        <v>3.0891203703703702E-2</v>
      </c>
      <c r="K9" s="233">
        <f t="shared" ref="K9:K15" si="1">J9-J8</f>
        <v>1.0486111111111113E-2</v>
      </c>
      <c r="L9" s="166">
        <f>K9</f>
        <v>1.0486111111111113E-2</v>
      </c>
      <c r="M9" s="171">
        <v>137.691</v>
      </c>
      <c r="N9" s="168"/>
      <c r="O9" s="155"/>
    </row>
    <row r="10" spans="1:15" s="3" customFormat="1" ht="30" customHeight="1" thickBot="1" x14ac:dyDescent="0.3">
      <c r="A10" s="156">
        <v>3</v>
      </c>
      <c r="B10" s="157" t="s">
        <v>99</v>
      </c>
      <c r="C10" s="158">
        <v>2</v>
      </c>
      <c r="D10" s="159">
        <f>COUNTA(E21:E85)+D9+1</f>
        <v>105</v>
      </c>
      <c r="E10" s="160">
        <f>COUNTA(E21:E85)+1</f>
        <v>45</v>
      </c>
      <c r="F10" s="146">
        <f>MIN(E21:E86)</f>
        <v>41.796999999999997</v>
      </c>
      <c r="G10" s="161">
        <f>AVERAGE(E21:E87)</f>
        <v>42.105727272727272</v>
      </c>
      <c r="H10" s="162"/>
      <c r="I10" s="163">
        <f t="shared" si="0"/>
        <v>0.30872727272727474</v>
      </c>
      <c r="J10" s="232">
        <v>5.3912037037037036E-2</v>
      </c>
      <c r="K10" s="233">
        <f t="shared" si="1"/>
        <v>2.3020833333333334E-2</v>
      </c>
      <c r="L10" s="166">
        <f>K10+L9</f>
        <v>3.350694444444445E-2</v>
      </c>
      <c r="M10" s="234">
        <v>139.31</v>
      </c>
      <c r="N10" s="168"/>
      <c r="O10" s="155"/>
    </row>
    <row r="11" spans="1:15" s="3" customFormat="1" ht="30" customHeight="1" x14ac:dyDescent="0.25">
      <c r="A11" s="156">
        <v>4</v>
      </c>
      <c r="B11" s="157" t="s">
        <v>97</v>
      </c>
      <c r="C11" s="158">
        <v>10</v>
      </c>
      <c r="D11" s="159">
        <f>COUNTA(F21:F85)+D10+1</f>
        <v>157</v>
      </c>
      <c r="E11" s="160">
        <f>COUNTA(F21:F85)+1</f>
        <v>52</v>
      </c>
      <c r="F11" s="169">
        <f>MIN(F21:F86)</f>
        <v>41.853999999999999</v>
      </c>
      <c r="G11" s="170">
        <f>AVERAGE(F21:F86)</f>
        <v>42.143568627450982</v>
      </c>
      <c r="H11" s="162"/>
      <c r="I11" s="163">
        <f t="shared" si="0"/>
        <v>0.28956862745098277</v>
      </c>
      <c r="J11" s="232">
        <v>8.0405092592592584E-2</v>
      </c>
      <c r="K11" s="233">
        <f t="shared" si="1"/>
        <v>2.6493055555555547E-2</v>
      </c>
      <c r="L11" s="166">
        <f>K11+L8</f>
        <v>4.6898148148148133E-2</v>
      </c>
      <c r="M11" s="171">
        <v>137.446</v>
      </c>
      <c r="N11" s="168"/>
      <c r="O11" s="155"/>
    </row>
    <row r="12" spans="1:15" s="3" customFormat="1" ht="30" customHeight="1" x14ac:dyDescent="0.25">
      <c r="A12" s="156">
        <v>5</v>
      </c>
      <c r="B12" s="157" t="s">
        <v>99</v>
      </c>
      <c r="C12" s="173">
        <v>21</v>
      </c>
      <c r="D12" s="159">
        <f>COUNTA(G21:G85)+D11+1</f>
        <v>184</v>
      </c>
      <c r="E12" s="160">
        <f>COUNTA(G21:G85)+1</f>
        <v>27</v>
      </c>
      <c r="F12" s="172">
        <f>MIN(G21:G86)</f>
        <v>42.215000000000003</v>
      </c>
      <c r="G12" s="170">
        <f>AVERAGE(G21:G886)</f>
        <v>42.435769230769225</v>
      </c>
      <c r="H12" s="162"/>
      <c r="I12" s="163">
        <f t="shared" si="0"/>
        <v>0.22076923076922128</v>
      </c>
      <c r="J12" s="232">
        <v>9.4768518518518516E-2</v>
      </c>
      <c r="K12" s="233">
        <f t="shared" si="1"/>
        <v>1.4363425925925932E-2</v>
      </c>
      <c r="L12" s="166">
        <f>K12+L10</f>
        <v>4.7870370370370383E-2</v>
      </c>
      <c r="M12" s="171">
        <v>157.98099999999999</v>
      </c>
      <c r="N12" s="168" t="s">
        <v>150</v>
      </c>
      <c r="O12" s="155" t="s">
        <v>151</v>
      </c>
    </row>
    <row r="13" spans="1:15" s="3" customFormat="1" ht="30" customHeight="1" x14ac:dyDescent="0.25">
      <c r="A13" s="156">
        <v>6</v>
      </c>
      <c r="B13" s="157" t="s">
        <v>97</v>
      </c>
      <c r="C13" s="173">
        <v>2</v>
      </c>
      <c r="D13" s="159">
        <f>COUNTA(H21:H85)+D12+1</f>
        <v>242</v>
      </c>
      <c r="E13" s="160">
        <f>COUNTA(H21:H85)+1</f>
        <v>58</v>
      </c>
      <c r="F13" s="172">
        <f>MIN(H21:H86)</f>
        <v>41.768999999999998</v>
      </c>
      <c r="G13" s="170">
        <f>AVERAGE(H21:H86)</f>
        <v>42.047070175438591</v>
      </c>
      <c r="H13" s="162"/>
      <c r="I13" s="163">
        <f t="shared" si="0"/>
        <v>0.27807017543859303</v>
      </c>
      <c r="J13" s="232">
        <v>0.12434027777777779</v>
      </c>
      <c r="K13" s="233">
        <f t="shared" si="1"/>
        <v>2.957175925925927E-2</v>
      </c>
      <c r="L13" s="166">
        <f>K13+L11</f>
        <v>7.6469907407407403E-2</v>
      </c>
      <c r="M13" s="234">
        <v>139.363</v>
      </c>
      <c r="N13" s="168"/>
      <c r="O13" s="155"/>
    </row>
    <row r="14" spans="1:15" s="3" customFormat="1" ht="30" customHeight="1" x14ac:dyDescent="0.25">
      <c r="A14" s="156">
        <v>7</v>
      </c>
      <c r="B14" s="157" t="s">
        <v>99</v>
      </c>
      <c r="C14" s="173">
        <v>9</v>
      </c>
      <c r="D14" s="159">
        <f>COUNTA(I21:I85)+D13+1</f>
        <v>298</v>
      </c>
      <c r="E14" s="160">
        <f>COUNTA(I21:I85)+1</f>
        <v>56</v>
      </c>
      <c r="F14" s="172">
        <f>MIN(I21:I86)</f>
        <v>42.259</v>
      </c>
      <c r="G14" s="170">
        <f>AVERAGE(I21:I86)</f>
        <v>42.752763636363618</v>
      </c>
      <c r="H14" s="162"/>
      <c r="I14" s="163">
        <f t="shared" si="0"/>
        <v>0.49376363636361731</v>
      </c>
      <c r="J14" s="232">
        <v>0.15315972222222224</v>
      </c>
      <c r="K14" s="233">
        <f t="shared" si="1"/>
        <v>2.8819444444444453E-2</v>
      </c>
      <c r="L14" s="174">
        <f>K14+L12</f>
        <v>7.6689814814814836E-2</v>
      </c>
      <c r="M14" s="234">
        <v>138.37200000000001</v>
      </c>
      <c r="N14" s="168"/>
      <c r="O14" s="155"/>
    </row>
    <row r="15" spans="1:15" s="3" customFormat="1" ht="30" customHeight="1" thickBot="1" x14ac:dyDescent="0.3">
      <c r="A15" s="176" t="s">
        <v>140</v>
      </c>
      <c r="B15" s="177" t="s">
        <v>97</v>
      </c>
      <c r="C15" s="178">
        <v>44</v>
      </c>
      <c r="D15" s="179">
        <f>COUNTA(J21:J85)+D14+1</f>
        <v>325</v>
      </c>
      <c r="E15" s="180">
        <f>COUNTA(J21:J85)+1</f>
        <v>27</v>
      </c>
      <c r="F15" s="235">
        <f>MIN(J21:J86)</f>
        <v>42.137</v>
      </c>
      <c r="G15" s="236">
        <f>AVERAGE(J21:J86)</f>
        <v>42.433538461538461</v>
      </c>
      <c r="H15" s="183"/>
      <c r="I15" s="184">
        <f t="shared" si="0"/>
        <v>0.29653846153846075</v>
      </c>
      <c r="J15" s="237" t="str">
        <f>Общие_результаты!G6</f>
        <v>4:00:25</v>
      </c>
      <c r="K15" s="238">
        <f t="shared" si="1"/>
        <v>1.3796296296296279E-2</v>
      </c>
      <c r="L15" s="187">
        <f>K15+L13</f>
        <v>9.0266203703703682E-2</v>
      </c>
      <c r="M15" s="239"/>
      <c r="N15" s="189"/>
      <c r="O15" s="155"/>
    </row>
    <row r="16" spans="1:15" s="3" customFormat="1" ht="30" customHeight="1" x14ac:dyDescent="0.25">
      <c r="A16" s="190"/>
      <c r="B16" s="191"/>
      <c r="C16" s="190"/>
      <c r="D16" s="190"/>
      <c r="E16" s="190"/>
      <c r="F16" s="192">
        <f>AVERAGE(F8,F11,F13,F15)</f>
        <v>41.850500000000004</v>
      </c>
      <c r="G16" s="193">
        <f>AVERAGE(C21:C87,F21:F86,H21:H86,J21:J88)</f>
        <v>42.120331428571447</v>
      </c>
      <c r="H16" s="193" t="s">
        <v>152</v>
      </c>
      <c r="I16" s="194">
        <f>AVERAGE(I8,I11,I13,I15)</f>
        <v>0.30420895025334715</v>
      </c>
      <c r="J16" s="190"/>
      <c r="K16" s="190"/>
      <c r="L16" s="190"/>
      <c r="M16" s="191"/>
      <c r="N16" s="191"/>
    </row>
    <row r="17" spans="1:14" ht="27.75" customHeight="1" x14ac:dyDescent="0.3">
      <c r="A17" s="195"/>
      <c r="B17" s="195"/>
      <c r="C17" s="195"/>
      <c r="D17" s="196"/>
      <c r="E17" s="196"/>
      <c r="F17" s="197">
        <f>AVERAGE(F9,F10,F12,F14)</f>
        <v>42.138750000000002</v>
      </c>
      <c r="G17" s="193">
        <f>AVERAGE(D21:D87,E21:E86,G21:G86,I21:I88)</f>
        <v>42.476335664335693</v>
      </c>
      <c r="H17" s="198" t="s">
        <v>153</v>
      </c>
      <c r="I17" s="163">
        <f>AVERAGE(I9,I10,I12,I14)</f>
        <v>0.33387059052058454</v>
      </c>
      <c r="J17" s="196"/>
      <c r="K17" s="196" t="s">
        <v>144</v>
      </c>
      <c r="L17" s="196"/>
      <c r="M17" s="191"/>
      <c r="N17" s="191"/>
    </row>
    <row r="18" spans="1:14" ht="30" customHeight="1" thickBot="1" x14ac:dyDescent="0.35">
      <c r="A18" s="195"/>
      <c r="B18" s="195"/>
      <c r="C18" s="195"/>
      <c r="D18" s="196"/>
      <c r="E18" s="196"/>
      <c r="F18" s="199">
        <f>AVERAGE(F8:F15)</f>
        <v>41.994624999999999</v>
      </c>
      <c r="G18" s="200">
        <f>AVERAGE(C21:J90)</f>
        <v>42.28042138364782</v>
      </c>
      <c r="H18" s="201"/>
      <c r="I18" s="202">
        <f>AVERAGE(I8:I15)</f>
        <v>0.31903977038696585</v>
      </c>
      <c r="J18" s="196"/>
      <c r="K18" s="196"/>
      <c r="L18" s="196"/>
      <c r="M18" s="195"/>
      <c r="N18" s="195"/>
    </row>
    <row r="20" spans="1:14" ht="15" thickBot="1" x14ac:dyDescent="0.35">
      <c r="C20" s="203" t="str">
        <f>B8</f>
        <v>Ткаченко Кирилл</v>
      </c>
      <c r="D20" s="203" t="str">
        <f>B9</f>
        <v>Онащук Максим</v>
      </c>
      <c r="E20" s="1" t="str">
        <f>B10</f>
        <v>Онащук Максим</v>
      </c>
      <c r="F20" s="1" t="str">
        <f>B11</f>
        <v>Ткаченко Кирилл</v>
      </c>
      <c r="G20" s="1" t="str">
        <f>B12</f>
        <v>Онащук Максим</v>
      </c>
      <c r="H20" s="1" t="str">
        <f>B13</f>
        <v>Ткаченко Кирилл</v>
      </c>
      <c r="I20" s="1" t="str">
        <f>B14</f>
        <v>Онащук Максим</v>
      </c>
      <c r="J20" s="1" t="str">
        <f>B15</f>
        <v>Ткаченко Кирилл</v>
      </c>
    </row>
    <row r="21" spans="1:14" x14ac:dyDescent="0.3">
      <c r="B21" s="1">
        <v>1</v>
      </c>
      <c r="C21" s="204">
        <v>42.781999999999996</v>
      </c>
      <c r="D21" s="205">
        <v>43.947000000000003</v>
      </c>
      <c r="E21" s="205">
        <v>43.354999999999997</v>
      </c>
      <c r="F21" s="205">
        <v>43.378</v>
      </c>
      <c r="G21" s="205">
        <v>43.677999999999997</v>
      </c>
      <c r="H21" s="205">
        <v>43.07</v>
      </c>
      <c r="I21" s="205">
        <v>43.215000000000003</v>
      </c>
      <c r="J21" s="206">
        <v>43.264000000000003</v>
      </c>
      <c r="M21" s="2"/>
      <c r="N21" s="2"/>
    </row>
    <row r="22" spans="1:14" x14ac:dyDescent="0.3">
      <c r="B22" s="1">
        <v>2</v>
      </c>
      <c r="C22" s="207">
        <v>42.454999999999998</v>
      </c>
      <c r="D22" s="208">
        <v>42.921999999999997</v>
      </c>
      <c r="E22" s="208">
        <v>42.366</v>
      </c>
      <c r="F22" s="208">
        <v>42.207000000000001</v>
      </c>
      <c r="G22" s="208">
        <v>43.201999999999998</v>
      </c>
      <c r="H22" s="208">
        <v>41.896000000000001</v>
      </c>
      <c r="I22" s="208">
        <v>42.561999999999998</v>
      </c>
      <c r="J22" s="209">
        <v>42.505000000000003</v>
      </c>
      <c r="M22" s="3"/>
      <c r="N22" s="3"/>
    </row>
    <row r="23" spans="1:14" x14ac:dyDescent="0.3">
      <c r="B23" s="1">
        <v>3</v>
      </c>
      <c r="C23" s="207">
        <v>42.213000000000001</v>
      </c>
      <c r="D23" s="208">
        <v>42.701000000000001</v>
      </c>
      <c r="E23" s="208">
        <v>42.390999999999998</v>
      </c>
      <c r="F23" s="208">
        <v>41.978999999999999</v>
      </c>
      <c r="G23" s="208">
        <v>42.337000000000003</v>
      </c>
      <c r="H23" s="208">
        <v>42.216000000000001</v>
      </c>
      <c r="I23" s="208">
        <v>43.639000000000003</v>
      </c>
      <c r="J23" s="209">
        <v>42.284999999999997</v>
      </c>
      <c r="M23" s="3"/>
      <c r="N23" s="3"/>
    </row>
    <row r="24" spans="1:14" x14ac:dyDescent="0.3">
      <c r="B24" s="1">
        <v>4</v>
      </c>
      <c r="C24" s="207">
        <v>41.956000000000003</v>
      </c>
      <c r="D24" s="208">
        <v>42.408000000000001</v>
      </c>
      <c r="E24" s="208">
        <v>42.066000000000003</v>
      </c>
      <c r="F24" s="208">
        <v>42.084000000000003</v>
      </c>
      <c r="G24" s="208">
        <v>42.405000000000001</v>
      </c>
      <c r="H24" s="208">
        <v>41.869</v>
      </c>
      <c r="I24" s="208">
        <v>42.433999999999997</v>
      </c>
      <c r="J24" s="209">
        <v>42.137</v>
      </c>
      <c r="M24" s="3"/>
      <c r="N24" s="3"/>
    </row>
    <row r="25" spans="1:14" x14ac:dyDescent="0.3">
      <c r="B25" s="1">
        <v>5</v>
      </c>
      <c r="C25" s="207">
        <v>41.95</v>
      </c>
      <c r="D25" s="208">
        <v>42.411000000000001</v>
      </c>
      <c r="E25" s="208">
        <v>41.987000000000002</v>
      </c>
      <c r="F25" s="208">
        <v>41.89</v>
      </c>
      <c r="G25" s="208">
        <v>42.289000000000001</v>
      </c>
      <c r="H25" s="208">
        <v>42.100999999999999</v>
      </c>
      <c r="I25" s="208">
        <v>42.536000000000001</v>
      </c>
      <c r="J25" s="209">
        <v>42.2</v>
      </c>
    </row>
    <row r="26" spans="1:14" x14ac:dyDescent="0.3">
      <c r="B26" s="1">
        <v>6</v>
      </c>
      <c r="C26" s="207">
        <v>41.966000000000001</v>
      </c>
      <c r="D26" s="208">
        <v>42.395000000000003</v>
      </c>
      <c r="E26" s="208">
        <v>42.128999999999998</v>
      </c>
      <c r="F26" s="208">
        <v>42.392000000000003</v>
      </c>
      <c r="G26" s="208">
        <v>42.347999999999999</v>
      </c>
      <c r="H26" s="208">
        <v>41.768999999999998</v>
      </c>
      <c r="I26" s="208">
        <v>42.548000000000002</v>
      </c>
      <c r="J26" s="209">
        <v>42.295999999999999</v>
      </c>
    </row>
    <row r="27" spans="1:14" x14ac:dyDescent="0.3">
      <c r="B27" s="1">
        <v>7</v>
      </c>
      <c r="C27" s="207">
        <v>41.874000000000002</v>
      </c>
      <c r="D27" s="208">
        <v>42.423000000000002</v>
      </c>
      <c r="E27" s="208">
        <v>41.969000000000001</v>
      </c>
      <c r="F27" s="208">
        <v>42.106000000000002</v>
      </c>
      <c r="G27" s="208">
        <v>42.219000000000001</v>
      </c>
      <c r="H27" s="208">
        <v>42.292000000000002</v>
      </c>
      <c r="I27" s="208">
        <v>42.518999999999998</v>
      </c>
      <c r="J27" s="209">
        <v>42.209000000000003</v>
      </c>
    </row>
    <row r="28" spans="1:14" x14ac:dyDescent="0.3">
      <c r="B28" s="1">
        <v>8</v>
      </c>
      <c r="C28" s="207">
        <v>41.993000000000002</v>
      </c>
      <c r="D28" s="208">
        <v>42.448999999999998</v>
      </c>
      <c r="E28" s="208">
        <v>42.006999999999998</v>
      </c>
      <c r="F28" s="208">
        <v>42.286999999999999</v>
      </c>
      <c r="G28" s="208">
        <v>42.368000000000002</v>
      </c>
      <c r="H28" s="208">
        <v>41.978999999999999</v>
      </c>
      <c r="I28" s="208">
        <v>42.389000000000003</v>
      </c>
      <c r="J28" s="209">
        <v>42.142000000000003</v>
      </c>
    </row>
    <row r="29" spans="1:14" x14ac:dyDescent="0.3">
      <c r="B29" s="1">
        <v>9</v>
      </c>
      <c r="C29" s="207">
        <v>42.121000000000002</v>
      </c>
      <c r="D29" s="208">
        <v>42.459000000000003</v>
      </c>
      <c r="E29" s="208">
        <v>42.037999999999997</v>
      </c>
      <c r="F29" s="208">
        <v>42.23</v>
      </c>
      <c r="G29" s="208">
        <v>42.351999999999997</v>
      </c>
      <c r="H29" s="208">
        <v>41.850999999999999</v>
      </c>
      <c r="I29" s="208">
        <v>42.633000000000003</v>
      </c>
      <c r="J29" s="209">
        <v>42.673000000000002</v>
      </c>
    </row>
    <row r="30" spans="1:14" x14ac:dyDescent="0.3">
      <c r="B30" s="1">
        <v>10</v>
      </c>
      <c r="C30" s="207">
        <v>42.317999999999998</v>
      </c>
      <c r="D30" s="208">
        <v>42.283999999999999</v>
      </c>
      <c r="E30" s="208">
        <v>41.869</v>
      </c>
      <c r="F30" s="208">
        <v>42.17</v>
      </c>
      <c r="G30" s="208">
        <v>42.232999999999997</v>
      </c>
      <c r="H30" s="208">
        <v>41.908999999999999</v>
      </c>
      <c r="I30" s="208">
        <v>42.363999999999997</v>
      </c>
      <c r="J30" s="209">
        <v>42.798999999999999</v>
      </c>
    </row>
    <row r="31" spans="1:14" x14ac:dyDescent="0.3">
      <c r="B31" s="1">
        <v>11</v>
      </c>
      <c r="C31" s="207">
        <v>41.860999999999997</v>
      </c>
      <c r="D31" s="208">
        <v>42.406999999999996</v>
      </c>
      <c r="E31" s="208">
        <v>41.984000000000002</v>
      </c>
      <c r="F31" s="208">
        <v>42.177999999999997</v>
      </c>
      <c r="G31" s="208">
        <v>42.442999999999998</v>
      </c>
      <c r="H31" s="208">
        <v>41.878999999999998</v>
      </c>
      <c r="I31" s="208">
        <v>42.457999999999998</v>
      </c>
      <c r="J31" s="209">
        <v>42.17</v>
      </c>
    </row>
    <row r="32" spans="1:14" x14ac:dyDescent="0.3">
      <c r="B32" s="1">
        <v>12</v>
      </c>
      <c r="C32" s="207">
        <v>41.926000000000002</v>
      </c>
      <c r="D32" s="208">
        <v>42.460999999999999</v>
      </c>
      <c r="E32" s="208">
        <v>41.942999999999998</v>
      </c>
      <c r="F32" s="208">
        <v>41.905999999999999</v>
      </c>
      <c r="G32" s="208">
        <v>42.405999999999999</v>
      </c>
      <c r="H32" s="208">
        <v>42.052999999999997</v>
      </c>
      <c r="I32" s="208">
        <v>42.862000000000002</v>
      </c>
      <c r="J32" s="209">
        <v>42.335000000000001</v>
      </c>
    </row>
    <row r="33" spans="2:10" s="1" customFormat="1" x14ac:dyDescent="0.3">
      <c r="B33" s="1">
        <v>13</v>
      </c>
      <c r="C33" s="207">
        <v>41.759</v>
      </c>
      <c r="D33" s="208">
        <v>42.563000000000002</v>
      </c>
      <c r="E33" s="208">
        <v>41.936</v>
      </c>
      <c r="F33" s="208">
        <v>41.965000000000003</v>
      </c>
      <c r="G33" s="208">
        <v>42.421999999999997</v>
      </c>
      <c r="H33" s="208">
        <v>41.956000000000003</v>
      </c>
      <c r="I33" s="208">
        <v>42.573999999999998</v>
      </c>
      <c r="J33" s="209">
        <v>42.218000000000004</v>
      </c>
    </row>
    <row r="34" spans="2:10" s="1" customFormat="1" x14ac:dyDescent="0.3">
      <c r="B34" s="1">
        <v>14</v>
      </c>
      <c r="C34" s="207">
        <v>41.814999999999998</v>
      </c>
      <c r="D34" s="208">
        <v>42.411000000000001</v>
      </c>
      <c r="E34" s="208">
        <v>41.896000000000001</v>
      </c>
      <c r="F34" s="208">
        <v>42.348999999999997</v>
      </c>
      <c r="G34" s="208">
        <v>42.470999999999997</v>
      </c>
      <c r="H34" s="208">
        <v>41.923999999999999</v>
      </c>
      <c r="I34" s="208">
        <v>42.543999999999997</v>
      </c>
      <c r="J34" s="209">
        <v>42.295999999999999</v>
      </c>
    </row>
    <row r="35" spans="2:10" s="1" customFormat="1" x14ac:dyDescent="0.3">
      <c r="B35" s="1">
        <v>15</v>
      </c>
      <c r="C35" s="207">
        <v>41.713999999999999</v>
      </c>
      <c r="D35" s="208">
        <v>42.296999999999997</v>
      </c>
      <c r="E35" s="208">
        <v>42.011000000000003</v>
      </c>
      <c r="F35" s="208">
        <v>42.042000000000002</v>
      </c>
      <c r="G35" s="208">
        <v>42.328000000000003</v>
      </c>
      <c r="H35" s="208">
        <v>41.790999999999997</v>
      </c>
      <c r="I35" s="208">
        <v>42.625</v>
      </c>
      <c r="J35" s="209">
        <v>42.298999999999999</v>
      </c>
    </row>
    <row r="36" spans="2:10" s="1" customFormat="1" x14ac:dyDescent="0.3">
      <c r="B36" s="1">
        <v>16</v>
      </c>
      <c r="C36" s="207">
        <v>41.997</v>
      </c>
      <c r="D36" s="208">
        <v>42.326000000000001</v>
      </c>
      <c r="E36" s="208">
        <v>42.106000000000002</v>
      </c>
      <c r="F36" s="208">
        <v>42.055999999999997</v>
      </c>
      <c r="G36" s="208">
        <v>42.331000000000003</v>
      </c>
      <c r="H36" s="208">
        <v>41.954000000000001</v>
      </c>
      <c r="I36" s="208">
        <v>42.578000000000003</v>
      </c>
      <c r="J36" s="209">
        <v>43.3</v>
      </c>
    </row>
    <row r="37" spans="2:10" s="1" customFormat="1" x14ac:dyDescent="0.3">
      <c r="B37" s="1">
        <v>17</v>
      </c>
      <c r="C37" s="207">
        <v>42.725000000000001</v>
      </c>
      <c r="D37" s="208">
        <v>42.311999999999998</v>
      </c>
      <c r="E37" s="208">
        <v>41.947000000000003</v>
      </c>
      <c r="F37" s="208">
        <v>42.116</v>
      </c>
      <c r="G37" s="208">
        <v>42.371000000000002</v>
      </c>
      <c r="H37" s="208">
        <v>41.881999999999998</v>
      </c>
      <c r="I37" s="208">
        <v>42.603999999999999</v>
      </c>
      <c r="J37" s="209">
        <v>42.600999999999999</v>
      </c>
    </row>
    <row r="38" spans="2:10" s="1" customFormat="1" x14ac:dyDescent="0.3">
      <c r="B38" s="1">
        <v>18</v>
      </c>
      <c r="C38" s="207">
        <v>42.344000000000001</v>
      </c>
      <c r="D38" s="208">
        <v>43.555999999999997</v>
      </c>
      <c r="E38" s="208">
        <v>42.328000000000003</v>
      </c>
      <c r="F38" s="208">
        <v>42.057000000000002</v>
      </c>
      <c r="G38" s="208">
        <v>42.44</v>
      </c>
      <c r="H38" s="208">
        <v>42.061999999999998</v>
      </c>
      <c r="I38" s="208">
        <v>42.904000000000003</v>
      </c>
      <c r="J38" s="209">
        <v>42.558</v>
      </c>
    </row>
    <row r="39" spans="2:10" s="1" customFormat="1" x14ac:dyDescent="0.3">
      <c r="B39" s="1">
        <v>19</v>
      </c>
      <c r="C39" s="207">
        <v>41.863</v>
      </c>
      <c r="D39" s="208"/>
      <c r="E39" s="208">
        <v>41.796999999999997</v>
      </c>
      <c r="F39" s="208">
        <v>42.128</v>
      </c>
      <c r="G39" s="208">
        <v>42.392000000000003</v>
      </c>
      <c r="H39" s="208">
        <v>42.023000000000003</v>
      </c>
      <c r="I39" s="208">
        <v>42.64</v>
      </c>
      <c r="J39" s="209">
        <v>42.274000000000001</v>
      </c>
    </row>
    <row r="40" spans="2:10" s="1" customFormat="1" x14ac:dyDescent="0.3">
      <c r="B40" s="1">
        <v>20</v>
      </c>
      <c r="C40" s="207">
        <v>41.872</v>
      </c>
      <c r="D40" s="208"/>
      <c r="E40" s="208">
        <v>42.183</v>
      </c>
      <c r="F40" s="208">
        <v>42.154000000000003</v>
      </c>
      <c r="G40" s="208">
        <v>42.235999999999997</v>
      </c>
      <c r="H40" s="208">
        <v>41.975000000000001</v>
      </c>
      <c r="I40" s="208">
        <v>43.21</v>
      </c>
      <c r="J40" s="209">
        <v>42.398000000000003</v>
      </c>
    </row>
    <row r="41" spans="2:10" s="1" customFormat="1" x14ac:dyDescent="0.3">
      <c r="B41" s="1">
        <v>21</v>
      </c>
      <c r="C41" s="207">
        <v>42.011000000000003</v>
      </c>
      <c r="D41" s="208"/>
      <c r="E41" s="208">
        <v>42.122</v>
      </c>
      <c r="F41" s="208">
        <v>42.005000000000003</v>
      </c>
      <c r="G41" s="208">
        <v>42.414000000000001</v>
      </c>
      <c r="H41" s="208">
        <v>42.506</v>
      </c>
      <c r="I41" s="208">
        <v>42.259</v>
      </c>
      <c r="J41" s="209">
        <v>42.341000000000001</v>
      </c>
    </row>
    <row r="42" spans="2:10" s="1" customFormat="1" x14ac:dyDescent="0.3">
      <c r="B42" s="1">
        <v>22</v>
      </c>
      <c r="C42" s="207">
        <v>41.698999999999998</v>
      </c>
      <c r="D42" s="208"/>
      <c r="E42" s="208">
        <v>42.255000000000003</v>
      </c>
      <c r="F42" s="208">
        <v>42.165999999999997</v>
      </c>
      <c r="G42" s="208">
        <v>42.401000000000003</v>
      </c>
      <c r="H42" s="208">
        <v>41.853999999999999</v>
      </c>
      <c r="I42" s="208">
        <v>42.587000000000003</v>
      </c>
      <c r="J42" s="209">
        <v>42.271999999999998</v>
      </c>
    </row>
    <row r="43" spans="2:10" s="1" customFormat="1" x14ac:dyDescent="0.3">
      <c r="B43" s="1">
        <v>23</v>
      </c>
      <c r="C43" s="207">
        <v>41.871000000000002</v>
      </c>
      <c r="D43" s="208"/>
      <c r="E43" s="208">
        <v>42.162999999999997</v>
      </c>
      <c r="F43" s="208">
        <v>42.201000000000001</v>
      </c>
      <c r="G43" s="208">
        <v>42.298000000000002</v>
      </c>
      <c r="H43" s="208">
        <v>41.99</v>
      </c>
      <c r="I43" s="208">
        <v>42.51</v>
      </c>
      <c r="J43" s="209">
        <v>42.323</v>
      </c>
    </row>
    <row r="44" spans="2:10" s="1" customFormat="1" x14ac:dyDescent="0.3">
      <c r="B44" s="1">
        <v>24</v>
      </c>
      <c r="C44" s="207">
        <v>42.116</v>
      </c>
      <c r="D44" s="208"/>
      <c r="E44" s="208">
        <v>42.131</v>
      </c>
      <c r="F44" s="208">
        <v>42.162999999999997</v>
      </c>
      <c r="G44" s="208">
        <v>42.259</v>
      </c>
      <c r="H44" s="208">
        <v>41.860999999999997</v>
      </c>
      <c r="I44" s="208">
        <v>42.656999999999996</v>
      </c>
      <c r="J44" s="209">
        <v>42.218000000000004</v>
      </c>
    </row>
    <row r="45" spans="2:10" s="1" customFormat="1" x14ac:dyDescent="0.3">
      <c r="B45" s="1">
        <v>25</v>
      </c>
      <c r="C45" s="207">
        <v>42.040999999999997</v>
      </c>
      <c r="D45" s="208"/>
      <c r="E45" s="208">
        <v>42.031999999999996</v>
      </c>
      <c r="F45" s="208">
        <v>42.924999999999997</v>
      </c>
      <c r="G45" s="208">
        <v>42.472000000000001</v>
      </c>
      <c r="H45" s="208">
        <v>41.911999999999999</v>
      </c>
      <c r="I45" s="208">
        <v>42.531999999999996</v>
      </c>
      <c r="J45" s="209">
        <v>42.401000000000003</v>
      </c>
    </row>
    <row r="46" spans="2:10" s="1" customFormat="1" x14ac:dyDescent="0.3">
      <c r="B46" s="1">
        <v>26</v>
      </c>
      <c r="C46" s="207">
        <v>41.911999999999999</v>
      </c>
      <c r="D46" s="208"/>
      <c r="E46" s="208">
        <v>42.606000000000002</v>
      </c>
      <c r="F46" s="208">
        <v>42.290999999999997</v>
      </c>
      <c r="G46" s="208">
        <v>42.215000000000003</v>
      </c>
      <c r="H46" s="208">
        <v>42.122</v>
      </c>
      <c r="I46" s="208">
        <v>42.408000000000001</v>
      </c>
      <c r="J46" s="209">
        <v>42.758000000000003</v>
      </c>
    </row>
    <row r="47" spans="2:10" s="1" customFormat="1" x14ac:dyDescent="0.3">
      <c r="B47" s="1">
        <v>27</v>
      </c>
      <c r="C47" s="207">
        <v>42.052999999999997</v>
      </c>
      <c r="D47" s="208"/>
      <c r="E47" s="208">
        <v>42.042999999999999</v>
      </c>
      <c r="F47" s="208">
        <v>42.192</v>
      </c>
      <c r="G47" s="208"/>
      <c r="H47" s="208">
        <v>41.820999999999998</v>
      </c>
      <c r="I47" s="208">
        <v>43.396999999999998</v>
      </c>
      <c r="J47" s="209"/>
    </row>
    <row r="48" spans="2:10" s="1" customFormat="1" x14ac:dyDescent="0.3">
      <c r="B48" s="1">
        <v>28</v>
      </c>
      <c r="C48" s="207">
        <v>41.857999999999997</v>
      </c>
      <c r="D48" s="208"/>
      <c r="E48" s="208">
        <v>41.993000000000002</v>
      </c>
      <c r="F48" s="208">
        <v>42.103000000000002</v>
      </c>
      <c r="G48" s="208"/>
      <c r="H48" s="208">
        <v>41.776000000000003</v>
      </c>
      <c r="I48" s="208">
        <v>42.405000000000001</v>
      </c>
      <c r="J48" s="209"/>
    </row>
    <row r="49" spans="2:10" s="1" customFormat="1" x14ac:dyDescent="0.3">
      <c r="B49" s="1">
        <v>29</v>
      </c>
      <c r="C49" s="207">
        <v>41.811</v>
      </c>
      <c r="D49" s="208"/>
      <c r="E49" s="208">
        <v>42.152000000000001</v>
      </c>
      <c r="F49" s="208">
        <v>41.972999999999999</v>
      </c>
      <c r="G49" s="208"/>
      <c r="H49" s="208">
        <v>42.084000000000003</v>
      </c>
      <c r="I49" s="208">
        <v>42.363999999999997</v>
      </c>
      <c r="J49" s="209"/>
    </row>
    <row r="50" spans="2:10" s="1" customFormat="1" x14ac:dyDescent="0.3">
      <c r="B50" s="1">
        <v>30</v>
      </c>
      <c r="C50" s="207">
        <v>42.179000000000002</v>
      </c>
      <c r="D50" s="208"/>
      <c r="E50" s="208">
        <v>42.250999999999998</v>
      </c>
      <c r="F50" s="208">
        <v>42.048999999999999</v>
      </c>
      <c r="G50" s="208"/>
      <c r="H50" s="208">
        <v>42.351999999999997</v>
      </c>
      <c r="I50" s="208">
        <v>42.514000000000003</v>
      </c>
      <c r="J50" s="209"/>
    </row>
    <row r="51" spans="2:10" s="1" customFormat="1" x14ac:dyDescent="0.3">
      <c r="B51" s="1">
        <v>31</v>
      </c>
      <c r="C51" s="207">
        <v>41.904000000000003</v>
      </c>
      <c r="D51" s="208"/>
      <c r="E51" s="208">
        <v>42.039000000000001</v>
      </c>
      <c r="F51" s="208">
        <v>42.194000000000003</v>
      </c>
      <c r="G51" s="208"/>
      <c r="H51" s="208">
        <v>41.893999999999998</v>
      </c>
      <c r="I51" s="208">
        <v>42.72</v>
      </c>
      <c r="J51" s="209"/>
    </row>
    <row r="52" spans="2:10" s="1" customFormat="1" x14ac:dyDescent="0.3">
      <c r="B52" s="1">
        <v>32</v>
      </c>
      <c r="C52" s="207">
        <v>41.831000000000003</v>
      </c>
      <c r="D52" s="208"/>
      <c r="E52" s="208">
        <v>42.268999999999998</v>
      </c>
      <c r="F52" s="208">
        <v>41.933</v>
      </c>
      <c r="G52" s="208"/>
      <c r="H52" s="208">
        <v>42.055</v>
      </c>
      <c r="I52" s="208">
        <v>43.164999999999999</v>
      </c>
      <c r="J52" s="209"/>
    </row>
    <row r="53" spans="2:10" s="1" customFormat="1" x14ac:dyDescent="0.3">
      <c r="B53" s="1">
        <v>33</v>
      </c>
      <c r="C53" s="207">
        <v>41.914999999999999</v>
      </c>
      <c r="D53" s="208"/>
      <c r="E53" s="208">
        <v>41.938000000000002</v>
      </c>
      <c r="F53" s="208">
        <v>42.158999999999999</v>
      </c>
      <c r="G53" s="208"/>
      <c r="H53" s="208">
        <v>42.011000000000003</v>
      </c>
      <c r="I53" s="208">
        <v>43.28</v>
      </c>
      <c r="J53" s="209"/>
    </row>
    <row r="54" spans="2:10" s="1" customFormat="1" x14ac:dyDescent="0.3">
      <c r="B54" s="1">
        <v>34</v>
      </c>
      <c r="C54" s="207">
        <v>41.792999999999999</v>
      </c>
      <c r="D54" s="208"/>
      <c r="E54" s="208">
        <v>42.094999999999999</v>
      </c>
      <c r="F54" s="208">
        <v>42.170999999999999</v>
      </c>
      <c r="G54" s="208"/>
      <c r="H54" s="208">
        <v>42.014000000000003</v>
      </c>
      <c r="I54" s="208">
        <v>42.67</v>
      </c>
      <c r="J54" s="209"/>
    </row>
    <row r="55" spans="2:10" s="1" customFormat="1" x14ac:dyDescent="0.3">
      <c r="B55" s="1">
        <v>35</v>
      </c>
      <c r="C55" s="207">
        <v>41.642000000000003</v>
      </c>
      <c r="D55" s="208"/>
      <c r="E55" s="208">
        <v>42.036000000000001</v>
      </c>
      <c r="F55" s="208">
        <v>41.911000000000001</v>
      </c>
      <c r="G55" s="208"/>
      <c r="H55" s="208">
        <v>41.936</v>
      </c>
      <c r="I55" s="208">
        <v>43.122</v>
      </c>
      <c r="J55" s="209"/>
    </row>
    <row r="56" spans="2:10" s="1" customFormat="1" x14ac:dyDescent="0.3">
      <c r="B56" s="1">
        <v>36</v>
      </c>
      <c r="C56" s="207">
        <v>42.026000000000003</v>
      </c>
      <c r="D56" s="208"/>
      <c r="E56" s="208">
        <v>42.043999999999997</v>
      </c>
      <c r="F56" s="208">
        <v>42.014000000000003</v>
      </c>
      <c r="G56" s="208"/>
      <c r="H56" s="208">
        <v>42.029000000000003</v>
      </c>
      <c r="I56" s="208">
        <v>43.003999999999998</v>
      </c>
      <c r="J56" s="209"/>
    </row>
    <row r="57" spans="2:10" s="1" customFormat="1" x14ac:dyDescent="0.3">
      <c r="B57" s="1">
        <v>37</v>
      </c>
      <c r="C57" s="207">
        <v>41.923999999999999</v>
      </c>
      <c r="D57" s="208"/>
      <c r="E57" s="208">
        <v>42.165999999999997</v>
      </c>
      <c r="F57" s="208">
        <v>41.912999999999997</v>
      </c>
      <c r="G57" s="208"/>
      <c r="H57" s="208">
        <v>41.881</v>
      </c>
      <c r="I57" s="208">
        <v>42.731999999999999</v>
      </c>
      <c r="J57" s="209"/>
    </row>
    <row r="58" spans="2:10" s="1" customFormat="1" x14ac:dyDescent="0.3">
      <c r="B58" s="1">
        <v>38</v>
      </c>
      <c r="C58" s="207">
        <v>41.77</v>
      </c>
      <c r="D58" s="208"/>
      <c r="E58" s="208">
        <v>42.064999999999998</v>
      </c>
      <c r="F58" s="208">
        <v>42.048000000000002</v>
      </c>
      <c r="G58" s="208"/>
      <c r="H58" s="208">
        <v>41.981999999999999</v>
      </c>
      <c r="I58" s="208">
        <v>42.601999999999997</v>
      </c>
      <c r="J58" s="209"/>
    </row>
    <row r="59" spans="2:10" s="1" customFormat="1" x14ac:dyDescent="0.3">
      <c r="B59" s="1">
        <v>39</v>
      </c>
      <c r="C59" s="207">
        <v>41.79</v>
      </c>
      <c r="D59" s="208"/>
      <c r="E59" s="208">
        <v>41.985999999999997</v>
      </c>
      <c r="F59" s="208">
        <v>42.091000000000001</v>
      </c>
      <c r="G59" s="208"/>
      <c r="H59" s="208">
        <v>42.115000000000002</v>
      </c>
      <c r="I59" s="208">
        <v>42.662999999999997</v>
      </c>
      <c r="J59" s="209"/>
    </row>
    <row r="60" spans="2:10" s="1" customFormat="1" x14ac:dyDescent="0.3">
      <c r="B60" s="1">
        <v>40</v>
      </c>
      <c r="C60" s="207">
        <v>42.078000000000003</v>
      </c>
      <c r="D60" s="208"/>
      <c r="E60" s="208">
        <v>41.869</v>
      </c>
      <c r="F60" s="208">
        <v>42.241999999999997</v>
      </c>
      <c r="G60" s="208"/>
      <c r="H60" s="208">
        <v>41.87</v>
      </c>
      <c r="I60" s="208">
        <v>43.100999999999999</v>
      </c>
      <c r="J60" s="209"/>
    </row>
    <row r="61" spans="2:10" s="1" customFormat="1" x14ac:dyDescent="0.3">
      <c r="B61" s="1">
        <v>41</v>
      </c>
      <c r="C61" s="207">
        <v>42.052999999999997</v>
      </c>
      <c r="D61" s="208"/>
      <c r="E61" s="208">
        <v>42.152999999999999</v>
      </c>
      <c r="F61" s="208">
        <v>42.347000000000001</v>
      </c>
      <c r="G61" s="208"/>
      <c r="H61" s="208">
        <v>41.988</v>
      </c>
      <c r="I61" s="208">
        <v>42.954999999999998</v>
      </c>
      <c r="J61" s="209"/>
    </row>
    <row r="62" spans="2:10" s="1" customFormat="1" x14ac:dyDescent="0.3">
      <c r="B62" s="1">
        <v>42</v>
      </c>
      <c r="C62" s="207"/>
      <c r="D62" s="208"/>
      <c r="E62" s="208">
        <v>41.988999999999997</v>
      </c>
      <c r="F62" s="208">
        <v>42.054000000000002</v>
      </c>
      <c r="G62" s="208"/>
      <c r="H62" s="208">
        <v>41.844000000000001</v>
      </c>
      <c r="I62" s="208">
        <v>42.767000000000003</v>
      </c>
      <c r="J62" s="209"/>
    </row>
    <row r="63" spans="2:10" s="1" customFormat="1" x14ac:dyDescent="0.3">
      <c r="B63" s="1">
        <v>43</v>
      </c>
      <c r="C63" s="207"/>
      <c r="D63" s="208"/>
      <c r="E63" s="208">
        <v>41.917999999999999</v>
      </c>
      <c r="F63" s="208">
        <v>42.015000000000001</v>
      </c>
      <c r="G63" s="208"/>
      <c r="H63" s="208">
        <v>41.87</v>
      </c>
      <c r="I63" s="208">
        <v>43.021999999999998</v>
      </c>
      <c r="J63" s="209"/>
    </row>
    <row r="64" spans="2:10" s="1" customFormat="1" x14ac:dyDescent="0.3">
      <c r="B64" s="1">
        <v>44</v>
      </c>
      <c r="C64" s="207"/>
      <c r="D64" s="208"/>
      <c r="E64" s="208">
        <v>42.029000000000003</v>
      </c>
      <c r="F64" s="208">
        <v>41.951000000000001</v>
      </c>
      <c r="G64" s="208"/>
      <c r="H64" s="208">
        <v>41.926000000000002</v>
      </c>
      <c r="I64" s="208">
        <v>42.658000000000001</v>
      </c>
      <c r="J64" s="209"/>
    </row>
    <row r="65" spans="2:10" s="1" customFormat="1" x14ac:dyDescent="0.3">
      <c r="B65" s="1">
        <v>45</v>
      </c>
      <c r="C65" s="207"/>
      <c r="D65" s="208"/>
      <c r="E65" s="208"/>
      <c r="F65" s="208">
        <v>41.969000000000001</v>
      </c>
      <c r="G65" s="208"/>
      <c r="H65" s="208">
        <v>42.134</v>
      </c>
      <c r="I65" s="208">
        <v>43.648000000000003</v>
      </c>
      <c r="J65" s="209"/>
    </row>
    <row r="66" spans="2:10" s="1" customFormat="1" x14ac:dyDescent="0.3">
      <c r="B66" s="1">
        <v>46</v>
      </c>
      <c r="C66" s="207"/>
      <c r="D66" s="208"/>
      <c r="E66" s="208"/>
      <c r="F66" s="208">
        <v>42.177999999999997</v>
      </c>
      <c r="G66" s="208"/>
      <c r="H66" s="208">
        <v>42.039000000000001</v>
      </c>
      <c r="I66" s="208">
        <v>42.683</v>
      </c>
      <c r="J66" s="209"/>
    </row>
    <row r="67" spans="2:10" s="1" customFormat="1" x14ac:dyDescent="0.3">
      <c r="B67" s="1">
        <v>47</v>
      </c>
      <c r="C67" s="207"/>
      <c r="D67" s="208"/>
      <c r="E67" s="208"/>
      <c r="F67" s="208">
        <v>41.853999999999999</v>
      </c>
      <c r="G67" s="208"/>
      <c r="H67" s="208">
        <v>42.247</v>
      </c>
      <c r="I67" s="208">
        <v>42.780999999999999</v>
      </c>
      <c r="J67" s="209"/>
    </row>
    <row r="68" spans="2:10" s="1" customFormat="1" x14ac:dyDescent="0.3">
      <c r="B68" s="1">
        <v>48</v>
      </c>
      <c r="C68" s="207"/>
      <c r="D68" s="208"/>
      <c r="E68" s="208"/>
      <c r="F68" s="208">
        <v>41.95</v>
      </c>
      <c r="G68" s="208"/>
      <c r="H68" s="208">
        <v>42.63</v>
      </c>
      <c r="I68" s="208">
        <v>42.823</v>
      </c>
      <c r="J68" s="209"/>
    </row>
    <row r="69" spans="2:10" s="1" customFormat="1" x14ac:dyDescent="0.3">
      <c r="B69" s="1">
        <v>49</v>
      </c>
      <c r="C69" s="207"/>
      <c r="D69" s="208"/>
      <c r="E69" s="208"/>
      <c r="F69" s="208">
        <v>42.084000000000003</v>
      </c>
      <c r="G69" s="208"/>
      <c r="H69" s="208">
        <v>42.406999999999996</v>
      </c>
      <c r="I69" s="208">
        <v>42.823</v>
      </c>
      <c r="J69" s="209"/>
    </row>
    <row r="70" spans="2:10" s="1" customFormat="1" x14ac:dyDescent="0.3">
      <c r="B70" s="1">
        <v>50</v>
      </c>
      <c r="C70" s="207"/>
      <c r="D70" s="208"/>
      <c r="E70" s="208"/>
      <c r="F70" s="208">
        <v>42.247999999999998</v>
      </c>
      <c r="G70" s="208"/>
      <c r="H70" s="208">
        <v>42.168999999999997</v>
      </c>
      <c r="I70" s="208">
        <v>42.622</v>
      </c>
      <c r="J70" s="209"/>
    </row>
    <row r="71" spans="2:10" s="1" customFormat="1" x14ac:dyDescent="0.3">
      <c r="B71" s="1">
        <v>51</v>
      </c>
      <c r="C71" s="207"/>
      <c r="D71" s="208"/>
      <c r="E71" s="208"/>
      <c r="F71" s="208">
        <v>42.253999999999998</v>
      </c>
      <c r="G71" s="208"/>
      <c r="H71" s="208">
        <v>42.088000000000001</v>
      </c>
      <c r="I71" s="208">
        <v>42.795000000000002</v>
      </c>
      <c r="J71" s="209"/>
    </row>
    <row r="72" spans="2:10" s="1" customFormat="1" x14ac:dyDescent="0.3">
      <c r="B72" s="1">
        <v>52</v>
      </c>
      <c r="C72" s="207"/>
      <c r="D72" s="208"/>
      <c r="E72" s="208"/>
      <c r="F72" s="208"/>
      <c r="G72" s="208"/>
      <c r="H72" s="208">
        <v>41.941000000000003</v>
      </c>
      <c r="I72" s="208">
        <v>42.704000000000001</v>
      </c>
      <c r="J72" s="209"/>
    </row>
    <row r="73" spans="2:10" s="1" customFormat="1" x14ac:dyDescent="0.3">
      <c r="B73" s="1">
        <v>53</v>
      </c>
      <c r="C73" s="207"/>
      <c r="D73" s="208"/>
      <c r="E73" s="208"/>
      <c r="F73" s="208"/>
      <c r="G73" s="208"/>
      <c r="H73" s="208">
        <v>41.933999999999997</v>
      </c>
      <c r="I73" s="208">
        <v>42.688000000000002</v>
      </c>
      <c r="J73" s="209"/>
    </row>
    <row r="74" spans="2:10" s="1" customFormat="1" x14ac:dyDescent="0.3">
      <c r="B74" s="1">
        <v>54</v>
      </c>
      <c r="C74" s="207"/>
      <c r="D74" s="208"/>
      <c r="E74" s="208"/>
      <c r="F74" s="208"/>
      <c r="G74" s="208"/>
      <c r="H74" s="208">
        <v>42.372</v>
      </c>
      <c r="I74" s="208">
        <v>43.142000000000003</v>
      </c>
      <c r="J74" s="209"/>
    </row>
    <row r="75" spans="2:10" s="1" customFormat="1" x14ac:dyDescent="0.3">
      <c r="B75" s="1">
        <v>55</v>
      </c>
      <c r="C75" s="207"/>
      <c r="D75" s="208"/>
      <c r="E75" s="208"/>
      <c r="F75" s="208"/>
      <c r="G75" s="208"/>
      <c r="H75" s="208">
        <v>42.170999999999999</v>
      </c>
      <c r="I75" s="208">
        <v>42.761000000000003</v>
      </c>
      <c r="J75" s="209"/>
    </row>
    <row r="76" spans="2:10" s="1" customFormat="1" x14ac:dyDescent="0.3">
      <c r="B76" s="1">
        <v>56</v>
      </c>
      <c r="C76" s="207"/>
      <c r="D76" s="208"/>
      <c r="E76" s="208"/>
      <c r="F76" s="208"/>
      <c r="G76" s="208"/>
      <c r="H76" s="208">
        <v>42.1</v>
      </c>
      <c r="I76" s="208"/>
      <c r="J76" s="209"/>
    </row>
    <row r="77" spans="2:10" s="1" customFormat="1" x14ac:dyDescent="0.3">
      <c r="B77" s="1">
        <v>57</v>
      </c>
      <c r="C77" s="207"/>
      <c r="D77" s="208"/>
      <c r="E77" s="208"/>
      <c r="F77" s="208"/>
      <c r="G77" s="208"/>
      <c r="H77" s="208">
        <v>42.307000000000002</v>
      </c>
      <c r="I77" s="208"/>
      <c r="J77" s="209"/>
    </row>
    <row r="78" spans="2:10" s="1" customFormat="1" x14ac:dyDescent="0.3">
      <c r="B78" s="1">
        <v>58</v>
      </c>
      <c r="C78" s="207"/>
      <c r="D78" s="208"/>
      <c r="E78" s="208"/>
      <c r="F78" s="208"/>
      <c r="G78" s="208"/>
      <c r="H78" s="208"/>
      <c r="I78" s="208"/>
      <c r="J78" s="209"/>
    </row>
    <row r="79" spans="2:10" x14ac:dyDescent="0.3">
      <c r="B79" s="1">
        <v>59</v>
      </c>
      <c r="C79" s="240"/>
      <c r="J79" s="225"/>
    </row>
    <row r="80" spans="2:10" x14ac:dyDescent="0.3">
      <c r="B80" s="1">
        <v>60</v>
      </c>
      <c r="C80" s="240"/>
      <c r="J80" s="225"/>
    </row>
    <row r="81" spans="2:10" x14ac:dyDescent="0.3">
      <c r="B81" s="1">
        <v>61</v>
      </c>
      <c r="C81" s="240"/>
      <c r="J81" s="225"/>
    </row>
    <row r="82" spans="2:10" x14ac:dyDescent="0.3">
      <c r="B82" s="1">
        <v>62</v>
      </c>
      <c r="C82" s="240"/>
      <c r="J82" s="225"/>
    </row>
    <row r="83" spans="2:10" ht="15" thickBot="1" x14ac:dyDescent="0.35">
      <c r="B83" s="1">
        <v>63</v>
      </c>
      <c r="C83" s="241"/>
      <c r="D83" s="227"/>
      <c r="E83" s="227"/>
      <c r="F83" s="227"/>
      <c r="G83" s="227"/>
      <c r="H83" s="227"/>
      <c r="I83" s="227"/>
      <c r="J83" s="228"/>
    </row>
    <row r="84" spans="2:10" x14ac:dyDescent="0.3">
      <c r="E84" s="1"/>
    </row>
    <row r="85" spans="2:10" x14ac:dyDescent="0.3">
      <c r="E85" s="1"/>
    </row>
    <row r="86" spans="2:10" x14ac:dyDescent="0.3">
      <c r="E86" s="1"/>
    </row>
    <row r="87" spans="2:10" x14ac:dyDescent="0.3">
      <c r="E87" s="1"/>
    </row>
    <row r="88" spans="2:10" x14ac:dyDescent="0.3">
      <c r="E88" s="1"/>
    </row>
    <row r="89" spans="2:10" x14ac:dyDescent="0.3">
      <c r="E89" s="1"/>
    </row>
    <row r="90" spans="2:10" x14ac:dyDescent="0.3">
      <c r="E90" s="1"/>
    </row>
    <row r="91" spans="2:10" x14ac:dyDescent="0.3">
      <c r="E91" s="1"/>
    </row>
    <row r="92" spans="2:10" x14ac:dyDescent="0.3">
      <c r="E92" s="1"/>
    </row>
    <row r="93" spans="2:10" x14ac:dyDescent="0.3">
      <c r="E93" s="1"/>
    </row>
    <row r="94" spans="2:10" x14ac:dyDescent="0.3">
      <c r="E94" s="1"/>
    </row>
    <row r="95" spans="2:10" x14ac:dyDescent="0.3">
      <c r="E95" s="1"/>
    </row>
    <row r="96" spans="2:10" x14ac:dyDescent="0.3">
      <c r="E96" s="1"/>
    </row>
    <row r="97" spans="5:5" x14ac:dyDescent="0.3">
      <c r="E97" s="1"/>
    </row>
    <row r="98" spans="5:5" x14ac:dyDescent="0.3">
      <c r="E98" s="1"/>
    </row>
    <row r="99" spans="5:5" x14ac:dyDescent="0.3">
      <c r="E99" s="1"/>
    </row>
    <row r="100" spans="5:5" x14ac:dyDescent="0.3">
      <c r="E100" s="1"/>
    </row>
    <row r="101" spans="5:5" x14ac:dyDescent="0.3">
      <c r="E101" s="1"/>
    </row>
    <row r="102" spans="5:5" x14ac:dyDescent="0.3">
      <c r="E102" s="1"/>
    </row>
    <row r="103" spans="5:5" x14ac:dyDescent="0.3">
      <c r="E103" s="1"/>
    </row>
    <row r="104" spans="5:5" x14ac:dyDescent="0.3">
      <c r="E104" s="1"/>
    </row>
    <row r="105" spans="5:5" x14ac:dyDescent="0.3">
      <c r="E105" s="1"/>
    </row>
    <row r="106" spans="5:5" x14ac:dyDescent="0.3">
      <c r="E106" s="1"/>
    </row>
    <row r="107" spans="5:5" x14ac:dyDescent="0.3">
      <c r="E107" s="1"/>
    </row>
    <row r="108" spans="5:5" x14ac:dyDescent="0.3">
      <c r="E108" s="1"/>
    </row>
    <row r="109" spans="5:5" x14ac:dyDescent="0.3">
      <c r="E109" s="1"/>
    </row>
    <row r="110" spans="5:5" x14ac:dyDescent="0.3">
      <c r="E110" s="1"/>
    </row>
    <row r="111" spans="5:5" x14ac:dyDescent="0.3">
      <c r="E111" s="1"/>
    </row>
    <row r="112" spans="5:5" x14ac:dyDescent="0.3">
      <c r="E112" s="1"/>
    </row>
    <row r="113" spans="5:5" x14ac:dyDescent="0.3">
      <c r="E113" s="1"/>
    </row>
    <row r="114" spans="5:5" x14ac:dyDescent="0.3">
      <c r="E114" s="1"/>
    </row>
    <row r="115" spans="5:5" x14ac:dyDescent="0.3">
      <c r="E115" s="1"/>
    </row>
    <row r="116" spans="5:5" x14ac:dyDescent="0.3">
      <c r="E116" s="1"/>
    </row>
    <row r="199" spans="4:4" x14ac:dyDescent="0.3">
      <c r="D199" s="1"/>
    </row>
    <row r="200" spans="4:4" x14ac:dyDescent="0.3">
      <c r="D200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30000000000004" right="0.51180000000000003" top="1.1417000000000002" bottom="1.1417000000000002" header="0.74800000000000011" footer="0.74800000000000011"/>
  <pageSetup paperSize="0" fitToWidth="0" fitToHeight="0" orientation="portrait" horizontalDpi="0" verticalDpi="0" copies="0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86"/>
  <sheetViews>
    <sheetView workbookViewId="0">
      <selection activeCell="N16" sqref="N16"/>
    </sheetView>
  </sheetViews>
  <sheetFormatPr defaultRowHeight="14.4" x14ac:dyDescent="0.3"/>
  <cols>
    <col min="1" max="1" width="8.09765625" style="1" customWidth="1"/>
    <col min="2" max="2" width="21.09765625" style="1" customWidth="1"/>
    <col min="3" max="3" width="8.796875" style="1" customWidth="1"/>
    <col min="4" max="6" width="8.796875" style="2" customWidth="1"/>
    <col min="7" max="7" width="10.5" style="2" customWidth="1"/>
    <col min="8" max="8" width="12" style="2" customWidth="1"/>
    <col min="9" max="9" width="12.09765625" style="2" customWidth="1"/>
    <col min="10" max="10" width="11.796875" style="2" customWidth="1"/>
    <col min="11" max="11" width="11.19921875" style="2" customWidth="1"/>
    <col min="12" max="12" width="14.796875" style="2" customWidth="1"/>
    <col min="13" max="13" width="10.59765625" style="1" customWidth="1"/>
    <col min="14" max="14" width="9.796875" style="1" customWidth="1"/>
    <col min="15" max="1024" width="8.296875" style="1" customWidth="1"/>
    <col min="1025" max="1025" width="8.796875" customWidth="1"/>
  </cols>
  <sheetData>
    <row r="2" spans="1:15" ht="18" x14ac:dyDescent="0.35">
      <c r="A2" s="319" t="s">
        <v>119</v>
      </c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</row>
    <row r="3" spans="1:15" ht="7.5" customHeight="1" thickBot="1" x14ac:dyDescent="0.35"/>
    <row r="4" spans="1:15" ht="18" thickBot="1" x14ac:dyDescent="0.4">
      <c r="A4" s="320" t="s">
        <v>154</v>
      </c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</row>
    <row r="5" spans="1:15" ht="7.5" customHeight="1" thickBot="1" x14ac:dyDescent="0.35"/>
    <row r="6" spans="1:15" s="2" customFormat="1" ht="20.25" customHeight="1" thickBot="1" x14ac:dyDescent="0.35">
      <c r="A6" s="321" t="s">
        <v>120</v>
      </c>
      <c r="B6" s="322" t="s">
        <v>33</v>
      </c>
      <c r="C6" s="323" t="s">
        <v>40</v>
      </c>
      <c r="D6" s="324" t="s">
        <v>121</v>
      </c>
      <c r="E6" s="325" t="s">
        <v>122</v>
      </c>
      <c r="F6" s="326" t="s">
        <v>123</v>
      </c>
      <c r="G6" s="326"/>
      <c r="H6" s="326"/>
      <c r="I6" s="326"/>
      <c r="J6" s="321" t="s">
        <v>124</v>
      </c>
      <c r="K6" s="327" t="s">
        <v>125</v>
      </c>
      <c r="L6" s="327"/>
      <c r="M6" s="132"/>
      <c r="N6" s="133"/>
    </row>
    <row r="7" spans="1:15" s="2" customFormat="1" ht="27.75" customHeight="1" thickBot="1" x14ac:dyDescent="0.35">
      <c r="A7" s="321"/>
      <c r="B7" s="322"/>
      <c r="C7" s="323"/>
      <c r="D7" s="324"/>
      <c r="E7" s="325"/>
      <c r="F7" s="134" t="s">
        <v>126</v>
      </c>
      <c r="G7" s="135" t="s">
        <v>127</v>
      </c>
      <c r="H7" s="135"/>
      <c r="I7" s="136" t="s">
        <v>128</v>
      </c>
      <c r="J7" s="321"/>
      <c r="K7" s="137" t="s">
        <v>129</v>
      </c>
      <c r="L7" s="138" t="s">
        <v>130</v>
      </c>
      <c r="M7" s="242" t="s">
        <v>131</v>
      </c>
      <c r="N7" s="243" t="s">
        <v>132</v>
      </c>
    </row>
    <row r="8" spans="1:15" s="3" customFormat="1" ht="30" customHeight="1" x14ac:dyDescent="0.25">
      <c r="A8" s="141">
        <v>1</v>
      </c>
      <c r="B8" s="142" t="s">
        <v>67</v>
      </c>
      <c r="C8" s="143">
        <v>3</v>
      </c>
      <c r="D8" s="144">
        <f>COUNTA(C21:C74)</f>
        <v>22</v>
      </c>
      <c r="E8" s="145">
        <f>COUNTA(C21:C74)</f>
        <v>22</v>
      </c>
      <c r="F8" s="244">
        <f>MIN(C21:C74)</f>
        <v>41.728999999999999</v>
      </c>
      <c r="G8" s="223">
        <f>AVERAGE(C21:C74)</f>
        <v>42.368499999999997</v>
      </c>
      <c r="H8" s="148"/>
      <c r="I8" s="149">
        <f t="shared" ref="I8:I15" si="0">G8-F8</f>
        <v>0.63949999999999818</v>
      </c>
      <c r="J8" s="150">
        <v>1.0972222222222222E-2</v>
      </c>
      <c r="K8" s="151">
        <f>J8</f>
        <v>1.0972222222222222E-2</v>
      </c>
      <c r="L8" s="245">
        <f>K8</f>
        <v>1.0972222222222222E-2</v>
      </c>
      <c r="M8" s="246">
        <v>138.328</v>
      </c>
      <c r="N8" s="154"/>
      <c r="O8" s="155"/>
    </row>
    <row r="9" spans="1:15" s="3" customFormat="1" ht="30" customHeight="1" x14ac:dyDescent="0.25">
      <c r="A9" s="156">
        <v>2</v>
      </c>
      <c r="B9" s="157" t="s">
        <v>64</v>
      </c>
      <c r="C9" s="158">
        <v>10</v>
      </c>
      <c r="D9" s="159">
        <f>COUNTA(D21:D74)+D8+1</f>
        <v>43</v>
      </c>
      <c r="E9" s="160">
        <f>COUNTA(D21:D74)+1</f>
        <v>21</v>
      </c>
      <c r="F9" s="172">
        <f>MIN(D21:D74)</f>
        <v>42.009</v>
      </c>
      <c r="G9" s="198">
        <f>AVERAGE(D21:D74)</f>
        <v>42.364299999999993</v>
      </c>
      <c r="H9" s="162"/>
      <c r="I9" s="163">
        <f t="shared" si="0"/>
        <v>0.35529999999999262</v>
      </c>
      <c r="J9" s="164">
        <v>2.2928240740740739E-2</v>
      </c>
      <c r="K9" s="165">
        <f t="shared" ref="K9:K15" si="1">J9-J8</f>
        <v>1.1956018518518517E-2</v>
      </c>
      <c r="L9" s="247">
        <f>K9</f>
        <v>1.1956018518518517E-2</v>
      </c>
      <c r="M9" s="248">
        <v>135.86000000000001</v>
      </c>
      <c r="N9" s="331"/>
      <c r="O9" s="155"/>
    </row>
    <row r="10" spans="1:15" s="3" customFormat="1" ht="30" customHeight="1" x14ac:dyDescent="0.25">
      <c r="A10" s="156">
        <v>3</v>
      </c>
      <c r="B10" s="157" t="s">
        <v>64</v>
      </c>
      <c r="C10" s="249" t="s">
        <v>156</v>
      </c>
      <c r="D10" s="159">
        <f>COUNTA(E21:E85)+D9+1</f>
        <v>81</v>
      </c>
      <c r="E10" s="160">
        <f>COUNTA(E21:E85)+1</f>
        <v>38</v>
      </c>
      <c r="F10" s="172">
        <f>MIN(E21:E86)</f>
        <v>42.005000000000003</v>
      </c>
      <c r="G10" s="198">
        <f>AVERAGE(E21:E87)</f>
        <v>42.624000000000009</v>
      </c>
      <c r="H10" s="162"/>
      <c r="I10" s="163">
        <f t="shared" si="0"/>
        <v>0.61900000000000688</v>
      </c>
      <c r="J10" s="164">
        <v>4.2708333333333327E-2</v>
      </c>
      <c r="K10" s="165">
        <f t="shared" si="1"/>
        <v>1.9780092592592589E-2</v>
      </c>
      <c r="L10" s="247">
        <f>K10+L9</f>
        <v>3.1736111111111104E-2</v>
      </c>
      <c r="M10" s="13">
        <v>90.343000000000004</v>
      </c>
      <c r="N10" s="332" t="s">
        <v>155</v>
      </c>
      <c r="O10" s="155" t="s">
        <v>157</v>
      </c>
    </row>
    <row r="11" spans="1:15" s="3" customFormat="1" ht="30" customHeight="1" x14ac:dyDescent="0.25">
      <c r="A11" s="156">
        <v>4</v>
      </c>
      <c r="B11" s="157" t="s">
        <v>67</v>
      </c>
      <c r="C11" s="158">
        <v>5</v>
      </c>
      <c r="D11" s="159">
        <f>COUNTA(F21:F85)+D10+1</f>
        <v>143</v>
      </c>
      <c r="E11" s="160">
        <f>COUNTA(F21:F85)+1</f>
        <v>62</v>
      </c>
      <c r="F11" s="172">
        <f>MIN(F21:F86)</f>
        <v>41.741</v>
      </c>
      <c r="G11" s="198">
        <f>AVERAGE(F21:F87)</f>
        <v>42.180245901639374</v>
      </c>
      <c r="H11" s="162"/>
      <c r="I11" s="163">
        <f t="shared" si="0"/>
        <v>0.43924590163937438</v>
      </c>
      <c r="J11" s="164">
        <v>6.5289351851851862E-2</v>
      </c>
      <c r="K11" s="165">
        <f t="shared" si="1"/>
        <v>2.2581018518518535E-2</v>
      </c>
      <c r="L11" s="247">
        <f>K11+L8</f>
        <v>3.3553240740740758E-2</v>
      </c>
      <c r="M11" s="13">
        <v>117.009</v>
      </c>
      <c r="N11" s="333"/>
      <c r="O11" s="155"/>
    </row>
    <row r="12" spans="1:15" s="3" customFormat="1" ht="30" customHeight="1" x14ac:dyDescent="0.25">
      <c r="A12" s="156">
        <v>5</v>
      </c>
      <c r="B12" s="157" t="s">
        <v>64</v>
      </c>
      <c r="C12" s="173">
        <v>9</v>
      </c>
      <c r="D12" s="159">
        <f>COUNTA(G21:G85)+D11+1</f>
        <v>204</v>
      </c>
      <c r="E12" s="160">
        <f>COUNTA(G21:G85)+1</f>
        <v>61</v>
      </c>
      <c r="F12" s="172">
        <f>MIN(G21:G86)</f>
        <v>42.152999999999999</v>
      </c>
      <c r="G12" s="198">
        <f>AVERAGE(G21:G886)</f>
        <v>42.564349999999997</v>
      </c>
      <c r="H12" s="162"/>
      <c r="I12" s="163">
        <f t="shared" si="0"/>
        <v>0.41134999999999877</v>
      </c>
      <c r="J12" s="164">
        <v>9.341435185185186E-2</v>
      </c>
      <c r="K12" s="165">
        <f t="shared" si="1"/>
        <v>2.8124999999999997E-2</v>
      </c>
      <c r="L12" s="247">
        <f>K12+L10</f>
        <v>5.9861111111111101E-2</v>
      </c>
      <c r="M12" s="13">
        <v>107.873</v>
      </c>
      <c r="N12" s="334"/>
      <c r="O12" s="155"/>
    </row>
    <row r="13" spans="1:15" s="3" customFormat="1" ht="30" customHeight="1" x14ac:dyDescent="0.25">
      <c r="A13" s="156">
        <v>6</v>
      </c>
      <c r="B13" s="157" t="s">
        <v>67</v>
      </c>
      <c r="C13" s="173">
        <v>44</v>
      </c>
      <c r="D13" s="159">
        <f>COUNTA(H21:H85)+D12+1</f>
        <v>241</v>
      </c>
      <c r="E13" s="160">
        <f>COUNTA(H21:H85)+1</f>
        <v>37</v>
      </c>
      <c r="F13" s="172">
        <f>MIN(H21:H86)</f>
        <v>42.186</v>
      </c>
      <c r="G13" s="198">
        <f>AVERAGE(H21:H86)</f>
        <v>42.552694444444434</v>
      </c>
      <c r="H13" s="162"/>
      <c r="I13" s="163">
        <f t="shared" si="0"/>
        <v>0.366694444444434</v>
      </c>
      <c r="J13" s="164">
        <v>0.10535879629629628</v>
      </c>
      <c r="K13" s="165">
        <f t="shared" si="1"/>
        <v>1.1944444444444424E-2</v>
      </c>
      <c r="L13" s="247">
        <f>K13+L11</f>
        <v>4.5497685185185183E-2</v>
      </c>
      <c r="M13" s="13">
        <v>137.96600000000001</v>
      </c>
      <c r="N13" s="168"/>
      <c r="O13" s="155"/>
    </row>
    <row r="14" spans="1:15" s="3" customFormat="1" ht="30" customHeight="1" x14ac:dyDescent="0.25">
      <c r="A14" s="156">
        <v>7</v>
      </c>
      <c r="B14" s="157" t="s">
        <v>67</v>
      </c>
      <c r="C14" s="173">
        <v>13</v>
      </c>
      <c r="D14" s="159">
        <f>COUNTA(I21:I85)+D13+1</f>
        <v>273</v>
      </c>
      <c r="E14" s="160">
        <f>COUNTA(I21:I85)+1</f>
        <v>32</v>
      </c>
      <c r="F14" s="172">
        <f>MIN(I21:I86)</f>
        <v>42.093000000000004</v>
      </c>
      <c r="G14" s="198">
        <f>AVERAGE(I21:I86)</f>
        <v>42.382935483870973</v>
      </c>
      <c r="H14" s="162"/>
      <c r="I14" s="163">
        <f t="shared" si="0"/>
        <v>0.28993548387096979</v>
      </c>
      <c r="J14" s="164">
        <v>0.13631944444444444</v>
      </c>
      <c r="K14" s="165">
        <f t="shared" si="1"/>
        <v>3.0960648148148154E-2</v>
      </c>
      <c r="L14" s="250">
        <f>K14+L13</f>
        <v>7.6458333333333336E-2</v>
      </c>
      <c r="M14" s="13">
        <v>138.238</v>
      </c>
      <c r="N14" s="168"/>
      <c r="O14" s="155"/>
    </row>
    <row r="15" spans="1:15" s="3" customFormat="1" ht="30" customHeight="1" thickBot="1" x14ac:dyDescent="0.3">
      <c r="A15" s="176" t="s">
        <v>140</v>
      </c>
      <c r="B15" s="177" t="s">
        <v>64</v>
      </c>
      <c r="C15" s="178">
        <v>3</v>
      </c>
      <c r="D15" s="179">
        <f>COUNTA(J21:J85)+D14+1</f>
        <v>325</v>
      </c>
      <c r="E15" s="180">
        <f>COUNTA(J21:J85)+1</f>
        <v>52</v>
      </c>
      <c r="F15" s="251">
        <f>MIN(J21:J86)</f>
        <v>41.73</v>
      </c>
      <c r="G15" s="201">
        <f>AVERAGE(J21:J86)</f>
        <v>42.180999999999997</v>
      </c>
      <c r="H15" s="183"/>
      <c r="I15" s="184">
        <f t="shared" si="0"/>
        <v>0.45100000000000051</v>
      </c>
      <c r="J15" s="185" t="str">
        <f>Общие_результаты!G6</f>
        <v>4:00:25</v>
      </c>
      <c r="K15" s="186">
        <f t="shared" si="1"/>
        <v>3.063657407407408E-2</v>
      </c>
      <c r="L15" s="252">
        <f>K15+L12</f>
        <v>9.0497685185185181E-2</v>
      </c>
      <c r="M15" s="253"/>
      <c r="N15" s="189" t="s">
        <v>195</v>
      </c>
      <c r="O15" s="155" t="s">
        <v>194</v>
      </c>
    </row>
    <row r="16" spans="1:15" s="3" customFormat="1" ht="30" customHeight="1" x14ac:dyDescent="0.25">
      <c r="A16" s="190"/>
      <c r="B16" s="191"/>
      <c r="C16" s="190"/>
      <c r="D16" s="190"/>
      <c r="E16" s="190"/>
      <c r="F16" s="192">
        <f>AVERAGE(F8,F11,F13,F14)</f>
        <v>41.937250000000006</v>
      </c>
      <c r="G16" s="193">
        <f>AVERAGE(C21:C74,F21:F89,H21:I97)</f>
        <v>42.339133333333322</v>
      </c>
      <c r="H16" s="193" t="s">
        <v>158</v>
      </c>
      <c r="I16" s="194">
        <f>AVERAGE(I8,I11,I13,I14)</f>
        <v>0.43384395748869409</v>
      </c>
      <c r="J16" s="190"/>
      <c r="K16" s="190"/>
      <c r="L16" s="190"/>
      <c r="M16" s="191"/>
      <c r="N16" s="191"/>
    </row>
    <row r="17" spans="1:14" ht="27.75" customHeight="1" x14ac:dyDescent="0.3">
      <c r="A17" s="195"/>
      <c r="B17" s="195"/>
      <c r="C17" s="195"/>
      <c r="D17" s="196"/>
      <c r="E17" s="196"/>
      <c r="F17" s="197">
        <f>AVERAGE(F9,F10,F12,F15)</f>
        <v>41.974249999999998</v>
      </c>
      <c r="G17" s="193">
        <f>AVERAGE(D21:D74,E21:E89,G21:G97,J21:J85)</f>
        <v>42.437297619047612</v>
      </c>
      <c r="H17" s="198" t="s">
        <v>159</v>
      </c>
      <c r="I17" s="163">
        <f>AVERAGE(I9,I10,I12,I15)</f>
        <v>0.4591624999999997</v>
      </c>
      <c r="J17" s="196"/>
      <c r="K17" s="196" t="s">
        <v>144</v>
      </c>
      <c r="L17" s="196"/>
      <c r="M17" s="191"/>
      <c r="N17" s="191"/>
    </row>
    <row r="18" spans="1:14" ht="30" customHeight="1" thickBot="1" x14ac:dyDescent="0.35">
      <c r="A18" s="195"/>
      <c r="B18" s="195"/>
      <c r="C18" s="195"/>
      <c r="D18" s="196"/>
      <c r="E18" s="196"/>
      <c r="F18" s="199">
        <f>AVERAGE(F8:F15)</f>
        <v>41.955750000000002</v>
      </c>
      <c r="G18" s="200">
        <f>AVERAGE(C21:J90)</f>
        <v>42.390993710691831</v>
      </c>
      <c r="H18" s="201"/>
      <c r="I18" s="202">
        <f>AVERAGE(I8:I15)</f>
        <v>0.44650322874434689</v>
      </c>
      <c r="J18" s="196"/>
      <c r="K18" s="196"/>
      <c r="L18" s="196"/>
      <c r="M18" s="195"/>
      <c r="N18" s="195"/>
    </row>
    <row r="20" spans="1:14" ht="15" thickBot="1" x14ac:dyDescent="0.35">
      <c r="C20" s="203" t="str">
        <f>B8</f>
        <v>Шутка Виталий</v>
      </c>
      <c r="D20" s="203" t="str">
        <f>B9</f>
        <v>Фортуна Таня</v>
      </c>
      <c r="E20" s="1" t="str">
        <f>B10</f>
        <v>Фортуна Таня</v>
      </c>
      <c r="F20" s="1" t="str">
        <f>B11</f>
        <v>Шутка Виталий</v>
      </c>
      <c r="G20" s="1" t="str">
        <f>B12</f>
        <v>Фортуна Таня</v>
      </c>
      <c r="H20" s="1" t="str">
        <f>B13</f>
        <v>Шутка Виталий</v>
      </c>
      <c r="I20" s="1" t="str">
        <f>B14</f>
        <v>Шутка Виталий</v>
      </c>
      <c r="J20" s="1" t="str">
        <f>B15</f>
        <v>Фортуна Таня</v>
      </c>
    </row>
    <row r="21" spans="1:14" x14ac:dyDescent="0.3">
      <c r="B21" s="1">
        <v>1</v>
      </c>
      <c r="C21" s="204">
        <v>45.776000000000003</v>
      </c>
      <c r="D21" s="205">
        <v>45.042999999999999</v>
      </c>
      <c r="E21" s="205">
        <v>43.494</v>
      </c>
      <c r="F21" s="205">
        <v>42.981000000000002</v>
      </c>
      <c r="G21" s="205">
        <v>43.704999999999998</v>
      </c>
      <c r="H21" s="205">
        <v>43.904000000000003</v>
      </c>
      <c r="I21" s="205">
        <v>43.515999999999998</v>
      </c>
      <c r="J21" s="206">
        <v>43.960999999999999</v>
      </c>
      <c r="M21" s="2"/>
      <c r="N21" s="2"/>
    </row>
    <row r="22" spans="1:14" x14ac:dyDescent="0.3">
      <c r="B22" s="1">
        <v>2</v>
      </c>
      <c r="C22" s="207">
        <v>44.073999999999998</v>
      </c>
      <c r="D22" s="208">
        <v>42.627000000000002</v>
      </c>
      <c r="E22" s="208">
        <v>42.08</v>
      </c>
      <c r="F22" s="208">
        <v>42.347000000000001</v>
      </c>
      <c r="G22" s="208">
        <v>42.683</v>
      </c>
      <c r="H22" s="208">
        <v>42.811</v>
      </c>
      <c r="I22" s="208">
        <v>42.652000000000001</v>
      </c>
      <c r="J22" s="209">
        <v>42.347999999999999</v>
      </c>
      <c r="M22" s="3"/>
      <c r="N22" s="3"/>
    </row>
    <row r="23" spans="1:14" x14ac:dyDescent="0.3">
      <c r="B23" s="1">
        <v>3</v>
      </c>
      <c r="C23" s="207">
        <v>42.091999999999999</v>
      </c>
      <c r="D23" s="208">
        <v>42.32</v>
      </c>
      <c r="E23" s="208">
        <v>42.292999999999999</v>
      </c>
      <c r="F23" s="208">
        <v>42.174999999999997</v>
      </c>
      <c r="G23" s="208">
        <v>42.323</v>
      </c>
      <c r="H23" s="208">
        <v>42.957000000000001</v>
      </c>
      <c r="I23" s="208">
        <v>42.783999999999999</v>
      </c>
      <c r="J23" s="209">
        <v>42.462000000000003</v>
      </c>
      <c r="M23" s="3"/>
      <c r="N23" s="3"/>
    </row>
    <row r="24" spans="1:14" x14ac:dyDescent="0.3">
      <c r="B24" s="1">
        <v>4</v>
      </c>
      <c r="C24" s="207">
        <v>41.783000000000001</v>
      </c>
      <c r="D24" s="208">
        <v>42.493000000000002</v>
      </c>
      <c r="E24" s="208">
        <v>42.326000000000001</v>
      </c>
      <c r="F24" s="208">
        <v>42.401000000000003</v>
      </c>
      <c r="G24" s="208">
        <v>42.51</v>
      </c>
      <c r="H24" s="208">
        <v>42.918999999999997</v>
      </c>
      <c r="I24" s="208">
        <v>42.374000000000002</v>
      </c>
      <c r="J24" s="209">
        <v>42.238999999999997</v>
      </c>
      <c r="M24" s="3"/>
      <c r="N24" s="3"/>
    </row>
    <row r="25" spans="1:14" x14ac:dyDescent="0.3">
      <c r="B25" s="1">
        <v>5</v>
      </c>
      <c r="C25" s="207">
        <v>42.877000000000002</v>
      </c>
      <c r="D25" s="208">
        <v>42.249000000000002</v>
      </c>
      <c r="E25" s="208">
        <v>42.392000000000003</v>
      </c>
      <c r="F25" s="208">
        <v>42.078000000000003</v>
      </c>
      <c r="G25" s="208">
        <v>42.595999999999997</v>
      </c>
      <c r="H25" s="208">
        <v>42.726999999999997</v>
      </c>
      <c r="I25" s="208">
        <v>42.189</v>
      </c>
      <c r="J25" s="209">
        <v>42.427999999999997</v>
      </c>
    </row>
    <row r="26" spans="1:14" x14ac:dyDescent="0.3">
      <c r="B26" s="1">
        <v>6</v>
      </c>
      <c r="C26" s="207">
        <v>42.006</v>
      </c>
      <c r="D26" s="208">
        <v>42.430999999999997</v>
      </c>
      <c r="E26" s="208">
        <v>42.497999999999998</v>
      </c>
      <c r="F26" s="208">
        <v>42.250999999999998</v>
      </c>
      <c r="G26" s="208">
        <v>42.472999999999999</v>
      </c>
      <c r="H26" s="208">
        <v>42.776000000000003</v>
      </c>
      <c r="I26" s="208">
        <v>42.387999999999998</v>
      </c>
      <c r="J26" s="209">
        <v>42.320999999999998</v>
      </c>
    </row>
    <row r="27" spans="1:14" x14ac:dyDescent="0.3">
      <c r="B27" s="1">
        <v>7</v>
      </c>
      <c r="C27" s="207">
        <v>41.781999999999996</v>
      </c>
      <c r="D27" s="208">
        <v>42.337000000000003</v>
      </c>
      <c r="E27" s="208">
        <v>43.055999999999997</v>
      </c>
      <c r="F27" s="208">
        <v>42.040999999999997</v>
      </c>
      <c r="G27" s="208">
        <v>42.506999999999998</v>
      </c>
      <c r="H27" s="208">
        <v>42.685000000000002</v>
      </c>
      <c r="I27" s="208">
        <v>42.247</v>
      </c>
      <c r="J27" s="209">
        <v>41.972000000000001</v>
      </c>
    </row>
    <row r="28" spans="1:14" x14ac:dyDescent="0.3">
      <c r="B28" s="1">
        <v>8</v>
      </c>
      <c r="C28" s="207">
        <v>42.273000000000003</v>
      </c>
      <c r="D28" s="208">
        <v>42.209000000000003</v>
      </c>
      <c r="E28" s="208">
        <v>43.207999999999998</v>
      </c>
      <c r="F28" s="208">
        <v>42.262999999999998</v>
      </c>
      <c r="G28" s="208">
        <v>42.325000000000003</v>
      </c>
      <c r="H28" s="208">
        <v>42.52</v>
      </c>
      <c r="I28" s="208">
        <v>42.796999999999997</v>
      </c>
      <c r="J28" s="209">
        <v>42.036999999999999</v>
      </c>
    </row>
    <row r="29" spans="1:14" x14ac:dyDescent="0.3">
      <c r="B29" s="1">
        <v>9</v>
      </c>
      <c r="C29" s="207">
        <v>42.136000000000003</v>
      </c>
      <c r="D29" s="208">
        <v>42.05</v>
      </c>
      <c r="E29" s="208">
        <v>43.277999999999999</v>
      </c>
      <c r="F29" s="208">
        <v>42.137999999999998</v>
      </c>
      <c r="G29" s="208">
        <v>42.399000000000001</v>
      </c>
      <c r="H29" s="208">
        <v>42.55</v>
      </c>
      <c r="I29" s="208">
        <v>42.284999999999997</v>
      </c>
      <c r="J29" s="209">
        <v>42.143999999999998</v>
      </c>
    </row>
    <row r="30" spans="1:14" x14ac:dyDescent="0.3">
      <c r="B30" s="1">
        <v>10</v>
      </c>
      <c r="C30" s="207">
        <v>42.119</v>
      </c>
      <c r="D30" s="208">
        <v>42.204999999999998</v>
      </c>
      <c r="E30" s="254">
        <f>133.509-91</f>
        <v>42.508999999999986</v>
      </c>
      <c r="F30" s="208">
        <v>42.280999999999999</v>
      </c>
      <c r="G30" s="208">
        <v>43.216000000000001</v>
      </c>
      <c r="H30" s="208">
        <v>42.457999999999998</v>
      </c>
      <c r="I30" s="208">
        <v>42.368000000000002</v>
      </c>
      <c r="J30" s="209">
        <v>41.981000000000002</v>
      </c>
    </row>
    <row r="31" spans="1:14" x14ac:dyDescent="0.3">
      <c r="B31" s="1">
        <v>11</v>
      </c>
      <c r="C31" s="207">
        <v>42.052</v>
      </c>
      <c r="D31" s="208">
        <v>42.097000000000001</v>
      </c>
      <c r="E31" s="208">
        <v>44.115000000000002</v>
      </c>
      <c r="F31" s="208">
        <v>42.1</v>
      </c>
      <c r="G31" s="208">
        <v>42.668999999999997</v>
      </c>
      <c r="H31" s="208">
        <v>42.558</v>
      </c>
      <c r="I31" s="208">
        <v>42.234999999999999</v>
      </c>
      <c r="J31" s="209">
        <v>42.003999999999998</v>
      </c>
    </row>
    <row r="32" spans="1:14" x14ac:dyDescent="0.3">
      <c r="B32" s="1">
        <v>12</v>
      </c>
      <c r="C32" s="207">
        <v>41.728999999999999</v>
      </c>
      <c r="D32" s="208">
        <v>42.274999999999999</v>
      </c>
      <c r="E32" s="208">
        <v>42.862000000000002</v>
      </c>
      <c r="F32" s="208">
        <v>42.176000000000002</v>
      </c>
      <c r="G32" s="208">
        <v>42.152999999999999</v>
      </c>
      <c r="H32" s="208">
        <v>42.5</v>
      </c>
      <c r="I32" s="208">
        <v>42.408000000000001</v>
      </c>
      <c r="J32" s="209">
        <v>42.03</v>
      </c>
    </row>
    <row r="33" spans="2:10" s="1" customFormat="1" x14ac:dyDescent="0.3">
      <c r="B33" s="1">
        <v>13</v>
      </c>
      <c r="C33" s="207">
        <v>41.85</v>
      </c>
      <c r="D33" s="208">
        <v>42.009</v>
      </c>
      <c r="E33" s="208">
        <v>42.843000000000004</v>
      </c>
      <c r="F33" s="208">
        <v>42.27</v>
      </c>
      <c r="G33" s="208">
        <v>42.265000000000001</v>
      </c>
      <c r="H33" s="208">
        <v>42.470999999999997</v>
      </c>
      <c r="I33" s="208">
        <v>42.164000000000001</v>
      </c>
      <c r="J33" s="209">
        <v>42.143000000000001</v>
      </c>
    </row>
    <row r="34" spans="2:10" s="1" customFormat="1" x14ac:dyDescent="0.3">
      <c r="B34" s="1">
        <v>14</v>
      </c>
      <c r="C34" s="207">
        <v>41.901000000000003</v>
      </c>
      <c r="D34" s="208">
        <v>42.064</v>
      </c>
      <c r="E34" s="208">
        <v>42.872999999999998</v>
      </c>
      <c r="F34" s="208">
        <v>42.301000000000002</v>
      </c>
      <c r="G34" s="208">
        <v>42.734999999999999</v>
      </c>
      <c r="H34" s="208">
        <v>42.423000000000002</v>
      </c>
      <c r="I34" s="208">
        <v>42.369</v>
      </c>
      <c r="J34" s="209">
        <v>41.941000000000003</v>
      </c>
    </row>
    <row r="35" spans="2:10" s="1" customFormat="1" x14ac:dyDescent="0.3">
      <c r="B35" s="1">
        <v>15</v>
      </c>
      <c r="C35" s="207">
        <v>42.07</v>
      </c>
      <c r="D35" s="208">
        <v>42.103999999999999</v>
      </c>
      <c r="E35" s="208">
        <v>42.616</v>
      </c>
      <c r="F35" s="208">
        <v>42.131</v>
      </c>
      <c r="G35" s="208">
        <v>42.441000000000003</v>
      </c>
      <c r="H35" s="208">
        <v>42.500999999999998</v>
      </c>
      <c r="I35" s="208">
        <v>42.298000000000002</v>
      </c>
      <c r="J35" s="209">
        <v>42.031999999999996</v>
      </c>
    </row>
    <row r="36" spans="2:10" s="1" customFormat="1" x14ac:dyDescent="0.3">
      <c r="B36" s="1">
        <v>16</v>
      </c>
      <c r="C36" s="207">
        <v>43.03</v>
      </c>
      <c r="D36" s="208">
        <v>42.058999999999997</v>
      </c>
      <c r="E36" s="208">
        <v>42.365000000000002</v>
      </c>
      <c r="F36" s="208">
        <v>42.008000000000003</v>
      </c>
      <c r="G36" s="208">
        <v>42.21</v>
      </c>
      <c r="H36" s="208">
        <v>42.414000000000001</v>
      </c>
      <c r="I36" s="208">
        <v>42.098999999999997</v>
      </c>
      <c r="J36" s="209">
        <v>41.991</v>
      </c>
    </row>
    <row r="37" spans="2:10" s="1" customFormat="1" x14ac:dyDescent="0.3">
      <c r="B37" s="1">
        <v>17</v>
      </c>
      <c r="C37" s="207">
        <v>42.082000000000001</v>
      </c>
      <c r="D37" s="208">
        <v>42.165999999999997</v>
      </c>
      <c r="E37" s="208">
        <v>42.372999999999998</v>
      </c>
      <c r="F37" s="208">
        <v>42.256999999999998</v>
      </c>
      <c r="G37" s="208">
        <v>42.472999999999999</v>
      </c>
      <c r="H37" s="208">
        <v>42.411999999999999</v>
      </c>
      <c r="I37" s="208">
        <v>42.307000000000002</v>
      </c>
      <c r="J37" s="209">
        <v>42.027999999999999</v>
      </c>
    </row>
    <row r="38" spans="2:10" s="1" customFormat="1" x14ac:dyDescent="0.3">
      <c r="B38" s="1">
        <v>18</v>
      </c>
      <c r="C38" s="207">
        <v>42.000999999999998</v>
      </c>
      <c r="D38" s="208">
        <v>42.146000000000001</v>
      </c>
      <c r="E38" s="208">
        <v>42.517000000000003</v>
      </c>
      <c r="F38" s="208">
        <v>42.04</v>
      </c>
      <c r="G38" s="208">
        <v>42.353999999999999</v>
      </c>
      <c r="H38" s="208">
        <v>42.463999999999999</v>
      </c>
      <c r="I38" s="208">
        <v>42.322000000000003</v>
      </c>
      <c r="J38" s="209">
        <v>41.845999999999997</v>
      </c>
    </row>
    <row r="39" spans="2:10" s="1" customFormat="1" x14ac:dyDescent="0.3">
      <c r="B39" s="1">
        <v>19</v>
      </c>
      <c r="C39" s="207">
        <v>42.021000000000001</v>
      </c>
      <c r="D39" s="208">
        <v>42.201999999999998</v>
      </c>
      <c r="E39" s="208">
        <v>42.807000000000002</v>
      </c>
      <c r="F39" s="208">
        <v>42.136000000000003</v>
      </c>
      <c r="G39" s="208">
        <v>42.35</v>
      </c>
      <c r="H39" s="208">
        <v>43.161000000000001</v>
      </c>
      <c r="I39" s="208">
        <v>42.177999999999997</v>
      </c>
      <c r="J39" s="209">
        <v>41.905999999999999</v>
      </c>
    </row>
    <row r="40" spans="2:10" s="1" customFormat="1" x14ac:dyDescent="0.3">
      <c r="B40" s="1">
        <v>20</v>
      </c>
      <c r="C40" s="207">
        <v>42.21</v>
      </c>
      <c r="D40" s="208">
        <v>42.2</v>
      </c>
      <c r="E40" s="208">
        <v>42.557000000000002</v>
      </c>
      <c r="F40" s="208">
        <v>41.948</v>
      </c>
      <c r="G40" s="208">
        <v>42.606000000000002</v>
      </c>
      <c r="H40" s="208">
        <v>42.305999999999997</v>
      </c>
      <c r="I40" s="208">
        <v>42.21</v>
      </c>
      <c r="J40" s="209">
        <v>41.960999999999999</v>
      </c>
    </row>
    <row r="41" spans="2:10" s="1" customFormat="1" x14ac:dyDescent="0.3">
      <c r="B41" s="1">
        <v>21</v>
      </c>
      <c r="C41" s="207">
        <v>42.177999999999997</v>
      </c>
      <c r="D41" s="208"/>
      <c r="E41" s="208">
        <v>42.281999999999996</v>
      </c>
      <c r="F41" s="208">
        <v>41.936999999999998</v>
      </c>
      <c r="G41" s="208">
        <v>42.517000000000003</v>
      </c>
      <c r="H41" s="208">
        <v>42.241</v>
      </c>
      <c r="I41" s="208">
        <v>42.201999999999998</v>
      </c>
      <c r="J41" s="209">
        <v>42.015000000000001</v>
      </c>
    </row>
    <row r="42" spans="2:10" s="1" customFormat="1" x14ac:dyDescent="0.3">
      <c r="B42" s="1">
        <v>22</v>
      </c>
      <c r="C42" s="207">
        <v>42.064999999999998</v>
      </c>
      <c r="D42" s="208"/>
      <c r="E42" s="208">
        <v>42.392000000000003</v>
      </c>
      <c r="F42" s="208">
        <v>42.082999999999998</v>
      </c>
      <c r="G42" s="208">
        <v>42.601999999999997</v>
      </c>
      <c r="H42" s="208">
        <v>42.31</v>
      </c>
      <c r="I42" s="208">
        <v>42.320999999999998</v>
      </c>
      <c r="J42" s="209">
        <v>42.029000000000003</v>
      </c>
    </row>
    <row r="43" spans="2:10" s="1" customFormat="1" x14ac:dyDescent="0.3">
      <c r="B43" s="1">
        <v>23</v>
      </c>
      <c r="C43" s="207"/>
      <c r="D43" s="208"/>
      <c r="E43" s="208">
        <v>42.253</v>
      </c>
      <c r="F43" s="208">
        <v>42.124000000000002</v>
      </c>
      <c r="G43" s="208">
        <v>42.598999999999997</v>
      </c>
      <c r="H43" s="208">
        <v>42.524999999999999</v>
      </c>
      <c r="I43" s="208">
        <v>42.093000000000004</v>
      </c>
      <c r="J43" s="209">
        <v>42.033000000000001</v>
      </c>
    </row>
    <row r="44" spans="2:10" s="1" customFormat="1" x14ac:dyDescent="0.3">
      <c r="B44" s="1">
        <v>24</v>
      </c>
      <c r="C44" s="207"/>
      <c r="D44" s="208"/>
      <c r="E44" s="208">
        <v>42.618000000000002</v>
      </c>
      <c r="F44" s="208">
        <v>42.094999999999999</v>
      </c>
      <c r="G44" s="208">
        <v>42.454999999999998</v>
      </c>
      <c r="H44" s="208">
        <v>42.52</v>
      </c>
      <c r="I44" s="208">
        <v>42.27</v>
      </c>
      <c r="J44" s="209">
        <v>42.231999999999999</v>
      </c>
    </row>
    <row r="45" spans="2:10" s="1" customFormat="1" x14ac:dyDescent="0.3">
      <c r="B45" s="1">
        <v>25</v>
      </c>
      <c r="C45" s="207"/>
      <c r="D45" s="208"/>
      <c r="E45" s="208">
        <v>42.555999999999997</v>
      </c>
      <c r="F45" s="208">
        <v>42.942999999999998</v>
      </c>
      <c r="G45" s="208">
        <v>42.488999999999997</v>
      </c>
      <c r="H45" s="208">
        <v>42.186</v>
      </c>
      <c r="I45" s="208">
        <v>42.174999999999997</v>
      </c>
      <c r="J45" s="209">
        <v>41.956000000000003</v>
      </c>
    </row>
    <row r="46" spans="2:10" s="1" customFormat="1" x14ac:dyDescent="0.3">
      <c r="B46" s="1">
        <v>26</v>
      </c>
      <c r="C46" s="207"/>
      <c r="D46" s="208"/>
      <c r="E46" s="208">
        <v>42.656999999999996</v>
      </c>
      <c r="F46" s="208">
        <v>41.957999999999998</v>
      </c>
      <c r="G46" s="208">
        <v>42.454999999999998</v>
      </c>
      <c r="H46" s="208">
        <v>42.284999999999997</v>
      </c>
      <c r="I46" s="208">
        <v>42.661999999999999</v>
      </c>
      <c r="J46" s="209">
        <v>42.106000000000002</v>
      </c>
    </row>
    <row r="47" spans="2:10" s="1" customFormat="1" x14ac:dyDescent="0.3">
      <c r="B47" s="1">
        <v>27</v>
      </c>
      <c r="C47" s="207"/>
      <c r="D47" s="208"/>
      <c r="E47" s="208">
        <v>42.122</v>
      </c>
      <c r="F47" s="208">
        <v>42.11</v>
      </c>
      <c r="G47" s="208">
        <v>43.225000000000001</v>
      </c>
      <c r="H47" s="208">
        <v>42.463000000000001</v>
      </c>
      <c r="I47" s="208">
        <v>42.417000000000002</v>
      </c>
      <c r="J47" s="209">
        <v>41.982999999999997</v>
      </c>
    </row>
    <row r="48" spans="2:10" s="1" customFormat="1" x14ac:dyDescent="0.3">
      <c r="B48" s="1">
        <v>28</v>
      </c>
      <c r="C48" s="207"/>
      <c r="D48" s="208"/>
      <c r="E48" s="208">
        <v>42.322000000000003</v>
      </c>
      <c r="F48" s="208">
        <v>41.962000000000003</v>
      </c>
      <c r="G48" s="208">
        <v>42.43</v>
      </c>
      <c r="H48" s="208">
        <v>42.215000000000003</v>
      </c>
      <c r="I48" s="208">
        <v>42.148000000000003</v>
      </c>
      <c r="J48" s="209">
        <v>42.024999999999999</v>
      </c>
    </row>
    <row r="49" spans="2:10" s="1" customFormat="1" x14ac:dyDescent="0.3">
      <c r="B49" s="1">
        <v>29</v>
      </c>
      <c r="C49" s="207"/>
      <c r="D49" s="208"/>
      <c r="E49" s="208">
        <v>43.286000000000001</v>
      </c>
      <c r="F49" s="208">
        <v>42.134</v>
      </c>
      <c r="G49" s="208">
        <v>42.47</v>
      </c>
      <c r="H49" s="208">
        <v>42.491999999999997</v>
      </c>
      <c r="I49" s="208">
        <v>42.262</v>
      </c>
      <c r="J49" s="209">
        <v>42.232999999999997</v>
      </c>
    </row>
    <row r="50" spans="2:10" s="1" customFormat="1" x14ac:dyDescent="0.3">
      <c r="B50" s="1">
        <v>30</v>
      </c>
      <c r="C50" s="207"/>
      <c r="D50" s="208"/>
      <c r="E50" s="208">
        <v>42.371000000000002</v>
      </c>
      <c r="F50" s="208">
        <v>42.085999999999999</v>
      </c>
      <c r="G50" s="208">
        <v>42.564999999999998</v>
      </c>
      <c r="H50" s="208">
        <v>42.290999999999997</v>
      </c>
      <c r="I50" s="208">
        <v>42.151000000000003</v>
      </c>
      <c r="J50" s="209">
        <v>42.104999999999997</v>
      </c>
    </row>
    <row r="51" spans="2:10" s="1" customFormat="1" x14ac:dyDescent="0.3">
      <c r="B51" s="1">
        <v>31</v>
      </c>
      <c r="C51" s="207"/>
      <c r="D51" s="208"/>
      <c r="E51" s="208">
        <v>42.286999999999999</v>
      </c>
      <c r="F51" s="208">
        <v>41.741</v>
      </c>
      <c r="G51" s="208">
        <v>42.725000000000001</v>
      </c>
      <c r="H51" s="208">
        <v>42.841000000000001</v>
      </c>
      <c r="I51" s="208">
        <v>42.98</v>
      </c>
      <c r="J51" s="209">
        <v>41.73</v>
      </c>
    </row>
    <row r="52" spans="2:10" s="1" customFormat="1" x14ac:dyDescent="0.3">
      <c r="B52" s="1">
        <v>32</v>
      </c>
      <c r="C52" s="207"/>
      <c r="D52" s="208"/>
      <c r="E52" s="208">
        <v>42.005000000000003</v>
      </c>
      <c r="F52" s="208">
        <v>42</v>
      </c>
      <c r="G52" s="208">
        <v>42.401000000000003</v>
      </c>
      <c r="H52" s="208">
        <v>42.548999999999999</v>
      </c>
      <c r="I52" s="208"/>
      <c r="J52" s="209">
        <v>42.320999999999998</v>
      </c>
    </row>
    <row r="53" spans="2:10" s="1" customFormat="1" x14ac:dyDescent="0.3">
      <c r="B53" s="1">
        <v>33</v>
      </c>
      <c r="C53" s="207"/>
      <c r="D53" s="208"/>
      <c r="E53" s="208">
        <v>42.145000000000003</v>
      </c>
      <c r="F53" s="208">
        <v>42.045999999999999</v>
      </c>
      <c r="G53" s="208">
        <v>42.503</v>
      </c>
      <c r="H53" s="208">
        <v>42.51</v>
      </c>
      <c r="I53" s="208"/>
      <c r="J53" s="209">
        <v>42.121000000000002</v>
      </c>
    </row>
    <row r="54" spans="2:10" s="1" customFormat="1" x14ac:dyDescent="0.3">
      <c r="B54" s="1">
        <v>34</v>
      </c>
      <c r="C54" s="207"/>
      <c r="D54" s="208"/>
      <c r="E54" s="208">
        <v>42.279000000000003</v>
      </c>
      <c r="F54" s="208">
        <v>42.006</v>
      </c>
      <c r="G54" s="208">
        <v>42.557000000000002</v>
      </c>
      <c r="H54" s="208">
        <v>42.262</v>
      </c>
      <c r="I54" s="208"/>
      <c r="J54" s="209">
        <v>42.296999999999997</v>
      </c>
    </row>
    <row r="55" spans="2:10" s="1" customFormat="1" x14ac:dyDescent="0.3">
      <c r="B55" s="1">
        <v>35</v>
      </c>
      <c r="C55" s="207"/>
      <c r="D55" s="208"/>
      <c r="E55" s="208">
        <v>42.438000000000002</v>
      </c>
      <c r="F55" s="208">
        <v>41.978999999999999</v>
      </c>
      <c r="G55" s="208">
        <v>42.664000000000001</v>
      </c>
      <c r="H55" s="208">
        <v>42.293999999999997</v>
      </c>
      <c r="I55" s="208"/>
      <c r="J55" s="209">
        <v>42.170999999999999</v>
      </c>
    </row>
    <row r="56" spans="2:10" s="1" customFormat="1" x14ac:dyDescent="0.3">
      <c r="B56" s="1">
        <v>36</v>
      </c>
      <c r="C56" s="207"/>
      <c r="D56" s="208"/>
      <c r="E56" s="208">
        <v>43.53</v>
      </c>
      <c r="F56" s="208">
        <v>42.164999999999999</v>
      </c>
      <c r="G56" s="208">
        <v>42.399000000000001</v>
      </c>
      <c r="H56" s="208">
        <v>42.396000000000001</v>
      </c>
      <c r="I56" s="208"/>
      <c r="J56" s="209">
        <v>42.085000000000001</v>
      </c>
    </row>
    <row r="57" spans="2:10" s="1" customFormat="1" x14ac:dyDescent="0.3">
      <c r="B57" s="1">
        <v>37</v>
      </c>
      <c r="C57" s="207"/>
      <c r="D57" s="208"/>
      <c r="E57" s="208">
        <v>42.482999999999997</v>
      </c>
      <c r="F57" s="208">
        <v>42.597999999999999</v>
      </c>
      <c r="G57" s="208">
        <v>42.505000000000003</v>
      </c>
      <c r="H57" s="208"/>
      <c r="I57" s="208"/>
      <c r="J57" s="209">
        <v>42.098999999999997</v>
      </c>
    </row>
    <row r="58" spans="2:10" s="1" customFormat="1" x14ac:dyDescent="0.3">
      <c r="B58" s="1">
        <v>38</v>
      </c>
      <c r="C58" s="207"/>
      <c r="D58" s="208"/>
      <c r="E58" s="208"/>
      <c r="F58" s="208">
        <v>42.222999999999999</v>
      </c>
      <c r="G58" s="208">
        <v>42.505000000000003</v>
      </c>
      <c r="H58" s="208"/>
      <c r="I58" s="208"/>
      <c r="J58" s="209">
        <v>42.597999999999999</v>
      </c>
    </row>
    <row r="59" spans="2:10" s="1" customFormat="1" x14ac:dyDescent="0.3">
      <c r="B59" s="1">
        <v>39</v>
      </c>
      <c r="C59" s="207"/>
      <c r="D59" s="208"/>
      <c r="E59" s="208"/>
      <c r="F59" s="208">
        <v>42.034999999999997</v>
      </c>
      <c r="G59" s="208">
        <v>42.561999999999998</v>
      </c>
      <c r="H59" s="208"/>
      <c r="I59" s="208"/>
      <c r="J59" s="209">
        <v>42.183</v>
      </c>
    </row>
    <row r="60" spans="2:10" s="1" customFormat="1" x14ac:dyDescent="0.3">
      <c r="B60" s="1">
        <v>40</v>
      </c>
      <c r="C60" s="207"/>
      <c r="D60" s="208"/>
      <c r="E60" s="208"/>
      <c r="F60" s="208">
        <v>41.997999999999998</v>
      </c>
      <c r="G60" s="208">
        <v>42.695999999999998</v>
      </c>
      <c r="H60" s="208"/>
      <c r="I60" s="208"/>
      <c r="J60" s="209">
        <v>42.167999999999999</v>
      </c>
    </row>
    <row r="61" spans="2:10" s="1" customFormat="1" x14ac:dyDescent="0.3">
      <c r="B61" s="1">
        <v>41</v>
      </c>
      <c r="C61" s="207"/>
      <c r="D61" s="208"/>
      <c r="E61" s="208"/>
      <c r="F61" s="208">
        <v>42.173999999999999</v>
      </c>
      <c r="G61" s="208">
        <v>42.616999999999997</v>
      </c>
      <c r="H61" s="208"/>
      <c r="I61" s="208"/>
      <c r="J61" s="209">
        <v>42.112000000000002</v>
      </c>
    </row>
    <row r="62" spans="2:10" s="1" customFormat="1" x14ac:dyDescent="0.3">
      <c r="B62" s="1">
        <v>42</v>
      </c>
      <c r="C62" s="207"/>
      <c r="D62" s="208"/>
      <c r="E62" s="208"/>
      <c r="F62" s="208">
        <v>42.207000000000001</v>
      </c>
      <c r="G62" s="208">
        <v>42.674999999999997</v>
      </c>
      <c r="H62" s="208"/>
      <c r="I62" s="208"/>
      <c r="J62" s="209">
        <v>42.298999999999999</v>
      </c>
    </row>
    <row r="63" spans="2:10" s="1" customFormat="1" x14ac:dyDescent="0.3">
      <c r="B63" s="1">
        <v>43</v>
      </c>
      <c r="C63" s="207"/>
      <c r="D63" s="208"/>
      <c r="E63" s="208"/>
      <c r="F63" s="208">
        <v>41.953000000000003</v>
      </c>
      <c r="G63" s="208">
        <v>42.652000000000001</v>
      </c>
      <c r="H63" s="208"/>
      <c r="I63" s="208"/>
      <c r="J63" s="209">
        <v>42.024000000000001</v>
      </c>
    </row>
    <row r="64" spans="2:10" s="1" customFormat="1" x14ac:dyDescent="0.3">
      <c r="B64" s="1">
        <v>44</v>
      </c>
      <c r="C64" s="207"/>
      <c r="D64" s="208"/>
      <c r="E64" s="208"/>
      <c r="F64" s="208">
        <v>42.923999999999999</v>
      </c>
      <c r="G64" s="208">
        <v>42.676000000000002</v>
      </c>
      <c r="H64" s="208"/>
      <c r="I64" s="208"/>
      <c r="J64" s="209">
        <v>42.557000000000002</v>
      </c>
    </row>
    <row r="65" spans="2:10" s="1" customFormat="1" x14ac:dyDescent="0.3">
      <c r="B65" s="1">
        <v>45</v>
      </c>
      <c r="C65" s="207"/>
      <c r="D65" s="208"/>
      <c r="E65" s="208"/>
      <c r="F65" s="208">
        <v>42.396000000000001</v>
      </c>
      <c r="G65" s="208">
        <v>42.536999999999999</v>
      </c>
      <c r="H65" s="208"/>
      <c r="I65" s="208"/>
      <c r="J65" s="209">
        <v>42.744</v>
      </c>
    </row>
    <row r="66" spans="2:10" s="1" customFormat="1" x14ac:dyDescent="0.3">
      <c r="B66" s="1">
        <v>46</v>
      </c>
      <c r="C66" s="207"/>
      <c r="D66" s="208"/>
      <c r="E66" s="208"/>
      <c r="F66" s="208">
        <v>42.295999999999999</v>
      </c>
      <c r="G66" s="208">
        <v>42.71</v>
      </c>
      <c r="H66" s="208"/>
      <c r="I66" s="208"/>
      <c r="J66" s="209">
        <v>42.085000000000001</v>
      </c>
    </row>
    <row r="67" spans="2:10" s="1" customFormat="1" x14ac:dyDescent="0.3">
      <c r="B67" s="1">
        <v>47</v>
      </c>
      <c r="C67" s="207"/>
      <c r="D67" s="208"/>
      <c r="E67" s="208"/>
      <c r="F67" s="208">
        <v>42.350999999999999</v>
      </c>
      <c r="G67" s="208">
        <v>42.905999999999999</v>
      </c>
      <c r="H67" s="208"/>
      <c r="I67" s="208"/>
      <c r="J67" s="209">
        <v>42.119</v>
      </c>
    </row>
    <row r="68" spans="2:10" s="1" customFormat="1" x14ac:dyDescent="0.3">
      <c r="B68" s="1">
        <v>48</v>
      </c>
      <c r="C68" s="207"/>
      <c r="D68" s="208"/>
      <c r="E68" s="208"/>
      <c r="F68" s="208">
        <v>42.209000000000003</v>
      </c>
      <c r="G68" s="208">
        <v>42.567999999999998</v>
      </c>
      <c r="H68" s="208"/>
      <c r="I68" s="208"/>
      <c r="J68" s="209">
        <v>42.191000000000003</v>
      </c>
    </row>
    <row r="69" spans="2:10" s="1" customFormat="1" x14ac:dyDescent="0.3">
      <c r="B69" s="1">
        <v>49</v>
      </c>
      <c r="C69" s="207"/>
      <c r="D69" s="208"/>
      <c r="E69" s="208"/>
      <c r="F69" s="208">
        <v>41.866</v>
      </c>
      <c r="G69" s="208">
        <v>42.554000000000002</v>
      </c>
      <c r="H69" s="208"/>
      <c r="I69" s="208"/>
      <c r="J69" s="209">
        <v>42.255000000000003</v>
      </c>
    </row>
    <row r="70" spans="2:10" s="1" customFormat="1" x14ac:dyDescent="0.3">
      <c r="B70" s="1">
        <v>50</v>
      </c>
      <c r="C70" s="207"/>
      <c r="D70" s="208"/>
      <c r="E70" s="208"/>
      <c r="F70" s="208">
        <v>42.033999999999999</v>
      </c>
      <c r="G70" s="208">
        <v>42.463000000000001</v>
      </c>
      <c r="H70" s="208"/>
      <c r="I70" s="208"/>
      <c r="J70" s="209">
        <v>42.27</v>
      </c>
    </row>
    <row r="71" spans="2:10" s="1" customFormat="1" x14ac:dyDescent="0.3">
      <c r="B71" s="1">
        <v>51</v>
      </c>
      <c r="C71" s="207"/>
      <c r="D71" s="208"/>
      <c r="E71" s="208"/>
      <c r="F71" s="208">
        <v>41.938000000000002</v>
      </c>
      <c r="G71" s="208">
        <v>42.55</v>
      </c>
      <c r="H71" s="208"/>
      <c r="I71" s="208"/>
      <c r="J71" s="209">
        <v>42.31</v>
      </c>
    </row>
    <row r="72" spans="2:10" s="1" customFormat="1" x14ac:dyDescent="0.3">
      <c r="B72" s="1">
        <v>52</v>
      </c>
      <c r="C72" s="207"/>
      <c r="D72" s="208"/>
      <c r="E72" s="208"/>
      <c r="F72" s="208">
        <v>42.423000000000002</v>
      </c>
      <c r="G72" s="208">
        <v>42.226999999999997</v>
      </c>
      <c r="H72" s="208"/>
      <c r="I72" s="208"/>
      <c r="J72" s="209"/>
    </row>
    <row r="73" spans="2:10" s="1" customFormat="1" x14ac:dyDescent="0.3">
      <c r="B73" s="1">
        <v>53</v>
      </c>
      <c r="C73" s="207"/>
      <c r="D73" s="208"/>
      <c r="E73" s="208"/>
      <c r="F73" s="208">
        <v>42.232999999999997</v>
      </c>
      <c r="G73" s="208">
        <v>42.534999999999997</v>
      </c>
      <c r="H73" s="208"/>
      <c r="I73" s="208"/>
      <c r="J73" s="209"/>
    </row>
    <row r="74" spans="2:10" s="1" customFormat="1" x14ac:dyDescent="0.3">
      <c r="B74" s="1">
        <v>54</v>
      </c>
      <c r="C74" s="207"/>
      <c r="D74" s="208"/>
      <c r="E74" s="208"/>
      <c r="F74" s="208">
        <v>42.137</v>
      </c>
      <c r="G74" s="208">
        <v>42.567</v>
      </c>
      <c r="H74" s="208"/>
      <c r="I74" s="208"/>
      <c r="J74" s="209"/>
    </row>
    <row r="75" spans="2:10" s="1" customFormat="1" x14ac:dyDescent="0.3">
      <c r="B75" s="1">
        <v>55</v>
      </c>
      <c r="C75" s="207"/>
      <c r="D75" s="208"/>
      <c r="E75" s="208"/>
      <c r="F75" s="208">
        <v>42.055999999999997</v>
      </c>
      <c r="G75" s="208">
        <v>42.567999999999998</v>
      </c>
      <c r="H75" s="208"/>
      <c r="I75" s="208"/>
      <c r="J75" s="209"/>
    </row>
    <row r="76" spans="2:10" s="1" customFormat="1" x14ac:dyDescent="0.3">
      <c r="B76" s="1">
        <v>56</v>
      </c>
      <c r="C76" s="207"/>
      <c r="D76" s="208"/>
      <c r="E76" s="208"/>
      <c r="F76" s="208">
        <v>42.11</v>
      </c>
      <c r="G76" s="208">
        <v>42.54</v>
      </c>
      <c r="H76" s="208"/>
      <c r="I76" s="208"/>
      <c r="J76" s="209"/>
    </row>
    <row r="77" spans="2:10" s="1" customFormat="1" x14ac:dyDescent="0.3">
      <c r="B77" s="1">
        <v>57</v>
      </c>
      <c r="C77" s="207"/>
      <c r="D77" s="208"/>
      <c r="E77" s="208"/>
      <c r="F77" s="208">
        <v>42.280999999999999</v>
      </c>
      <c r="G77" s="208">
        <v>42.338999999999999</v>
      </c>
      <c r="H77" s="208"/>
      <c r="I77" s="208"/>
      <c r="J77" s="209"/>
    </row>
    <row r="78" spans="2:10" s="1" customFormat="1" x14ac:dyDescent="0.3">
      <c r="B78" s="1">
        <v>58</v>
      </c>
      <c r="C78" s="207"/>
      <c r="D78" s="208"/>
      <c r="E78" s="208"/>
      <c r="F78" s="208">
        <v>42.158000000000001</v>
      </c>
      <c r="G78" s="208">
        <v>42.677999999999997</v>
      </c>
      <c r="H78" s="208"/>
      <c r="I78" s="208"/>
      <c r="J78" s="209"/>
    </row>
    <row r="79" spans="2:10" x14ac:dyDescent="0.3">
      <c r="B79" s="1">
        <v>59</v>
      </c>
      <c r="C79" s="207"/>
      <c r="D79" s="208"/>
      <c r="E79" s="208"/>
      <c r="F79" s="208">
        <v>42.246000000000002</v>
      </c>
      <c r="G79" s="208">
        <v>42.526000000000003</v>
      </c>
      <c r="H79" s="208"/>
      <c r="I79" s="208"/>
      <c r="J79" s="209"/>
    </row>
    <row r="80" spans="2:10" x14ac:dyDescent="0.3">
      <c r="B80" s="1">
        <v>60</v>
      </c>
      <c r="C80" s="207"/>
      <c r="D80" s="208"/>
      <c r="E80" s="208"/>
      <c r="F80" s="208">
        <v>42.262</v>
      </c>
      <c r="G80" s="208">
        <v>42.655999999999999</v>
      </c>
      <c r="H80" s="208"/>
      <c r="I80" s="208"/>
      <c r="J80" s="209"/>
    </row>
    <row r="81" spans="2:10" x14ac:dyDescent="0.3">
      <c r="B81" s="1">
        <v>61</v>
      </c>
      <c r="C81" s="207"/>
      <c r="D81" s="208"/>
      <c r="E81" s="208"/>
      <c r="F81" s="208">
        <v>42.195</v>
      </c>
      <c r="G81" s="208"/>
      <c r="H81" s="208"/>
      <c r="I81" s="208"/>
      <c r="J81" s="209"/>
    </row>
    <row r="82" spans="2:10" x14ac:dyDescent="0.3">
      <c r="B82" s="1">
        <v>62</v>
      </c>
      <c r="C82" s="207"/>
      <c r="D82" s="208"/>
      <c r="E82" s="208"/>
      <c r="F82" s="208"/>
      <c r="G82" s="208"/>
      <c r="H82" s="208"/>
      <c r="I82" s="208"/>
      <c r="J82" s="209"/>
    </row>
    <row r="83" spans="2:10" ht="15" thickBot="1" x14ac:dyDescent="0.35">
      <c r="B83" s="1">
        <v>63</v>
      </c>
      <c r="C83" s="255"/>
      <c r="D83" s="214"/>
      <c r="E83" s="214"/>
      <c r="F83" s="214"/>
      <c r="G83" s="214"/>
      <c r="H83" s="214"/>
      <c r="I83" s="214"/>
      <c r="J83" s="215"/>
    </row>
    <row r="84" spans="2:10" x14ac:dyDescent="0.3">
      <c r="F84" s="1"/>
    </row>
    <row r="85" spans="2:10" x14ac:dyDescent="0.3">
      <c r="F85" s="1"/>
    </row>
    <row r="86" spans="2:10" x14ac:dyDescent="0.3">
      <c r="F86" s="1"/>
    </row>
  </sheetData>
  <mergeCells count="11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  <mergeCell ref="N10:N12"/>
  </mergeCells>
  <pageMargins left="0.70830000000000004" right="0.51180000000000003" top="1.1417000000000002" bottom="1.1417000000000002" header="0.74800000000000011" footer="0.74800000000000011"/>
  <pageSetup paperSize="0" fitToWidth="0" fitToHeight="0" orientation="portrait" horizontalDpi="0" verticalDpi="0" copies="0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83"/>
  <sheetViews>
    <sheetView workbookViewId="0"/>
  </sheetViews>
  <sheetFormatPr defaultRowHeight="14.4" x14ac:dyDescent="0.3"/>
  <cols>
    <col min="1" max="1" width="8.09765625" style="1" customWidth="1"/>
    <col min="2" max="2" width="21.09765625" style="1" customWidth="1"/>
    <col min="3" max="3" width="8.796875" style="1" customWidth="1"/>
    <col min="4" max="6" width="8.796875" style="2" customWidth="1"/>
    <col min="7" max="7" width="10.5" style="2" customWidth="1"/>
    <col min="8" max="8" width="12" style="2" customWidth="1"/>
    <col min="9" max="9" width="12.09765625" style="2" customWidth="1"/>
    <col min="10" max="10" width="11.796875" style="2" customWidth="1"/>
    <col min="11" max="11" width="11.19921875" style="2" customWidth="1"/>
    <col min="12" max="12" width="14.796875" style="2" customWidth="1"/>
    <col min="13" max="13" width="10.59765625" style="1" customWidth="1"/>
    <col min="14" max="14" width="9.796875" style="1" customWidth="1"/>
    <col min="15" max="1024" width="8.296875" style="1" customWidth="1"/>
    <col min="1025" max="1025" width="8.796875" customWidth="1"/>
  </cols>
  <sheetData>
    <row r="2" spans="1:15" ht="18" x14ac:dyDescent="0.35">
      <c r="A2" s="319" t="s">
        <v>119</v>
      </c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</row>
    <row r="3" spans="1:15" ht="7.5" customHeight="1" thickBot="1" x14ac:dyDescent="0.35"/>
    <row r="4" spans="1:15" ht="15" thickBot="1" x14ac:dyDescent="0.35">
      <c r="A4" s="328" t="s">
        <v>21</v>
      </c>
      <c r="B4" s="328"/>
      <c r="C4" s="328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</row>
    <row r="5" spans="1:15" ht="7.5" customHeight="1" thickBot="1" x14ac:dyDescent="0.35"/>
    <row r="6" spans="1:15" s="2" customFormat="1" ht="20.25" customHeight="1" thickBot="1" x14ac:dyDescent="0.35">
      <c r="A6" s="321" t="s">
        <v>120</v>
      </c>
      <c r="B6" s="322" t="s">
        <v>33</v>
      </c>
      <c r="C6" s="323" t="s">
        <v>40</v>
      </c>
      <c r="D6" s="324" t="s">
        <v>121</v>
      </c>
      <c r="E6" s="325" t="s">
        <v>122</v>
      </c>
      <c r="F6" s="326" t="s">
        <v>123</v>
      </c>
      <c r="G6" s="326"/>
      <c r="H6" s="326"/>
      <c r="I6" s="326"/>
      <c r="J6" s="321" t="s">
        <v>124</v>
      </c>
      <c r="K6" s="327" t="s">
        <v>125</v>
      </c>
      <c r="L6" s="327"/>
      <c r="M6" s="132"/>
      <c r="N6" s="133"/>
    </row>
    <row r="7" spans="1:15" s="2" customFormat="1" ht="27.75" customHeight="1" thickBot="1" x14ac:dyDescent="0.35">
      <c r="A7" s="321"/>
      <c r="B7" s="322"/>
      <c r="C7" s="323"/>
      <c r="D7" s="324"/>
      <c r="E7" s="325"/>
      <c r="F7" s="134" t="s">
        <v>126</v>
      </c>
      <c r="G7" s="135" t="s">
        <v>127</v>
      </c>
      <c r="H7" s="135"/>
      <c r="I7" s="136" t="s">
        <v>128</v>
      </c>
      <c r="J7" s="321"/>
      <c r="K7" s="137" t="s">
        <v>129</v>
      </c>
      <c r="L7" s="138" t="s">
        <v>130</v>
      </c>
      <c r="M7" s="139" t="s">
        <v>131</v>
      </c>
      <c r="N7" s="140" t="s">
        <v>132</v>
      </c>
    </row>
    <row r="8" spans="1:15" s="3" customFormat="1" ht="30" customHeight="1" thickBot="1" x14ac:dyDescent="0.3">
      <c r="A8" s="141">
        <v>1</v>
      </c>
      <c r="B8" s="142" t="s">
        <v>55</v>
      </c>
      <c r="C8" s="143">
        <v>2</v>
      </c>
      <c r="D8" s="144">
        <f>COUNTA(C21:C85)</f>
        <v>45</v>
      </c>
      <c r="E8" s="145">
        <f>COUNTA(C21:C85)</f>
        <v>45</v>
      </c>
      <c r="F8" s="181">
        <f>MIN(C21:C84)</f>
        <v>41.622999999999998</v>
      </c>
      <c r="G8" s="147">
        <f>AVERAGE(C21:C87)</f>
        <v>41.917355555555552</v>
      </c>
      <c r="H8" s="148"/>
      <c r="I8" s="256">
        <f t="shared" ref="I8:I15" si="0">G8-F8</f>
        <v>0.29435555555555482</v>
      </c>
      <c r="J8" s="257">
        <v>2.2314814814814812E-2</v>
      </c>
      <c r="K8" s="258">
        <f>J8</f>
        <v>2.2314814814814812E-2</v>
      </c>
      <c r="L8" s="152">
        <f>K8</f>
        <v>2.2314814814814812E-2</v>
      </c>
      <c r="M8" s="259">
        <v>137.91999999999999</v>
      </c>
      <c r="N8" s="154"/>
      <c r="O8" s="155"/>
    </row>
    <row r="9" spans="1:15" s="3" customFormat="1" ht="30" customHeight="1" x14ac:dyDescent="0.25">
      <c r="A9" s="156">
        <v>2</v>
      </c>
      <c r="B9" s="157" t="s">
        <v>58</v>
      </c>
      <c r="C9" s="158">
        <v>69</v>
      </c>
      <c r="D9" s="159">
        <f>COUNTA(D21:D85)+D8+1</f>
        <v>64</v>
      </c>
      <c r="E9" s="160">
        <f>COUNTA(D21:D85)+1</f>
        <v>19</v>
      </c>
      <c r="F9" s="169">
        <f>MIN(D21:D84)</f>
        <v>41.991</v>
      </c>
      <c r="G9" s="170">
        <f>AVERAGE(D21:D86)</f>
        <v>42.415555555555557</v>
      </c>
      <c r="H9" s="162"/>
      <c r="I9" s="260">
        <f t="shared" si="0"/>
        <v>0.42455555555555691</v>
      </c>
      <c r="J9" s="261">
        <v>3.2754629629629634E-2</v>
      </c>
      <c r="K9" s="233">
        <f t="shared" ref="K9:K15" si="1">J9-J8</f>
        <v>1.0439814814814822E-2</v>
      </c>
      <c r="L9" s="166">
        <f>K9</f>
        <v>1.0439814814814822E-2</v>
      </c>
      <c r="M9" s="262">
        <v>173.541</v>
      </c>
      <c r="N9" s="168" t="s">
        <v>160</v>
      </c>
      <c r="O9" s="155" t="s">
        <v>161</v>
      </c>
    </row>
    <row r="10" spans="1:15" s="3" customFormat="1" ht="30" customHeight="1" x14ac:dyDescent="0.25">
      <c r="A10" s="156">
        <v>3</v>
      </c>
      <c r="B10" s="157" t="s">
        <v>58</v>
      </c>
      <c r="C10" s="158">
        <v>44</v>
      </c>
      <c r="D10" s="159">
        <f>COUNTA(E21:E85)+D9+1</f>
        <v>97</v>
      </c>
      <c r="E10" s="160">
        <f>COUNTA(E21:E85)+1</f>
        <v>33</v>
      </c>
      <c r="F10" s="172">
        <f>MIN(E21:E86)</f>
        <v>42.070999999999998</v>
      </c>
      <c r="G10" s="170">
        <f>AVERAGE(E21:E87)</f>
        <v>42.437406249999995</v>
      </c>
      <c r="H10" s="162"/>
      <c r="I10" s="260">
        <f t="shared" si="0"/>
        <v>0.36640624999999716</v>
      </c>
      <c r="J10" s="261">
        <v>5.0474537037037033E-2</v>
      </c>
      <c r="K10" s="233">
        <f t="shared" si="1"/>
        <v>1.77199074074074E-2</v>
      </c>
      <c r="L10" s="166">
        <f>K10+L9</f>
        <v>2.8159722222222221E-2</v>
      </c>
      <c r="M10" s="262">
        <v>153.01900000000001</v>
      </c>
      <c r="N10" s="168"/>
      <c r="O10" s="155"/>
    </row>
    <row r="11" spans="1:15" s="3" customFormat="1" ht="30" customHeight="1" x14ac:dyDescent="0.25">
      <c r="A11" s="156">
        <v>4</v>
      </c>
      <c r="B11" s="157" t="s">
        <v>55</v>
      </c>
      <c r="C11" s="158">
        <v>8</v>
      </c>
      <c r="D11" s="159">
        <f>COUNTA(F21:F85)+D10+1</f>
        <v>156</v>
      </c>
      <c r="E11" s="160">
        <f>COUNTA(F21:F85)+1</f>
        <v>59</v>
      </c>
      <c r="F11" s="172">
        <f>MIN(F21:F86)</f>
        <v>41.856000000000002</v>
      </c>
      <c r="G11" s="170">
        <f>AVERAGE(F21:F86)</f>
        <v>42.181431034482763</v>
      </c>
      <c r="H11" s="162"/>
      <c r="I11" s="260">
        <f t="shared" si="0"/>
        <v>0.32543103448276156</v>
      </c>
      <c r="J11" s="261">
        <v>8.0567129629629627E-2</v>
      </c>
      <c r="K11" s="233">
        <f t="shared" si="1"/>
        <v>3.0092592592592594E-2</v>
      </c>
      <c r="L11" s="166">
        <f>K11+L8</f>
        <v>5.2407407407407403E-2</v>
      </c>
      <c r="M11" s="262">
        <v>132.42400000000001</v>
      </c>
      <c r="N11" s="168"/>
      <c r="O11" s="155"/>
    </row>
    <row r="12" spans="1:15" s="3" customFormat="1" ht="30" customHeight="1" thickBot="1" x14ac:dyDescent="0.3">
      <c r="A12" s="156">
        <v>5</v>
      </c>
      <c r="B12" s="157" t="s">
        <v>58</v>
      </c>
      <c r="C12" s="173">
        <v>5</v>
      </c>
      <c r="D12" s="159">
        <f>COUNTA(G21:G85)+D11+1</f>
        <v>204</v>
      </c>
      <c r="E12" s="160">
        <f>COUNTA(G21:G85)+1</f>
        <v>48</v>
      </c>
      <c r="F12" s="175">
        <f>MIN(G21:G86)</f>
        <v>42.027999999999999</v>
      </c>
      <c r="G12" s="170">
        <f>AVERAGE(G21:G886)</f>
        <v>42.409531914893613</v>
      </c>
      <c r="H12" s="162"/>
      <c r="I12" s="260">
        <f t="shared" si="0"/>
        <v>0.38153191489361404</v>
      </c>
      <c r="J12" s="261">
        <v>0.10517361111111109</v>
      </c>
      <c r="K12" s="233">
        <f t="shared" si="1"/>
        <v>2.4606481481481465E-2</v>
      </c>
      <c r="L12" s="166">
        <f>K12+L10</f>
        <v>5.276620370370369E-2</v>
      </c>
      <c r="M12" s="262">
        <v>142.94800000000001</v>
      </c>
      <c r="N12" s="168" t="s">
        <v>162</v>
      </c>
      <c r="O12" s="155" t="s">
        <v>163</v>
      </c>
    </row>
    <row r="13" spans="1:15" s="3" customFormat="1" ht="30" customHeight="1" thickBot="1" x14ac:dyDescent="0.3">
      <c r="A13" s="156">
        <v>6</v>
      </c>
      <c r="B13" s="157" t="s">
        <v>58</v>
      </c>
      <c r="C13" s="173">
        <v>11</v>
      </c>
      <c r="D13" s="159">
        <f>COUNTA(H21:H85)+D12+1</f>
        <v>251</v>
      </c>
      <c r="E13" s="160">
        <f>COUNTA(H21:H85)+1</f>
        <v>47</v>
      </c>
      <c r="F13" s="146">
        <f>MIN(H21:H86)</f>
        <v>41.936</v>
      </c>
      <c r="G13" s="161">
        <f>AVERAGE(H21:H86)</f>
        <v>42.313913043478259</v>
      </c>
      <c r="H13" s="162"/>
      <c r="I13" s="260">
        <f t="shared" si="0"/>
        <v>0.37791304347825871</v>
      </c>
      <c r="J13" s="261">
        <v>0.12935185185185186</v>
      </c>
      <c r="K13" s="233">
        <f t="shared" si="1"/>
        <v>2.4178240740740764E-2</v>
      </c>
      <c r="L13" s="174">
        <f>K13+L12</f>
        <v>7.6944444444444454E-2</v>
      </c>
      <c r="M13" s="262">
        <v>138.64400000000001</v>
      </c>
      <c r="N13" s="168"/>
      <c r="O13" s="155"/>
    </row>
    <row r="14" spans="1:15" s="3" customFormat="1" ht="30" customHeight="1" x14ac:dyDescent="0.25">
      <c r="A14" s="156">
        <v>7</v>
      </c>
      <c r="B14" s="157" t="s">
        <v>55</v>
      </c>
      <c r="C14" s="173">
        <v>69</v>
      </c>
      <c r="D14" s="159">
        <f>COUNTA(I21:I85)+D13+1</f>
        <v>271</v>
      </c>
      <c r="E14" s="160">
        <f>COUNTA(I21:I85)+1</f>
        <v>20</v>
      </c>
      <c r="F14" s="169">
        <f>MIN(I21:I86)</f>
        <v>41.917000000000002</v>
      </c>
      <c r="G14" s="170">
        <f>AVERAGE(I21:I86)</f>
        <v>42.256263157894736</v>
      </c>
      <c r="H14" s="162"/>
      <c r="I14" s="260">
        <f t="shared" si="0"/>
        <v>0.33926315789473449</v>
      </c>
      <c r="J14" s="261">
        <v>0.14025462962962965</v>
      </c>
      <c r="K14" s="233">
        <f t="shared" si="1"/>
        <v>1.0902777777777789E-2</v>
      </c>
      <c r="L14" s="166">
        <f>K14+L11</f>
        <v>6.3310185185185192E-2</v>
      </c>
      <c r="M14" s="262">
        <v>138.44900000000001</v>
      </c>
      <c r="N14" s="168"/>
      <c r="O14" s="155"/>
    </row>
    <row r="15" spans="1:15" s="3" customFormat="1" ht="30" customHeight="1" thickBot="1" x14ac:dyDescent="0.3">
      <c r="A15" s="176" t="s">
        <v>140</v>
      </c>
      <c r="B15" s="177" t="s">
        <v>55</v>
      </c>
      <c r="C15" s="178">
        <v>21</v>
      </c>
      <c r="D15" s="179">
        <f>COUNTA(J21:J85)+D14+1</f>
        <v>325</v>
      </c>
      <c r="E15" s="180">
        <f>COUNTA(J21:J85)+1</f>
        <v>54</v>
      </c>
      <c r="F15" s="235">
        <f>MIN(J21:J86)</f>
        <v>41.762</v>
      </c>
      <c r="G15" s="236">
        <f>AVERAGE(J21:J86)</f>
        <v>42.033094339622629</v>
      </c>
      <c r="H15" s="183"/>
      <c r="I15" s="263">
        <f t="shared" si="0"/>
        <v>0.27109433962262841</v>
      </c>
      <c r="J15" s="264" t="str">
        <f>Общие_результаты!G6</f>
        <v>4:00:25</v>
      </c>
      <c r="K15" s="238">
        <f t="shared" si="1"/>
        <v>2.6701388888888872E-2</v>
      </c>
      <c r="L15" s="187">
        <f>K15+L14</f>
        <v>9.0011574074074063E-2</v>
      </c>
      <c r="M15" s="188"/>
      <c r="N15" s="189"/>
      <c r="O15" s="155"/>
    </row>
    <row r="16" spans="1:15" s="3" customFormat="1" ht="30" customHeight="1" x14ac:dyDescent="0.25">
      <c r="A16" s="190"/>
      <c r="B16" s="191"/>
      <c r="C16" s="190"/>
      <c r="D16" s="190"/>
      <c r="E16" s="190"/>
      <c r="F16" s="192">
        <f>AVERAGE(F8,F11,F15,F14)</f>
        <v>41.789500000000004</v>
      </c>
      <c r="G16" s="193">
        <f>AVERAGE(C21:C86,F21:F88,I21:J87)</f>
        <v>42.076725714285736</v>
      </c>
      <c r="H16" s="193" t="s">
        <v>164</v>
      </c>
      <c r="I16" s="194">
        <f>AVERAGE(I8,I11,I15,I14)</f>
        <v>0.30753602188891982</v>
      </c>
      <c r="J16" s="190"/>
      <c r="K16" s="190"/>
      <c r="L16" s="190"/>
      <c r="M16" s="191"/>
      <c r="N16" s="191"/>
    </row>
    <row r="17" spans="1:14" ht="27.75" customHeight="1" x14ac:dyDescent="0.3">
      <c r="A17" s="195"/>
      <c r="B17" s="195"/>
      <c r="C17" s="195"/>
      <c r="D17" s="196"/>
      <c r="E17" s="196"/>
      <c r="F17" s="197">
        <f>AVERAGE(F9,F10,F12,F13)</f>
        <v>42.006500000000003</v>
      </c>
      <c r="G17" s="193">
        <f>AVERAGE(D21:D86,E21:E88,G21:H87)</f>
        <v>42.385769230769213</v>
      </c>
      <c r="H17" s="198" t="s">
        <v>165</v>
      </c>
      <c r="I17" s="163">
        <f>AVERAGE(I9,I10,I12,I13)</f>
        <v>0.38760169098185671</v>
      </c>
      <c r="J17" s="196"/>
      <c r="K17" s="196" t="s">
        <v>144</v>
      </c>
      <c r="L17" s="196"/>
      <c r="M17" s="191"/>
      <c r="N17" s="191"/>
    </row>
    <row r="18" spans="1:14" ht="30" customHeight="1" thickBot="1" x14ac:dyDescent="0.35">
      <c r="A18" s="195"/>
      <c r="B18" s="195"/>
      <c r="C18" s="195"/>
      <c r="D18" s="196"/>
      <c r="E18" s="196"/>
      <c r="F18" s="199">
        <f>AVERAGE(F8:F15)</f>
        <v>41.898000000000003</v>
      </c>
      <c r="G18" s="200">
        <f>AVERAGE(C21:J90)</f>
        <v>42.215698113207552</v>
      </c>
      <c r="H18" s="201"/>
      <c r="I18" s="202">
        <f>AVERAGE(I8:I15)</f>
        <v>0.34756885643538826</v>
      </c>
      <c r="J18" s="196"/>
      <c r="K18" s="196"/>
      <c r="L18" s="196"/>
      <c r="M18" s="195"/>
      <c r="N18" s="195"/>
    </row>
    <row r="20" spans="1:14" ht="15" thickBot="1" x14ac:dyDescent="0.35">
      <c r="C20" s="203" t="str">
        <f>B8</f>
        <v>Стоцкий Андрей</v>
      </c>
      <c r="D20" s="203" t="str">
        <f>B9</f>
        <v>Хавило Дима</v>
      </c>
      <c r="E20" s="1" t="str">
        <f>B10</f>
        <v>Хавило Дима</v>
      </c>
      <c r="F20" s="1" t="str">
        <f>B11</f>
        <v>Стоцкий Андрей</v>
      </c>
      <c r="G20" s="1" t="str">
        <f>B12</f>
        <v>Хавило Дима</v>
      </c>
      <c r="H20" s="1" t="str">
        <f>B13</f>
        <v>Хавило Дима</v>
      </c>
      <c r="I20" s="1" t="str">
        <f>B14</f>
        <v>Стоцкий Андрей</v>
      </c>
      <c r="J20" s="1" t="str">
        <f>B15</f>
        <v>Стоцкий Андрей</v>
      </c>
    </row>
    <row r="21" spans="1:14" x14ac:dyDescent="0.3">
      <c r="B21" s="1">
        <v>1</v>
      </c>
      <c r="C21" s="204">
        <v>43.048999999999999</v>
      </c>
      <c r="D21" s="205">
        <v>43.677999999999997</v>
      </c>
      <c r="E21" s="205">
        <v>44.305999999999997</v>
      </c>
      <c r="F21" s="205">
        <v>43.356000000000002</v>
      </c>
      <c r="G21" s="205">
        <v>43.305999999999997</v>
      </c>
      <c r="H21" s="205">
        <v>43.433999999999997</v>
      </c>
      <c r="I21" s="205">
        <v>43.436999999999998</v>
      </c>
      <c r="J21" s="206">
        <v>43.06</v>
      </c>
      <c r="M21" s="2"/>
      <c r="N21" s="2"/>
    </row>
    <row r="22" spans="1:14" x14ac:dyDescent="0.3">
      <c r="B22" s="1">
        <v>2</v>
      </c>
      <c r="C22" s="207">
        <v>42.384999999999998</v>
      </c>
      <c r="D22" s="208">
        <v>42.415999999999997</v>
      </c>
      <c r="E22" s="208">
        <v>42.524000000000001</v>
      </c>
      <c r="F22" s="208">
        <v>42.295999999999999</v>
      </c>
      <c r="G22" s="208">
        <v>42.533000000000001</v>
      </c>
      <c r="H22" s="208">
        <v>42.168999999999997</v>
      </c>
      <c r="I22" s="208">
        <v>42.567</v>
      </c>
      <c r="J22" s="209">
        <v>42.268000000000001</v>
      </c>
      <c r="M22" s="3"/>
      <c r="N22" s="3"/>
    </row>
    <row r="23" spans="1:14" x14ac:dyDescent="0.3">
      <c r="B23" s="1">
        <v>3</v>
      </c>
      <c r="C23" s="207">
        <v>42.142000000000003</v>
      </c>
      <c r="D23" s="208">
        <v>42.369</v>
      </c>
      <c r="E23" s="208">
        <v>42.584000000000003</v>
      </c>
      <c r="F23" s="208">
        <v>42.22</v>
      </c>
      <c r="G23" s="208">
        <v>42.497</v>
      </c>
      <c r="H23" s="208">
        <v>43.134999999999998</v>
      </c>
      <c r="I23" s="208">
        <v>42.219000000000001</v>
      </c>
      <c r="J23" s="209">
        <v>41.962000000000003</v>
      </c>
      <c r="M23" s="3"/>
      <c r="N23" s="3"/>
    </row>
    <row r="24" spans="1:14" x14ac:dyDescent="0.3">
      <c r="B24" s="1">
        <v>4</v>
      </c>
      <c r="C24" s="207">
        <v>41.914999999999999</v>
      </c>
      <c r="D24" s="208">
        <v>42.508000000000003</v>
      </c>
      <c r="E24" s="208">
        <v>42.305999999999997</v>
      </c>
      <c r="F24" s="208">
        <v>43.417000000000002</v>
      </c>
      <c r="G24" s="208">
        <v>42.369</v>
      </c>
      <c r="H24" s="208">
        <v>42.243000000000002</v>
      </c>
      <c r="I24" s="208">
        <v>42.396999999999998</v>
      </c>
      <c r="J24" s="209">
        <v>41.942999999999998</v>
      </c>
      <c r="M24" s="3"/>
      <c r="N24" s="3"/>
    </row>
    <row r="25" spans="1:14" x14ac:dyDescent="0.3">
      <c r="B25" s="1">
        <v>5</v>
      </c>
      <c r="C25" s="207">
        <v>42.948999999999998</v>
      </c>
      <c r="D25" s="208">
        <v>42.265000000000001</v>
      </c>
      <c r="E25" s="208">
        <v>42.277999999999999</v>
      </c>
      <c r="F25" s="208">
        <v>42.171999999999997</v>
      </c>
      <c r="G25" s="208">
        <v>42.433</v>
      </c>
      <c r="H25" s="208">
        <v>42.08</v>
      </c>
      <c r="I25" s="208">
        <v>42.311</v>
      </c>
      <c r="J25" s="209">
        <v>42.518999999999998</v>
      </c>
    </row>
    <row r="26" spans="1:14" x14ac:dyDescent="0.3">
      <c r="B26" s="1">
        <v>6</v>
      </c>
      <c r="C26" s="207">
        <v>41.908999999999999</v>
      </c>
      <c r="D26" s="208">
        <v>42.268999999999998</v>
      </c>
      <c r="E26" s="208">
        <v>42.594999999999999</v>
      </c>
      <c r="F26" s="208">
        <v>42.146000000000001</v>
      </c>
      <c r="G26" s="208">
        <v>42.027999999999999</v>
      </c>
      <c r="H26" s="208">
        <v>42.067999999999998</v>
      </c>
      <c r="I26" s="208">
        <v>42.183999999999997</v>
      </c>
      <c r="J26" s="209">
        <v>42.057000000000002</v>
      </c>
    </row>
    <row r="27" spans="1:14" x14ac:dyDescent="0.3">
      <c r="B27" s="1">
        <v>7</v>
      </c>
      <c r="C27" s="207">
        <v>42.085000000000001</v>
      </c>
      <c r="D27" s="208">
        <v>42.213000000000001</v>
      </c>
      <c r="E27" s="208">
        <v>42.491</v>
      </c>
      <c r="F27" s="208">
        <v>42.082999999999998</v>
      </c>
      <c r="G27" s="208">
        <v>42.32</v>
      </c>
      <c r="H27" s="208">
        <v>42.216000000000001</v>
      </c>
      <c r="I27" s="208">
        <v>42.225999999999999</v>
      </c>
      <c r="J27" s="209">
        <v>42.168999999999997</v>
      </c>
    </row>
    <row r="28" spans="1:14" x14ac:dyDescent="0.3">
      <c r="B28" s="1">
        <v>8</v>
      </c>
      <c r="C28" s="207">
        <v>41.959000000000003</v>
      </c>
      <c r="D28" s="208">
        <v>42.069000000000003</v>
      </c>
      <c r="E28" s="208">
        <v>42.378</v>
      </c>
      <c r="F28" s="208">
        <v>42.125</v>
      </c>
      <c r="G28" s="208">
        <v>42.405999999999999</v>
      </c>
      <c r="H28" s="208">
        <v>42.302999999999997</v>
      </c>
      <c r="I28" s="208">
        <v>42.079000000000001</v>
      </c>
      <c r="J28" s="209">
        <v>41.947000000000003</v>
      </c>
    </row>
    <row r="29" spans="1:14" x14ac:dyDescent="0.3">
      <c r="B29" s="1">
        <v>9</v>
      </c>
      <c r="C29" s="207">
        <v>41.835000000000001</v>
      </c>
      <c r="D29" s="208">
        <v>42.414000000000001</v>
      </c>
      <c r="E29" s="208">
        <v>42.539000000000001</v>
      </c>
      <c r="F29" s="208">
        <v>43.131999999999998</v>
      </c>
      <c r="G29" s="208">
        <v>42.848999999999997</v>
      </c>
      <c r="H29" s="208">
        <v>42.161999999999999</v>
      </c>
      <c r="I29" s="208">
        <v>42.106000000000002</v>
      </c>
      <c r="J29" s="209">
        <v>42.085999999999999</v>
      </c>
    </row>
    <row r="30" spans="1:14" x14ac:dyDescent="0.3">
      <c r="B30" s="1">
        <v>10</v>
      </c>
      <c r="C30" s="207">
        <v>41.780999999999999</v>
      </c>
      <c r="D30" s="208">
        <v>42.262</v>
      </c>
      <c r="E30" s="208">
        <v>42.363</v>
      </c>
      <c r="F30" s="208">
        <v>42.191000000000003</v>
      </c>
      <c r="G30" s="208">
        <v>42.33</v>
      </c>
      <c r="H30" s="208">
        <v>42.177999999999997</v>
      </c>
      <c r="I30" s="208">
        <v>42.195999999999998</v>
      </c>
      <c r="J30" s="209">
        <v>42.09</v>
      </c>
    </row>
    <row r="31" spans="1:14" x14ac:dyDescent="0.3">
      <c r="B31" s="1">
        <v>11</v>
      </c>
      <c r="C31" s="207">
        <v>41.744</v>
      </c>
      <c r="D31" s="208">
        <v>42.426000000000002</v>
      </c>
      <c r="E31" s="208">
        <v>42.591000000000001</v>
      </c>
      <c r="F31" s="208">
        <v>42.405000000000001</v>
      </c>
      <c r="G31" s="208">
        <v>42.268999999999998</v>
      </c>
      <c r="H31" s="208">
        <v>42.430999999999997</v>
      </c>
      <c r="I31" s="208">
        <v>42.08</v>
      </c>
      <c r="J31" s="209">
        <v>41.923999999999999</v>
      </c>
    </row>
    <row r="32" spans="1:14" x14ac:dyDescent="0.3">
      <c r="B32" s="1">
        <v>12</v>
      </c>
      <c r="C32" s="207">
        <v>41.752000000000002</v>
      </c>
      <c r="D32" s="208">
        <v>41.991</v>
      </c>
      <c r="E32" s="208">
        <v>42.518000000000001</v>
      </c>
      <c r="F32" s="208">
        <v>41.883000000000003</v>
      </c>
      <c r="G32" s="208">
        <v>42.21</v>
      </c>
      <c r="H32" s="208">
        <v>42.259</v>
      </c>
      <c r="I32" s="208">
        <v>42.024999999999999</v>
      </c>
      <c r="J32" s="209">
        <v>42.034999999999997</v>
      </c>
    </row>
    <row r="33" spans="2:10" s="1" customFormat="1" x14ac:dyDescent="0.3">
      <c r="B33" s="1">
        <v>13</v>
      </c>
      <c r="C33" s="207">
        <v>41.622999999999998</v>
      </c>
      <c r="D33" s="208">
        <v>42.316000000000003</v>
      </c>
      <c r="E33" s="208">
        <v>42.351999999999997</v>
      </c>
      <c r="F33" s="208">
        <v>41.923000000000002</v>
      </c>
      <c r="G33" s="208">
        <v>42.317</v>
      </c>
      <c r="H33" s="208">
        <v>42.281999999999996</v>
      </c>
      <c r="I33" s="208">
        <v>42.048999999999999</v>
      </c>
      <c r="J33" s="209">
        <v>42.621000000000002</v>
      </c>
    </row>
    <row r="34" spans="2:10" s="1" customFormat="1" x14ac:dyDescent="0.3">
      <c r="B34" s="1">
        <v>14</v>
      </c>
      <c r="C34" s="207">
        <v>41.81</v>
      </c>
      <c r="D34" s="208">
        <v>42.405999999999999</v>
      </c>
      <c r="E34" s="208">
        <v>42.189</v>
      </c>
      <c r="F34" s="208">
        <v>42.122999999999998</v>
      </c>
      <c r="G34" s="208">
        <v>42.411000000000001</v>
      </c>
      <c r="H34" s="208">
        <v>42.033999999999999</v>
      </c>
      <c r="I34" s="208">
        <v>42.204999999999998</v>
      </c>
      <c r="J34" s="209">
        <v>42.194000000000003</v>
      </c>
    </row>
    <row r="35" spans="2:10" s="1" customFormat="1" x14ac:dyDescent="0.3">
      <c r="B35" s="1">
        <v>15</v>
      </c>
      <c r="C35" s="207">
        <v>41.848999999999997</v>
      </c>
      <c r="D35" s="208">
        <v>42.429000000000002</v>
      </c>
      <c r="E35" s="208">
        <v>42.354999999999997</v>
      </c>
      <c r="F35" s="208">
        <v>41.856000000000002</v>
      </c>
      <c r="G35" s="208">
        <v>42.372999999999998</v>
      </c>
      <c r="H35" s="208">
        <v>42.563000000000002</v>
      </c>
      <c r="I35" s="208">
        <v>41.917000000000002</v>
      </c>
      <c r="J35" s="209">
        <v>42.026000000000003</v>
      </c>
    </row>
    <row r="36" spans="2:10" s="1" customFormat="1" x14ac:dyDescent="0.3">
      <c r="B36" s="1">
        <v>16</v>
      </c>
      <c r="C36" s="207">
        <v>41.79</v>
      </c>
      <c r="D36" s="208">
        <v>42.686999999999998</v>
      </c>
      <c r="E36" s="208">
        <v>42.41</v>
      </c>
      <c r="F36" s="208">
        <v>42.061</v>
      </c>
      <c r="G36" s="208">
        <v>42.317999999999998</v>
      </c>
      <c r="H36" s="208">
        <v>42.459000000000003</v>
      </c>
      <c r="I36" s="208">
        <v>42.250999999999998</v>
      </c>
      <c r="J36" s="209">
        <v>41.991</v>
      </c>
    </row>
    <row r="37" spans="2:10" s="1" customFormat="1" x14ac:dyDescent="0.3">
      <c r="B37" s="1">
        <v>17</v>
      </c>
      <c r="C37" s="207">
        <v>42.14</v>
      </c>
      <c r="D37" s="208">
        <v>42.326999999999998</v>
      </c>
      <c r="E37" s="208">
        <v>42.36</v>
      </c>
      <c r="F37" s="208">
        <v>42.771999999999998</v>
      </c>
      <c r="G37" s="208">
        <v>42.332999999999998</v>
      </c>
      <c r="H37" s="208">
        <v>42.356999999999999</v>
      </c>
      <c r="I37" s="208">
        <v>42.38</v>
      </c>
      <c r="J37" s="209">
        <v>41.963999999999999</v>
      </c>
    </row>
    <row r="38" spans="2:10" s="1" customFormat="1" x14ac:dyDescent="0.3">
      <c r="B38" s="1">
        <v>18</v>
      </c>
      <c r="C38" s="207">
        <v>41.701999999999998</v>
      </c>
      <c r="D38" s="208">
        <v>42.435000000000002</v>
      </c>
      <c r="E38" s="208">
        <v>42.287999999999997</v>
      </c>
      <c r="F38" s="208">
        <v>42.014000000000003</v>
      </c>
      <c r="G38" s="208">
        <v>42.277000000000001</v>
      </c>
      <c r="H38" s="208">
        <v>42.454000000000001</v>
      </c>
      <c r="I38" s="208">
        <v>42.085000000000001</v>
      </c>
      <c r="J38" s="209">
        <v>41.901000000000003</v>
      </c>
    </row>
    <row r="39" spans="2:10" s="1" customFormat="1" x14ac:dyDescent="0.3">
      <c r="B39" s="1">
        <v>19</v>
      </c>
      <c r="C39" s="207">
        <v>41.633000000000003</v>
      </c>
      <c r="D39" s="208"/>
      <c r="E39" s="208">
        <v>42.253</v>
      </c>
      <c r="F39" s="208">
        <v>41.960999999999999</v>
      </c>
      <c r="G39" s="208">
        <v>42.335999999999999</v>
      </c>
      <c r="H39" s="208">
        <v>42.369</v>
      </c>
      <c r="I39" s="208">
        <v>42.155000000000001</v>
      </c>
      <c r="J39" s="209">
        <v>42.08</v>
      </c>
    </row>
    <row r="40" spans="2:10" s="1" customFormat="1" x14ac:dyDescent="0.3">
      <c r="B40" s="1">
        <v>20</v>
      </c>
      <c r="C40" s="207">
        <v>42.006</v>
      </c>
      <c r="D40" s="208"/>
      <c r="E40" s="208">
        <v>42.34</v>
      </c>
      <c r="F40" s="208">
        <v>41.951999999999998</v>
      </c>
      <c r="G40" s="208">
        <v>42.393999999999998</v>
      </c>
      <c r="H40" s="208">
        <v>42.234000000000002</v>
      </c>
      <c r="I40" s="208"/>
      <c r="J40" s="209">
        <v>41.872</v>
      </c>
    </row>
    <row r="41" spans="2:10" s="1" customFormat="1" x14ac:dyDescent="0.3">
      <c r="B41" s="1">
        <v>21</v>
      </c>
      <c r="C41" s="207">
        <v>41.914000000000001</v>
      </c>
      <c r="D41" s="208"/>
      <c r="E41" s="208">
        <v>42.363999999999997</v>
      </c>
      <c r="F41" s="208">
        <v>42.029000000000003</v>
      </c>
      <c r="G41" s="208">
        <v>42.353000000000002</v>
      </c>
      <c r="H41" s="208">
        <v>42.527000000000001</v>
      </c>
      <c r="I41" s="208"/>
      <c r="J41" s="209">
        <v>41.966999999999999</v>
      </c>
    </row>
    <row r="42" spans="2:10" s="1" customFormat="1" x14ac:dyDescent="0.3">
      <c r="B42" s="1">
        <v>22</v>
      </c>
      <c r="C42" s="207">
        <v>41.786000000000001</v>
      </c>
      <c r="D42" s="208"/>
      <c r="E42" s="208">
        <v>42.314</v>
      </c>
      <c r="F42" s="208">
        <v>42.01</v>
      </c>
      <c r="G42" s="208">
        <v>42.514000000000003</v>
      </c>
      <c r="H42" s="208">
        <v>42.435000000000002</v>
      </c>
      <c r="I42" s="208"/>
      <c r="J42" s="209">
        <v>42.103000000000002</v>
      </c>
    </row>
    <row r="43" spans="2:10" s="1" customFormat="1" x14ac:dyDescent="0.3">
      <c r="B43" s="1">
        <v>23</v>
      </c>
      <c r="C43" s="207">
        <v>41.790999999999997</v>
      </c>
      <c r="D43" s="208"/>
      <c r="E43" s="208">
        <v>42.613999999999997</v>
      </c>
      <c r="F43" s="208">
        <v>42.033000000000001</v>
      </c>
      <c r="G43" s="208">
        <v>42.293999999999997</v>
      </c>
      <c r="H43" s="208">
        <v>42.402999999999999</v>
      </c>
      <c r="I43" s="208"/>
      <c r="J43" s="209">
        <v>42.12</v>
      </c>
    </row>
    <row r="44" spans="2:10" s="1" customFormat="1" x14ac:dyDescent="0.3">
      <c r="B44" s="1">
        <v>24</v>
      </c>
      <c r="C44" s="207">
        <v>41.81</v>
      </c>
      <c r="D44" s="208"/>
      <c r="E44" s="208">
        <v>42.7</v>
      </c>
      <c r="F44" s="208">
        <v>42.283000000000001</v>
      </c>
      <c r="G44" s="208">
        <v>42.573</v>
      </c>
      <c r="H44" s="208">
        <v>42.19</v>
      </c>
      <c r="I44" s="208"/>
      <c r="J44" s="209">
        <v>42.029000000000003</v>
      </c>
    </row>
    <row r="45" spans="2:10" s="1" customFormat="1" x14ac:dyDescent="0.3">
      <c r="B45" s="1">
        <v>25</v>
      </c>
      <c r="C45" s="207">
        <v>41.725999999999999</v>
      </c>
      <c r="D45" s="208"/>
      <c r="E45" s="208">
        <v>42.243000000000002</v>
      </c>
      <c r="F45" s="208">
        <v>42.021999999999998</v>
      </c>
      <c r="G45" s="208">
        <v>42.601999999999997</v>
      </c>
      <c r="H45" s="208">
        <v>42.304000000000002</v>
      </c>
      <c r="I45" s="208"/>
      <c r="J45" s="209">
        <v>41.914000000000001</v>
      </c>
    </row>
    <row r="46" spans="2:10" s="1" customFormat="1" x14ac:dyDescent="0.3">
      <c r="B46" s="1">
        <v>26</v>
      </c>
      <c r="C46" s="207">
        <v>41.783999999999999</v>
      </c>
      <c r="D46" s="208"/>
      <c r="E46" s="208">
        <v>42.337000000000003</v>
      </c>
      <c r="F46" s="208">
        <v>42.155000000000001</v>
      </c>
      <c r="G46" s="208">
        <v>42.384999999999998</v>
      </c>
      <c r="H46" s="208">
        <v>42.564</v>
      </c>
      <c r="I46" s="208"/>
      <c r="J46" s="209">
        <v>41.999000000000002</v>
      </c>
    </row>
    <row r="47" spans="2:10" s="1" customFormat="1" x14ac:dyDescent="0.3">
      <c r="B47" s="1">
        <v>27</v>
      </c>
      <c r="C47" s="207">
        <v>41.706000000000003</v>
      </c>
      <c r="D47" s="208"/>
      <c r="E47" s="208">
        <v>42.070999999999998</v>
      </c>
      <c r="F47" s="208">
        <v>42.228000000000002</v>
      </c>
      <c r="G47" s="208">
        <v>42.374000000000002</v>
      </c>
      <c r="H47" s="208">
        <v>42.466000000000001</v>
      </c>
      <c r="I47" s="208"/>
      <c r="J47" s="209">
        <v>41.859000000000002</v>
      </c>
    </row>
    <row r="48" spans="2:10" s="1" customFormat="1" x14ac:dyDescent="0.3">
      <c r="B48" s="1">
        <v>28</v>
      </c>
      <c r="C48" s="207">
        <v>42.12</v>
      </c>
      <c r="D48" s="208"/>
      <c r="E48" s="208">
        <v>42.078000000000003</v>
      </c>
      <c r="F48" s="208">
        <v>42.124000000000002</v>
      </c>
      <c r="G48" s="208">
        <v>42.552999999999997</v>
      </c>
      <c r="H48" s="208">
        <v>42.206000000000003</v>
      </c>
      <c r="I48" s="208"/>
      <c r="J48" s="209">
        <v>41.953000000000003</v>
      </c>
    </row>
    <row r="49" spans="2:10" s="1" customFormat="1" x14ac:dyDescent="0.3">
      <c r="B49" s="1">
        <v>29</v>
      </c>
      <c r="C49" s="207">
        <v>41.767000000000003</v>
      </c>
      <c r="D49" s="208"/>
      <c r="E49" s="208">
        <v>42.238</v>
      </c>
      <c r="F49" s="208">
        <v>42.268000000000001</v>
      </c>
      <c r="G49" s="208">
        <v>42.359000000000002</v>
      </c>
      <c r="H49" s="208">
        <v>42.45</v>
      </c>
      <c r="I49" s="208"/>
      <c r="J49" s="209">
        <v>42.143999999999998</v>
      </c>
    </row>
    <row r="50" spans="2:10" s="1" customFormat="1" x14ac:dyDescent="0.3">
      <c r="B50" s="1">
        <v>30</v>
      </c>
      <c r="C50" s="207">
        <v>41.783999999999999</v>
      </c>
      <c r="D50" s="208"/>
      <c r="E50" s="208">
        <v>42.311999999999998</v>
      </c>
      <c r="F50" s="208">
        <v>41.984999999999999</v>
      </c>
      <c r="G50" s="208">
        <v>42.732999999999997</v>
      </c>
      <c r="H50" s="208">
        <v>42.267000000000003</v>
      </c>
      <c r="I50" s="208"/>
      <c r="J50" s="209">
        <v>42.07</v>
      </c>
    </row>
    <row r="51" spans="2:10" s="1" customFormat="1" x14ac:dyDescent="0.3">
      <c r="B51" s="1">
        <v>31</v>
      </c>
      <c r="C51" s="207">
        <v>41.822000000000003</v>
      </c>
      <c r="D51" s="208"/>
      <c r="E51" s="208">
        <v>42.216000000000001</v>
      </c>
      <c r="F51" s="208">
        <v>42.072000000000003</v>
      </c>
      <c r="G51" s="208">
        <v>42.351999999999997</v>
      </c>
      <c r="H51" s="208">
        <v>42.292999999999999</v>
      </c>
      <c r="I51" s="208"/>
      <c r="J51" s="209">
        <v>42.098999999999997</v>
      </c>
    </row>
    <row r="52" spans="2:10" s="1" customFormat="1" x14ac:dyDescent="0.3">
      <c r="B52" s="1">
        <v>32</v>
      </c>
      <c r="C52" s="207">
        <v>41.920999999999999</v>
      </c>
      <c r="D52" s="208"/>
      <c r="E52" s="208">
        <v>42.49</v>
      </c>
      <c r="F52" s="208">
        <v>42.3</v>
      </c>
      <c r="G52" s="208">
        <v>42.621000000000002</v>
      </c>
      <c r="H52" s="208">
        <v>42.423000000000002</v>
      </c>
      <c r="I52" s="208"/>
      <c r="J52" s="209">
        <v>41.902000000000001</v>
      </c>
    </row>
    <row r="53" spans="2:10" s="1" customFormat="1" x14ac:dyDescent="0.3">
      <c r="B53" s="1">
        <v>33</v>
      </c>
      <c r="C53" s="207">
        <v>41.826000000000001</v>
      </c>
      <c r="D53" s="208"/>
      <c r="E53" s="208"/>
      <c r="F53" s="208">
        <v>42.277999999999999</v>
      </c>
      <c r="G53" s="208">
        <v>42.481999999999999</v>
      </c>
      <c r="H53" s="208">
        <v>42.418999999999997</v>
      </c>
      <c r="I53" s="208"/>
      <c r="J53" s="209">
        <v>41.944000000000003</v>
      </c>
    </row>
    <row r="54" spans="2:10" s="1" customFormat="1" x14ac:dyDescent="0.3">
      <c r="B54" s="1">
        <v>34</v>
      </c>
      <c r="C54" s="207">
        <v>41.869</v>
      </c>
      <c r="D54" s="208"/>
      <c r="E54" s="208"/>
      <c r="F54" s="208">
        <v>42.113999999999997</v>
      </c>
      <c r="G54" s="208">
        <v>42.354999999999997</v>
      </c>
      <c r="H54" s="208">
        <v>42.128</v>
      </c>
      <c r="I54" s="208"/>
      <c r="J54" s="209">
        <v>41.875</v>
      </c>
    </row>
    <row r="55" spans="2:10" s="1" customFormat="1" x14ac:dyDescent="0.3">
      <c r="B55" s="1">
        <v>35</v>
      </c>
      <c r="C55" s="207">
        <v>41.820999999999998</v>
      </c>
      <c r="D55" s="208"/>
      <c r="E55" s="208"/>
      <c r="F55" s="208">
        <v>42.076000000000001</v>
      </c>
      <c r="G55" s="208">
        <v>42.183999999999997</v>
      </c>
      <c r="H55" s="208">
        <v>42.566000000000003</v>
      </c>
      <c r="I55" s="208"/>
      <c r="J55" s="209">
        <v>42.009</v>
      </c>
    </row>
    <row r="56" spans="2:10" s="1" customFormat="1" x14ac:dyDescent="0.3">
      <c r="B56" s="1">
        <v>36</v>
      </c>
      <c r="C56" s="207">
        <v>41.819000000000003</v>
      </c>
      <c r="D56" s="208"/>
      <c r="E56" s="208"/>
      <c r="F56" s="208">
        <v>41.905000000000001</v>
      </c>
      <c r="G56" s="208">
        <v>42.430999999999997</v>
      </c>
      <c r="H56" s="208">
        <v>42.314999999999998</v>
      </c>
      <c r="I56" s="208"/>
      <c r="J56" s="209">
        <v>41.984000000000002</v>
      </c>
    </row>
    <row r="57" spans="2:10" s="1" customFormat="1" x14ac:dyDescent="0.3">
      <c r="B57" s="1">
        <v>37</v>
      </c>
      <c r="C57" s="207">
        <v>41.817</v>
      </c>
      <c r="D57" s="208"/>
      <c r="E57" s="208"/>
      <c r="F57" s="208">
        <v>42.119</v>
      </c>
      <c r="G57" s="208">
        <v>42.191000000000003</v>
      </c>
      <c r="H57" s="208">
        <v>42.247999999999998</v>
      </c>
      <c r="I57" s="208"/>
      <c r="J57" s="209">
        <v>41.926000000000002</v>
      </c>
    </row>
    <row r="58" spans="2:10" s="1" customFormat="1" x14ac:dyDescent="0.3">
      <c r="B58" s="1">
        <v>38</v>
      </c>
      <c r="C58" s="207">
        <v>41.893000000000001</v>
      </c>
      <c r="D58" s="208"/>
      <c r="E58" s="208"/>
      <c r="F58" s="208">
        <v>42.140999999999998</v>
      </c>
      <c r="G58" s="208">
        <v>42.387999999999998</v>
      </c>
      <c r="H58" s="208">
        <v>42.002000000000002</v>
      </c>
      <c r="I58" s="208"/>
      <c r="J58" s="209">
        <v>41.874000000000002</v>
      </c>
    </row>
    <row r="59" spans="2:10" s="1" customFormat="1" x14ac:dyDescent="0.3">
      <c r="B59" s="1">
        <v>39</v>
      </c>
      <c r="C59" s="207">
        <v>41.893000000000001</v>
      </c>
      <c r="D59" s="208"/>
      <c r="E59" s="208"/>
      <c r="F59" s="208">
        <v>42.356000000000002</v>
      </c>
      <c r="G59" s="208">
        <v>42.281999999999996</v>
      </c>
      <c r="H59" s="208">
        <v>42.128999999999998</v>
      </c>
      <c r="I59" s="208"/>
      <c r="J59" s="209">
        <v>41.820999999999998</v>
      </c>
    </row>
    <row r="60" spans="2:10" s="1" customFormat="1" x14ac:dyDescent="0.3">
      <c r="B60" s="1">
        <v>40</v>
      </c>
      <c r="C60" s="207">
        <v>41.816000000000003</v>
      </c>
      <c r="D60" s="208"/>
      <c r="E60" s="208"/>
      <c r="F60" s="208">
        <v>42.204999999999998</v>
      </c>
      <c r="G60" s="208">
        <v>42.238</v>
      </c>
      <c r="H60" s="208">
        <v>41.936</v>
      </c>
      <c r="I60" s="208"/>
      <c r="J60" s="209">
        <v>41.81</v>
      </c>
    </row>
    <row r="61" spans="2:10" s="1" customFormat="1" x14ac:dyDescent="0.3">
      <c r="B61" s="1">
        <v>41</v>
      </c>
      <c r="C61" s="207">
        <v>41.847999999999999</v>
      </c>
      <c r="D61" s="208"/>
      <c r="E61" s="208"/>
      <c r="F61" s="208">
        <v>42.743000000000002</v>
      </c>
      <c r="G61" s="208">
        <v>42.38</v>
      </c>
      <c r="H61" s="208">
        <v>42.131999999999998</v>
      </c>
      <c r="I61" s="208"/>
      <c r="J61" s="209">
        <v>42.054000000000002</v>
      </c>
    </row>
    <row r="62" spans="2:10" s="1" customFormat="1" x14ac:dyDescent="0.3">
      <c r="B62" s="1">
        <v>42</v>
      </c>
      <c r="C62" s="207">
        <v>41.902999999999999</v>
      </c>
      <c r="D62" s="208"/>
      <c r="E62" s="208"/>
      <c r="F62" s="208">
        <v>41.938000000000002</v>
      </c>
      <c r="G62" s="208">
        <v>42.374000000000002</v>
      </c>
      <c r="H62" s="208">
        <v>42.393999999999998</v>
      </c>
      <c r="I62" s="208"/>
      <c r="J62" s="209">
        <v>41.987000000000002</v>
      </c>
    </row>
    <row r="63" spans="2:10" s="1" customFormat="1" x14ac:dyDescent="0.3">
      <c r="B63" s="1">
        <v>43</v>
      </c>
      <c r="C63" s="207">
        <v>41.920999999999999</v>
      </c>
      <c r="D63" s="208"/>
      <c r="E63" s="208"/>
      <c r="F63" s="208">
        <v>42.14</v>
      </c>
      <c r="G63" s="208">
        <v>42.091000000000001</v>
      </c>
      <c r="H63" s="208">
        <v>42.110999999999997</v>
      </c>
      <c r="I63" s="208"/>
      <c r="J63" s="209">
        <v>41.878</v>
      </c>
    </row>
    <row r="64" spans="2:10" s="1" customFormat="1" x14ac:dyDescent="0.3">
      <c r="B64" s="1">
        <v>44</v>
      </c>
      <c r="C64" s="207">
        <v>41.908000000000001</v>
      </c>
      <c r="D64" s="208"/>
      <c r="E64" s="208"/>
      <c r="F64" s="208">
        <v>42.167999999999999</v>
      </c>
      <c r="G64" s="208">
        <v>42.396000000000001</v>
      </c>
      <c r="H64" s="208">
        <v>42.134999999999998</v>
      </c>
      <c r="I64" s="208"/>
      <c r="J64" s="209">
        <v>41.841000000000001</v>
      </c>
    </row>
    <row r="65" spans="2:10" s="1" customFormat="1" x14ac:dyDescent="0.3">
      <c r="B65" s="1">
        <v>45</v>
      </c>
      <c r="C65" s="207">
        <v>41.957999999999998</v>
      </c>
      <c r="D65" s="208"/>
      <c r="E65" s="208"/>
      <c r="F65" s="208">
        <v>42.137</v>
      </c>
      <c r="G65" s="208">
        <v>42.453000000000003</v>
      </c>
      <c r="H65" s="208">
        <v>42.021999999999998</v>
      </c>
      <c r="I65" s="208"/>
      <c r="J65" s="209">
        <v>41.866999999999997</v>
      </c>
    </row>
    <row r="66" spans="2:10" s="1" customFormat="1" x14ac:dyDescent="0.3">
      <c r="B66" s="1">
        <v>46</v>
      </c>
      <c r="C66" s="207"/>
      <c r="D66" s="208"/>
      <c r="E66" s="208"/>
      <c r="F66" s="208">
        <v>42.085000000000001</v>
      </c>
      <c r="G66" s="208">
        <v>42.37</v>
      </c>
      <c r="H66" s="208">
        <v>41.945</v>
      </c>
      <c r="I66" s="208"/>
      <c r="J66" s="209">
        <v>42.033000000000001</v>
      </c>
    </row>
    <row r="67" spans="2:10" s="1" customFormat="1" x14ac:dyDescent="0.3">
      <c r="B67" s="1">
        <v>47</v>
      </c>
      <c r="C67" s="207"/>
      <c r="D67" s="208"/>
      <c r="E67" s="208"/>
      <c r="F67" s="208">
        <v>42.057000000000002</v>
      </c>
      <c r="G67" s="208">
        <v>42.610999999999997</v>
      </c>
      <c r="H67" s="208"/>
      <c r="I67" s="208"/>
      <c r="J67" s="209">
        <v>41.945</v>
      </c>
    </row>
    <row r="68" spans="2:10" s="1" customFormat="1" x14ac:dyDescent="0.3">
      <c r="B68" s="1">
        <v>48</v>
      </c>
      <c r="C68" s="207"/>
      <c r="D68" s="208"/>
      <c r="E68" s="208"/>
      <c r="F68" s="208">
        <v>42.122</v>
      </c>
      <c r="G68" s="208"/>
      <c r="H68" s="208"/>
      <c r="I68" s="208"/>
      <c r="J68" s="209">
        <v>42.100999999999999</v>
      </c>
    </row>
    <row r="69" spans="2:10" s="1" customFormat="1" x14ac:dyDescent="0.3">
      <c r="B69" s="1">
        <v>49</v>
      </c>
      <c r="C69" s="207"/>
      <c r="D69" s="208"/>
      <c r="E69" s="208"/>
      <c r="F69" s="208">
        <v>42.031999999999996</v>
      </c>
      <c r="G69" s="208"/>
      <c r="H69" s="208"/>
      <c r="I69" s="208"/>
      <c r="J69" s="209">
        <v>41.762</v>
      </c>
    </row>
    <row r="70" spans="2:10" s="1" customFormat="1" x14ac:dyDescent="0.3">
      <c r="B70" s="1">
        <v>50</v>
      </c>
      <c r="C70" s="207"/>
      <c r="D70" s="208"/>
      <c r="E70" s="208"/>
      <c r="F70" s="208">
        <v>42.015000000000001</v>
      </c>
      <c r="G70" s="208"/>
      <c r="H70" s="208"/>
      <c r="I70" s="208"/>
      <c r="J70" s="209">
        <v>42.07</v>
      </c>
    </row>
    <row r="71" spans="2:10" s="1" customFormat="1" x14ac:dyDescent="0.3">
      <c r="B71" s="1">
        <v>51</v>
      </c>
      <c r="C71" s="207"/>
      <c r="D71" s="208"/>
      <c r="E71" s="208"/>
      <c r="F71" s="208">
        <v>42.048999999999999</v>
      </c>
      <c r="G71" s="208"/>
      <c r="H71" s="208"/>
      <c r="I71" s="208"/>
      <c r="J71" s="209">
        <v>42.05</v>
      </c>
    </row>
    <row r="72" spans="2:10" s="1" customFormat="1" x14ac:dyDescent="0.3">
      <c r="B72" s="1">
        <v>52</v>
      </c>
      <c r="C72" s="207"/>
      <c r="D72" s="208"/>
      <c r="E72" s="208"/>
      <c r="F72" s="208">
        <v>42.167999999999999</v>
      </c>
      <c r="G72" s="208"/>
      <c r="H72" s="208"/>
      <c r="I72" s="208"/>
      <c r="J72" s="209">
        <v>41.988999999999997</v>
      </c>
    </row>
    <row r="73" spans="2:10" s="1" customFormat="1" x14ac:dyDescent="0.3">
      <c r="B73" s="1">
        <v>53</v>
      </c>
      <c r="C73" s="207"/>
      <c r="D73" s="208"/>
      <c r="E73" s="208"/>
      <c r="F73" s="208">
        <v>42.054000000000002</v>
      </c>
      <c r="G73" s="208"/>
      <c r="H73" s="208"/>
      <c r="I73" s="208"/>
      <c r="J73" s="209">
        <v>42.066000000000003</v>
      </c>
    </row>
    <row r="74" spans="2:10" s="1" customFormat="1" x14ac:dyDescent="0.3">
      <c r="B74" s="1">
        <v>54</v>
      </c>
      <c r="C74" s="207"/>
      <c r="D74" s="208"/>
      <c r="E74" s="208"/>
      <c r="F74" s="208">
        <v>41.988</v>
      </c>
      <c r="G74" s="208"/>
      <c r="H74" s="208"/>
      <c r="I74" s="208"/>
      <c r="J74" s="265"/>
    </row>
    <row r="75" spans="2:10" s="1" customFormat="1" x14ac:dyDescent="0.3">
      <c r="B75" s="1">
        <v>55</v>
      </c>
      <c r="C75" s="207"/>
      <c r="D75" s="208"/>
      <c r="E75" s="208"/>
      <c r="F75" s="208">
        <v>42.003999999999998</v>
      </c>
      <c r="G75" s="208"/>
      <c r="H75" s="208"/>
      <c r="I75" s="208"/>
      <c r="J75" s="209"/>
    </row>
    <row r="76" spans="2:10" s="1" customFormat="1" x14ac:dyDescent="0.3">
      <c r="B76" s="1">
        <v>56</v>
      </c>
      <c r="C76" s="207"/>
      <c r="D76" s="208"/>
      <c r="E76" s="208"/>
      <c r="F76" s="208">
        <v>42.015000000000001</v>
      </c>
      <c r="G76" s="208"/>
      <c r="H76" s="208"/>
      <c r="I76" s="208"/>
      <c r="J76" s="209"/>
    </row>
    <row r="77" spans="2:10" s="1" customFormat="1" x14ac:dyDescent="0.3">
      <c r="B77" s="1">
        <v>57</v>
      </c>
      <c r="C77" s="211"/>
      <c r="D77" s="208"/>
      <c r="E77" s="208"/>
      <c r="F77" s="208">
        <v>41.92</v>
      </c>
      <c r="G77" s="208"/>
      <c r="H77" s="208"/>
      <c r="I77" s="210"/>
      <c r="J77" s="212"/>
    </row>
    <row r="78" spans="2:10" s="1" customFormat="1" x14ac:dyDescent="0.3">
      <c r="B78" s="1">
        <v>58</v>
      </c>
      <c r="C78" s="211"/>
      <c r="D78" s="208"/>
      <c r="E78" s="208"/>
      <c r="F78" s="208">
        <v>42.097000000000001</v>
      </c>
      <c r="G78" s="208"/>
      <c r="H78" s="208"/>
      <c r="I78" s="210"/>
      <c r="J78" s="212"/>
    </row>
    <row r="79" spans="2:10" x14ac:dyDescent="0.3">
      <c r="B79" s="1">
        <v>59</v>
      </c>
      <c r="C79" s="211"/>
      <c r="D79" s="208"/>
      <c r="E79" s="208"/>
      <c r="F79" s="208"/>
      <c r="G79" s="208"/>
      <c r="H79" s="208"/>
      <c r="I79" s="208"/>
      <c r="J79" s="209"/>
    </row>
    <row r="80" spans="2:10" x14ac:dyDescent="0.3">
      <c r="B80" s="1">
        <v>60</v>
      </c>
      <c r="C80" s="211"/>
      <c r="D80" s="208"/>
      <c r="E80" s="208"/>
      <c r="F80" s="208"/>
      <c r="G80" s="208"/>
      <c r="H80" s="208"/>
      <c r="I80" s="208"/>
      <c r="J80" s="209"/>
    </row>
    <row r="81" spans="2:10" x14ac:dyDescent="0.3">
      <c r="B81" s="1">
        <v>61</v>
      </c>
      <c r="C81" s="211"/>
      <c r="D81" s="208"/>
      <c r="E81" s="208"/>
      <c r="F81" s="208"/>
      <c r="G81" s="208"/>
      <c r="H81" s="208"/>
      <c r="I81" s="208"/>
      <c r="J81" s="209"/>
    </row>
    <row r="82" spans="2:10" x14ac:dyDescent="0.3">
      <c r="B82" s="1">
        <v>62</v>
      </c>
      <c r="C82" s="211"/>
      <c r="D82" s="208"/>
      <c r="E82" s="208"/>
      <c r="F82" s="208"/>
      <c r="G82" s="208"/>
      <c r="H82" s="208"/>
      <c r="I82" s="208"/>
      <c r="J82" s="209"/>
    </row>
    <row r="83" spans="2:10" ht="15" thickBot="1" x14ac:dyDescent="0.35">
      <c r="B83" s="1">
        <v>63</v>
      </c>
      <c r="C83" s="213"/>
      <c r="D83" s="214"/>
      <c r="E83" s="214"/>
      <c r="F83" s="214"/>
      <c r="G83" s="214"/>
      <c r="H83" s="214"/>
      <c r="I83" s="214"/>
      <c r="J83" s="215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30000000000004" right="0.51180000000000003" top="1.1417000000000002" bottom="1.1417000000000002" header="0.74800000000000011" footer="0.74800000000000011"/>
  <pageSetup paperSize="0" fitToWidth="0" fitToHeight="0" orientation="portrait" horizontalDpi="0" verticalDpi="0" copies="0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83"/>
  <sheetViews>
    <sheetView workbookViewId="0"/>
  </sheetViews>
  <sheetFormatPr defaultRowHeight="14.4" x14ac:dyDescent="0.3"/>
  <cols>
    <col min="1" max="1" width="8.09765625" style="1" customWidth="1"/>
    <col min="2" max="2" width="21.09765625" style="1" customWidth="1"/>
    <col min="3" max="3" width="8.796875" style="1" customWidth="1"/>
    <col min="4" max="6" width="8.796875" style="2" customWidth="1"/>
    <col min="7" max="7" width="10.5" style="2" customWidth="1"/>
    <col min="8" max="8" width="12" style="2" customWidth="1"/>
    <col min="9" max="9" width="12.09765625" style="2" customWidth="1"/>
    <col min="10" max="10" width="11.796875" style="2" customWidth="1"/>
    <col min="11" max="11" width="11.19921875" style="2" customWidth="1"/>
    <col min="12" max="12" width="14.796875" style="2" customWidth="1"/>
    <col min="13" max="13" width="10.59765625" style="1" customWidth="1"/>
    <col min="14" max="14" width="9.796875" style="1" customWidth="1"/>
    <col min="15" max="1024" width="8.296875" style="1" customWidth="1"/>
    <col min="1025" max="1025" width="8.796875" customWidth="1"/>
  </cols>
  <sheetData>
    <row r="2" spans="1:15" ht="18" x14ac:dyDescent="0.35">
      <c r="A2" s="319" t="s">
        <v>119</v>
      </c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</row>
    <row r="3" spans="1:15" ht="7.5" customHeight="1" thickBot="1" x14ac:dyDescent="0.35"/>
    <row r="4" spans="1:15" ht="15" thickBot="1" x14ac:dyDescent="0.35">
      <c r="A4" s="328" t="s">
        <v>22</v>
      </c>
      <c r="B4" s="328"/>
      <c r="C4" s="328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</row>
    <row r="5" spans="1:15" ht="7.5" customHeight="1" thickBot="1" x14ac:dyDescent="0.35"/>
    <row r="6" spans="1:15" s="2" customFormat="1" ht="20.25" customHeight="1" thickBot="1" x14ac:dyDescent="0.35">
      <c r="A6" s="321" t="s">
        <v>120</v>
      </c>
      <c r="B6" s="322" t="s">
        <v>33</v>
      </c>
      <c r="C6" s="323" t="s">
        <v>40</v>
      </c>
      <c r="D6" s="324" t="s">
        <v>121</v>
      </c>
      <c r="E6" s="325" t="s">
        <v>122</v>
      </c>
      <c r="F6" s="326" t="s">
        <v>123</v>
      </c>
      <c r="G6" s="326"/>
      <c r="H6" s="326"/>
      <c r="I6" s="326"/>
      <c r="J6" s="321" t="s">
        <v>124</v>
      </c>
      <c r="K6" s="327" t="s">
        <v>125</v>
      </c>
      <c r="L6" s="327"/>
      <c r="M6" s="132"/>
      <c r="N6" s="133"/>
    </row>
    <row r="7" spans="1:15" s="2" customFormat="1" ht="27.75" customHeight="1" thickBot="1" x14ac:dyDescent="0.35">
      <c r="A7" s="321"/>
      <c r="B7" s="322"/>
      <c r="C7" s="323"/>
      <c r="D7" s="324"/>
      <c r="E7" s="325"/>
      <c r="F7" s="134" t="s">
        <v>126</v>
      </c>
      <c r="G7" s="135" t="s">
        <v>127</v>
      </c>
      <c r="H7" s="135"/>
      <c r="I7" s="136" t="s">
        <v>128</v>
      </c>
      <c r="J7" s="321"/>
      <c r="K7" s="137" t="s">
        <v>129</v>
      </c>
      <c r="L7" s="138" t="s">
        <v>130</v>
      </c>
      <c r="M7" s="242" t="s">
        <v>131</v>
      </c>
      <c r="N7" s="243" t="s">
        <v>132</v>
      </c>
    </row>
    <row r="8" spans="1:15" s="3" customFormat="1" ht="30" customHeight="1" thickBot="1" x14ac:dyDescent="0.3">
      <c r="A8" s="141">
        <v>1</v>
      </c>
      <c r="B8" s="142" t="s">
        <v>93</v>
      </c>
      <c r="C8" s="143">
        <v>5</v>
      </c>
      <c r="D8" s="144">
        <f>COUNTA(C21:C85)</f>
        <v>42</v>
      </c>
      <c r="E8" s="145">
        <f>COUNTA(C21:C85)</f>
        <v>42</v>
      </c>
      <c r="F8" s="181">
        <f>MIN(C21:C84)</f>
        <v>41.820999999999998</v>
      </c>
      <c r="G8" s="266">
        <f>AVERAGE(C21:C87)</f>
        <v>42.400214285714284</v>
      </c>
      <c r="H8" s="148"/>
      <c r="I8" s="149">
        <f t="shared" ref="I8:I15" si="0">G8-F8</f>
        <v>0.57921428571428635</v>
      </c>
      <c r="J8" s="150">
        <v>2.1666666666666667E-2</v>
      </c>
      <c r="K8" s="267">
        <f>J8</f>
        <v>2.1666666666666667E-2</v>
      </c>
      <c r="L8" s="245">
        <f>K8</f>
        <v>2.1666666666666667E-2</v>
      </c>
      <c r="M8" s="268">
        <v>122.712</v>
      </c>
      <c r="N8" s="329" t="s">
        <v>166</v>
      </c>
      <c r="O8" s="155" t="s">
        <v>167</v>
      </c>
    </row>
    <row r="9" spans="1:15" s="3" customFormat="1" ht="30" customHeight="1" x14ac:dyDescent="0.25">
      <c r="A9" s="156">
        <v>2</v>
      </c>
      <c r="B9" s="157" t="s">
        <v>168</v>
      </c>
      <c r="C9" s="158">
        <v>21</v>
      </c>
      <c r="D9" s="159">
        <f>COUNTA(D21:D85)+D8+1</f>
        <v>83</v>
      </c>
      <c r="E9" s="160">
        <f>COUNTA(D21:D85)+1</f>
        <v>41</v>
      </c>
      <c r="F9" s="169">
        <f>MIN(D21:D84)</f>
        <v>41.951999999999998</v>
      </c>
      <c r="G9" s="198">
        <f>AVERAGE(D21:D86)</f>
        <v>42.277000000000001</v>
      </c>
      <c r="H9" s="162"/>
      <c r="I9" s="163">
        <f t="shared" si="0"/>
        <v>0.32500000000000284</v>
      </c>
      <c r="J9" s="164">
        <v>4.2650462962962959E-2</v>
      </c>
      <c r="K9" s="165">
        <f t="shared" ref="K9:K15" si="1">J9-J8</f>
        <v>2.0983796296296292E-2</v>
      </c>
      <c r="L9" s="247">
        <f>K9</f>
        <v>2.0983796296296292E-2</v>
      </c>
      <c r="M9" s="13">
        <v>124.97199999999999</v>
      </c>
      <c r="N9" s="329"/>
      <c r="O9" s="155"/>
    </row>
    <row r="10" spans="1:15" s="3" customFormat="1" ht="30" customHeight="1" x14ac:dyDescent="0.25">
      <c r="A10" s="156">
        <v>3</v>
      </c>
      <c r="B10" s="157" t="s">
        <v>93</v>
      </c>
      <c r="C10" s="158">
        <v>4</v>
      </c>
      <c r="D10" s="159">
        <f>COUNTA(E21:E85)+D9+1</f>
        <v>146</v>
      </c>
      <c r="E10" s="160">
        <f>COUNTA(E21:E85)+1</f>
        <v>63</v>
      </c>
      <c r="F10" s="172">
        <f>MIN(E21:E86)</f>
        <v>41.887999999999998</v>
      </c>
      <c r="G10" s="198">
        <f>AVERAGE(E21:E87)</f>
        <v>42.20159677419354</v>
      </c>
      <c r="H10" s="162"/>
      <c r="I10" s="163">
        <f t="shared" si="0"/>
        <v>0.31359677419354171</v>
      </c>
      <c r="J10" s="164">
        <v>7.4386574074074077E-2</v>
      </c>
      <c r="K10" s="269">
        <f t="shared" si="1"/>
        <v>3.1736111111111118E-2</v>
      </c>
      <c r="L10" s="247">
        <f t="shared" ref="L10:L15" si="2">K10+L8</f>
        <v>5.3402777777777785E-2</v>
      </c>
      <c r="M10" s="13">
        <v>131.63300000000001</v>
      </c>
      <c r="N10" s="168"/>
      <c r="O10" s="155"/>
    </row>
    <row r="11" spans="1:15" s="3" customFormat="1" ht="30" customHeight="1" x14ac:dyDescent="0.25">
      <c r="A11" s="156">
        <v>4</v>
      </c>
      <c r="B11" s="157" t="s">
        <v>168</v>
      </c>
      <c r="C11" s="158">
        <v>2</v>
      </c>
      <c r="D11" s="159">
        <f>COUNTA(F21:F85)+D10+1</f>
        <v>182</v>
      </c>
      <c r="E11" s="160">
        <f>COUNTA(F21:F85)+1</f>
        <v>36</v>
      </c>
      <c r="F11" s="172">
        <f>MIN(F21:F86)</f>
        <v>42.002000000000002</v>
      </c>
      <c r="G11" s="198">
        <f>AVERAGE(F21:F86)</f>
        <v>42.313457142857139</v>
      </c>
      <c r="H11" s="162"/>
      <c r="I11" s="163">
        <f t="shared" si="0"/>
        <v>0.31145714285713666</v>
      </c>
      <c r="J11" s="164">
        <v>9.3055555555555558E-2</v>
      </c>
      <c r="K11" s="165">
        <f t="shared" si="1"/>
        <v>1.8668981481481481E-2</v>
      </c>
      <c r="L11" s="247">
        <f t="shared" si="2"/>
        <v>3.9652777777777773E-2</v>
      </c>
      <c r="M11" s="13">
        <v>149.71799999999999</v>
      </c>
      <c r="N11" s="168" t="s">
        <v>169</v>
      </c>
      <c r="O11" s="155" t="s">
        <v>170</v>
      </c>
    </row>
    <row r="12" spans="1:15" s="3" customFormat="1" ht="30" customHeight="1" x14ac:dyDescent="0.25">
      <c r="A12" s="156">
        <v>5</v>
      </c>
      <c r="B12" s="157" t="s">
        <v>93</v>
      </c>
      <c r="C12" s="173">
        <v>8</v>
      </c>
      <c r="D12" s="159">
        <f>COUNTA(G21:G85)+D11+1</f>
        <v>204</v>
      </c>
      <c r="E12" s="160">
        <f>COUNTA(G21:G85)+1</f>
        <v>22</v>
      </c>
      <c r="F12" s="172">
        <f>MIN(G21:G86)</f>
        <v>42.036000000000001</v>
      </c>
      <c r="G12" s="198">
        <f>AVERAGE(G21:G886)</f>
        <v>42.320428571428579</v>
      </c>
      <c r="H12" s="162"/>
      <c r="I12" s="163">
        <f t="shared" si="0"/>
        <v>0.28442857142857747</v>
      </c>
      <c r="J12" s="164">
        <v>0.10506944444444444</v>
      </c>
      <c r="K12" s="165">
        <f t="shared" si="1"/>
        <v>1.201388888888888E-2</v>
      </c>
      <c r="L12" s="247">
        <f t="shared" si="2"/>
        <v>6.5416666666666665E-2</v>
      </c>
      <c r="M12" s="13">
        <v>138.40899999999999</v>
      </c>
      <c r="N12" s="168"/>
      <c r="O12" s="155"/>
    </row>
    <row r="13" spans="1:15" s="3" customFormat="1" ht="30" customHeight="1" x14ac:dyDescent="0.25">
      <c r="A13" s="156">
        <v>6</v>
      </c>
      <c r="B13" s="157" t="s">
        <v>168</v>
      </c>
      <c r="C13" s="173">
        <v>4</v>
      </c>
      <c r="D13" s="159">
        <f>COUNTA(H21:H85)+D12+1</f>
        <v>252</v>
      </c>
      <c r="E13" s="160">
        <f>COUNTA(H21:H85)+1</f>
        <v>48</v>
      </c>
      <c r="F13" s="172">
        <f>MIN(H21:H86)</f>
        <v>41.98</v>
      </c>
      <c r="G13" s="198">
        <f>AVERAGE(H21:H86)</f>
        <v>42.417787234042535</v>
      </c>
      <c r="H13" s="162"/>
      <c r="I13" s="163">
        <f t="shared" si="0"/>
        <v>0.43778723404253839</v>
      </c>
      <c r="J13" s="164">
        <v>0.12974537037037037</v>
      </c>
      <c r="K13" s="165">
        <f t="shared" si="1"/>
        <v>2.4675925925925934E-2</v>
      </c>
      <c r="L13" s="247">
        <f t="shared" si="2"/>
        <v>6.4328703703703707E-2</v>
      </c>
      <c r="M13" s="13">
        <v>137.78800000000001</v>
      </c>
      <c r="N13" s="168"/>
      <c r="O13" s="155"/>
    </row>
    <row r="14" spans="1:15" s="3" customFormat="1" ht="30" customHeight="1" thickBot="1" x14ac:dyDescent="0.3">
      <c r="A14" s="156">
        <v>7</v>
      </c>
      <c r="B14" s="157" t="s">
        <v>93</v>
      </c>
      <c r="C14" s="173">
        <v>8</v>
      </c>
      <c r="D14" s="159">
        <f>COUNTA(I21:I85)+D13+1</f>
        <v>292</v>
      </c>
      <c r="E14" s="160">
        <f>COUNTA(I21:I85)+1</f>
        <v>40</v>
      </c>
      <c r="F14" s="175">
        <f>MIN(I21:I86)</f>
        <v>41.936</v>
      </c>
      <c r="G14" s="198">
        <f>AVERAGE(I21:I86)</f>
        <v>42.158179487179481</v>
      </c>
      <c r="H14" s="162"/>
      <c r="I14" s="163">
        <f t="shared" si="0"/>
        <v>0.22217948717948133</v>
      </c>
      <c r="J14" s="164">
        <v>0.15050925925925926</v>
      </c>
      <c r="K14" s="165">
        <f t="shared" si="1"/>
        <v>2.0763888888888887E-2</v>
      </c>
      <c r="L14" s="250">
        <f t="shared" si="2"/>
        <v>8.6180555555555552E-2</v>
      </c>
      <c r="M14" s="13">
        <v>141.70699999999999</v>
      </c>
      <c r="N14" s="168"/>
      <c r="O14" s="155"/>
    </row>
    <row r="15" spans="1:15" s="3" customFormat="1" ht="30" customHeight="1" thickBot="1" x14ac:dyDescent="0.3">
      <c r="A15" s="176" t="s">
        <v>140</v>
      </c>
      <c r="B15" s="177" t="s">
        <v>168</v>
      </c>
      <c r="C15" s="178">
        <v>2</v>
      </c>
      <c r="D15" s="179">
        <f>COUNTA(J21:J85)+D14+1</f>
        <v>325</v>
      </c>
      <c r="E15" s="180">
        <f>COUNTA(J21:J85)+1</f>
        <v>33</v>
      </c>
      <c r="F15" s="146">
        <f>MIN(J21:J86)</f>
        <v>41.902000000000001</v>
      </c>
      <c r="G15" s="270">
        <f>AVERAGE(J21:J86)</f>
        <v>42.308562499999994</v>
      </c>
      <c r="H15" s="183"/>
      <c r="I15" s="184">
        <f t="shared" si="0"/>
        <v>0.40656249999999261</v>
      </c>
      <c r="J15" s="185" t="str">
        <f>Общие_результаты!G6</f>
        <v>4:00:25</v>
      </c>
      <c r="K15" s="186">
        <f t="shared" si="1"/>
        <v>1.6446759259259258E-2</v>
      </c>
      <c r="L15" s="252">
        <f t="shared" si="2"/>
        <v>8.0775462962962966E-2</v>
      </c>
      <c r="M15" s="253"/>
      <c r="N15" s="189"/>
      <c r="O15" s="155"/>
    </row>
    <row r="16" spans="1:15" s="3" customFormat="1" ht="30" customHeight="1" x14ac:dyDescent="0.25">
      <c r="A16" s="190"/>
      <c r="B16" s="191"/>
      <c r="C16" s="190"/>
      <c r="D16" s="190"/>
      <c r="E16" s="190"/>
      <c r="F16" s="192">
        <f>AVERAGE(F8,F10,F12,F14)</f>
        <v>41.920250000000003</v>
      </c>
      <c r="G16" s="193">
        <f>AVERAGE(C21:C87,E21:E87,G21:G87,I21:I87)</f>
        <v>42.257353658536566</v>
      </c>
      <c r="H16" s="193" t="s">
        <v>171</v>
      </c>
      <c r="I16" s="194">
        <f>AVERAGE(I8,I10,I12,I14)</f>
        <v>0.34985477962897171</v>
      </c>
      <c r="J16" s="190"/>
      <c r="K16" s="190"/>
      <c r="L16" s="190"/>
      <c r="M16" s="191"/>
      <c r="N16" s="191"/>
    </row>
    <row r="17" spans="1:14" ht="27.75" customHeight="1" x14ac:dyDescent="0.3">
      <c r="A17" s="195"/>
      <c r="B17" s="195"/>
      <c r="C17" s="195"/>
      <c r="D17" s="196"/>
      <c r="E17" s="196"/>
      <c r="F17" s="197">
        <f>AVERAGE(F9,F11,F13,F15)</f>
        <v>41.959000000000003</v>
      </c>
      <c r="G17" s="193">
        <f>AVERAGE(D21:D87,F21:F87,H21:H87,J21:J87)</f>
        <v>42.33481168831166</v>
      </c>
      <c r="H17" s="198" t="s">
        <v>172</v>
      </c>
      <c r="I17" s="163">
        <f>AVERAGE(I9,I11,I13,I15)</f>
        <v>0.37020171922491762</v>
      </c>
      <c r="J17" s="196"/>
      <c r="K17" s="196" t="s">
        <v>144</v>
      </c>
      <c r="L17" s="196"/>
      <c r="M17" s="191"/>
      <c r="N17" s="191"/>
    </row>
    <row r="18" spans="1:14" ht="30" customHeight="1" thickBot="1" x14ac:dyDescent="0.35">
      <c r="A18" s="195"/>
      <c r="B18" s="195"/>
      <c r="C18" s="195"/>
      <c r="D18" s="196"/>
      <c r="E18" s="196"/>
      <c r="F18" s="199">
        <f>AVERAGE(F8:F15)</f>
        <v>41.939624999999999</v>
      </c>
      <c r="G18" s="200">
        <f>AVERAGE(C21:J90)</f>
        <v>42.294864779874224</v>
      </c>
      <c r="H18" s="201"/>
      <c r="I18" s="202">
        <f>AVERAGE(I8:I15)</f>
        <v>0.36002824942694467</v>
      </c>
      <c r="J18" s="196"/>
      <c r="K18" s="196"/>
      <c r="L18" s="196"/>
      <c r="M18" s="195"/>
      <c r="N18" s="195"/>
    </row>
    <row r="20" spans="1:14" ht="15" thickBot="1" x14ac:dyDescent="0.35">
      <c r="C20" s="203" t="str">
        <f>B8</f>
        <v>Гаврилюк Олег</v>
      </c>
      <c r="D20" s="203" t="str">
        <f>B9</f>
        <v>Резанко Оля</v>
      </c>
      <c r="E20" s="1" t="str">
        <f>B10</f>
        <v>Гаврилюк Олег</v>
      </c>
      <c r="F20" s="1" t="str">
        <f>B11</f>
        <v>Резанко Оля</v>
      </c>
      <c r="G20" s="1" t="str">
        <f>B12</f>
        <v>Гаврилюк Олег</v>
      </c>
      <c r="H20" s="1" t="str">
        <f>B13</f>
        <v>Резанко Оля</v>
      </c>
      <c r="I20" s="1" t="str">
        <f>B14</f>
        <v>Гаврилюк Олег</v>
      </c>
      <c r="J20" s="1" t="str">
        <f>B15</f>
        <v>Резанко Оля</v>
      </c>
    </row>
    <row r="21" spans="1:14" x14ac:dyDescent="0.3">
      <c r="B21" s="1">
        <v>1</v>
      </c>
      <c r="C21" s="204">
        <v>45.198</v>
      </c>
      <c r="D21" s="205">
        <v>43.164000000000001</v>
      </c>
      <c r="E21" s="205">
        <v>43.753</v>
      </c>
      <c r="F21" s="205">
        <v>43.917000000000002</v>
      </c>
      <c r="G21" s="205">
        <v>43.811</v>
      </c>
      <c r="H21" s="205">
        <v>43.515000000000001</v>
      </c>
      <c r="I21" s="205">
        <v>43.052999999999997</v>
      </c>
      <c r="J21" s="206">
        <v>43.195999999999998</v>
      </c>
      <c r="M21" s="2"/>
      <c r="N21" s="2"/>
    </row>
    <row r="22" spans="1:14" x14ac:dyDescent="0.3">
      <c r="B22" s="1">
        <v>2</v>
      </c>
      <c r="C22" s="207">
        <v>43.247</v>
      </c>
      <c r="D22" s="208">
        <v>42.32</v>
      </c>
      <c r="E22" s="208">
        <v>42.176000000000002</v>
      </c>
      <c r="F22" s="208">
        <v>42.662999999999997</v>
      </c>
      <c r="G22" s="208">
        <v>42.442999999999998</v>
      </c>
      <c r="H22" s="208">
        <v>42.98</v>
      </c>
      <c r="I22" s="208">
        <v>42.033000000000001</v>
      </c>
      <c r="J22" s="209">
        <v>42.356999999999999</v>
      </c>
      <c r="M22" s="3"/>
      <c r="N22" s="3"/>
    </row>
    <row r="23" spans="1:14" x14ac:dyDescent="0.3">
      <c r="B23" s="1">
        <v>3</v>
      </c>
      <c r="C23" s="207">
        <v>42.453000000000003</v>
      </c>
      <c r="D23" s="208">
        <v>42.359000000000002</v>
      </c>
      <c r="E23" s="208">
        <v>42.234000000000002</v>
      </c>
      <c r="F23" s="208">
        <v>42.296999999999997</v>
      </c>
      <c r="G23" s="208">
        <v>42.362000000000002</v>
      </c>
      <c r="H23" s="208">
        <v>43.058</v>
      </c>
      <c r="I23" s="208">
        <v>42.119</v>
      </c>
      <c r="J23" s="209">
        <v>42.164000000000001</v>
      </c>
      <c r="M23" s="3"/>
      <c r="N23" s="3"/>
    </row>
    <row r="24" spans="1:14" x14ac:dyDescent="0.3">
      <c r="B24" s="1">
        <v>4</v>
      </c>
      <c r="C24" s="207">
        <v>42.326999999999998</v>
      </c>
      <c r="D24" s="208">
        <v>42.366999999999997</v>
      </c>
      <c r="E24" s="208">
        <v>42.081000000000003</v>
      </c>
      <c r="F24" s="208">
        <v>42.716999999999999</v>
      </c>
      <c r="G24" s="208">
        <v>42.155000000000001</v>
      </c>
      <c r="H24" s="208">
        <v>42.62</v>
      </c>
      <c r="I24" s="208">
        <v>42.139000000000003</v>
      </c>
      <c r="J24" s="209">
        <v>42.195</v>
      </c>
      <c r="M24" s="3"/>
      <c r="N24" s="3"/>
    </row>
    <row r="25" spans="1:14" x14ac:dyDescent="0.3">
      <c r="B25" s="1">
        <v>5</v>
      </c>
      <c r="C25" s="207">
        <v>42.220999999999997</v>
      </c>
      <c r="D25" s="208">
        <v>42.326000000000001</v>
      </c>
      <c r="E25" s="208">
        <v>42.17</v>
      </c>
      <c r="F25" s="208">
        <v>42.298000000000002</v>
      </c>
      <c r="G25" s="208">
        <v>42.313000000000002</v>
      </c>
      <c r="H25" s="208">
        <v>42.554000000000002</v>
      </c>
      <c r="I25" s="208">
        <v>42.195999999999998</v>
      </c>
      <c r="J25" s="209">
        <v>42.594000000000001</v>
      </c>
    </row>
    <row r="26" spans="1:14" x14ac:dyDescent="0.3">
      <c r="B26" s="1">
        <v>6</v>
      </c>
      <c r="C26" s="207">
        <v>42.156999999999996</v>
      </c>
      <c r="D26" s="208">
        <v>42.338999999999999</v>
      </c>
      <c r="E26" s="208">
        <v>42.131999999999998</v>
      </c>
      <c r="F26" s="208">
        <v>42.334000000000003</v>
      </c>
      <c r="G26" s="208">
        <v>42.686999999999998</v>
      </c>
      <c r="H26" s="208">
        <v>42.447000000000003</v>
      </c>
      <c r="I26" s="208">
        <v>42.460999999999999</v>
      </c>
      <c r="J26" s="209">
        <v>41.973999999999997</v>
      </c>
    </row>
    <row r="27" spans="1:14" x14ac:dyDescent="0.3">
      <c r="B27" s="1">
        <v>7</v>
      </c>
      <c r="C27" s="207">
        <v>42.098999999999997</v>
      </c>
      <c r="D27" s="208">
        <v>42.256999999999998</v>
      </c>
      <c r="E27" s="208">
        <v>42.253999999999998</v>
      </c>
      <c r="F27" s="208">
        <v>42.524999999999999</v>
      </c>
      <c r="G27" s="208">
        <v>42.164000000000001</v>
      </c>
      <c r="H27" s="208">
        <v>42.345999999999997</v>
      </c>
      <c r="I27" s="208">
        <v>42.195</v>
      </c>
      <c r="J27" s="209">
        <v>42.396000000000001</v>
      </c>
    </row>
    <row r="28" spans="1:14" x14ac:dyDescent="0.3">
      <c r="B28" s="1">
        <v>8</v>
      </c>
      <c r="C28" s="207">
        <v>42.087000000000003</v>
      </c>
      <c r="D28" s="208">
        <v>42.061999999999998</v>
      </c>
      <c r="E28" s="208">
        <v>42.137</v>
      </c>
      <c r="F28" s="208">
        <v>42.314999999999998</v>
      </c>
      <c r="G28" s="208">
        <v>42.305</v>
      </c>
      <c r="H28" s="208">
        <v>42.377000000000002</v>
      </c>
      <c r="I28" s="208">
        <v>42.146000000000001</v>
      </c>
      <c r="J28" s="209">
        <v>42.396000000000001</v>
      </c>
    </row>
    <row r="29" spans="1:14" x14ac:dyDescent="0.3">
      <c r="B29" s="1">
        <v>9</v>
      </c>
      <c r="C29" s="207">
        <v>41.962000000000003</v>
      </c>
      <c r="D29" s="208">
        <v>42.664000000000001</v>
      </c>
      <c r="E29" s="208">
        <v>41.917999999999999</v>
      </c>
      <c r="F29" s="208">
        <v>42.109000000000002</v>
      </c>
      <c r="G29" s="208">
        <v>42.098999999999997</v>
      </c>
      <c r="H29" s="208">
        <v>41.98</v>
      </c>
      <c r="I29" s="208">
        <v>42.186999999999998</v>
      </c>
      <c r="J29" s="209">
        <v>42.277000000000001</v>
      </c>
    </row>
    <row r="30" spans="1:14" x14ac:dyDescent="0.3">
      <c r="B30" s="1">
        <v>10</v>
      </c>
      <c r="C30" s="207">
        <v>42.017000000000003</v>
      </c>
      <c r="D30" s="208">
        <v>42.174999999999997</v>
      </c>
      <c r="E30" s="208">
        <v>42.100999999999999</v>
      </c>
      <c r="F30" s="208">
        <v>42.304000000000002</v>
      </c>
      <c r="G30" s="208">
        <v>42.036000000000001</v>
      </c>
      <c r="H30" s="208">
        <v>42.249000000000002</v>
      </c>
      <c r="I30" s="208">
        <v>42.113</v>
      </c>
      <c r="J30" s="209">
        <v>42.482999999999997</v>
      </c>
    </row>
    <row r="31" spans="1:14" x14ac:dyDescent="0.3">
      <c r="B31" s="1">
        <v>11</v>
      </c>
      <c r="C31" s="207">
        <v>42.188000000000002</v>
      </c>
      <c r="D31" s="208">
        <v>42.164000000000001</v>
      </c>
      <c r="E31" s="208">
        <v>41.887999999999998</v>
      </c>
      <c r="F31" s="208">
        <v>42.103999999999999</v>
      </c>
      <c r="G31" s="208">
        <v>42.11</v>
      </c>
      <c r="H31" s="208">
        <v>42.890999999999998</v>
      </c>
      <c r="I31" s="208">
        <v>42.012</v>
      </c>
      <c r="J31" s="209">
        <v>42.112000000000002</v>
      </c>
    </row>
    <row r="32" spans="1:14" x14ac:dyDescent="0.3">
      <c r="B32" s="1">
        <v>12</v>
      </c>
      <c r="C32" s="207">
        <v>41.820999999999998</v>
      </c>
      <c r="D32" s="208">
        <v>42.16</v>
      </c>
      <c r="E32" s="208">
        <v>42.164999999999999</v>
      </c>
      <c r="F32" s="208">
        <v>42.241</v>
      </c>
      <c r="G32" s="208">
        <v>42.198999999999998</v>
      </c>
      <c r="H32" s="208">
        <v>42.271999999999998</v>
      </c>
      <c r="I32" s="208">
        <v>42.182000000000002</v>
      </c>
      <c r="J32" s="209">
        <v>42.207999999999998</v>
      </c>
    </row>
    <row r="33" spans="2:10" s="1" customFormat="1" x14ac:dyDescent="0.3">
      <c r="B33" s="1">
        <v>13</v>
      </c>
      <c r="C33" s="207">
        <v>42.040999999999997</v>
      </c>
      <c r="D33" s="208">
        <v>42.381999999999998</v>
      </c>
      <c r="E33" s="208">
        <v>42.427</v>
      </c>
      <c r="F33" s="208">
        <v>42.161999999999999</v>
      </c>
      <c r="G33" s="208">
        <v>42.12</v>
      </c>
      <c r="H33" s="208">
        <v>42.442</v>
      </c>
      <c r="I33" s="208">
        <v>42.17</v>
      </c>
      <c r="J33" s="209">
        <v>42.264000000000003</v>
      </c>
    </row>
    <row r="34" spans="2:10" s="1" customFormat="1" x14ac:dyDescent="0.3">
      <c r="B34" s="1">
        <v>14</v>
      </c>
      <c r="C34" s="271">
        <f>90.412-48</f>
        <v>42.412000000000006</v>
      </c>
      <c r="D34" s="208">
        <v>42.502000000000002</v>
      </c>
      <c r="E34" s="208">
        <v>42.433</v>
      </c>
      <c r="F34" s="208">
        <v>42.203000000000003</v>
      </c>
      <c r="G34" s="208">
        <v>42.134</v>
      </c>
      <c r="H34" s="208">
        <v>42.357999999999997</v>
      </c>
      <c r="I34" s="208">
        <v>42.22</v>
      </c>
      <c r="J34" s="209">
        <v>42.277000000000001</v>
      </c>
    </row>
    <row r="35" spans="2:10" s="1" customFormat="1" x14ac:dyDescent="0.3">
      <c r="B35" s="1">
        <v>15</v>
      </c>
      <c r="C35" s="207">
        <v>45.210999999999999</v>
      </c>
      <c r="D35" s="208">
        <v>42.31</v>
      </c>
      <c r="E35" s="208">
        <v>42.17</v>
      </c>
      <c r="F35" s="208">
        <v>42.503999999999998</v>
      </c>
      <c r="G35" s="208">
        <v>42.206000000000003</v>
      </c>
      <c r="H35" s="208">
        <v>42.476999999999997</v>
      </c>
      <c r="I35" s="208">
        <v>42.384</v>
      </c>
      <c r="J35" s="209">
        <v>42.161000000000001</v>
      </c>
    </row>
    <row r="36" spans="2:10" s="1" customFormat="1" x14ac:dyDescent="0.3">
      <c r="B36" s="1">
        <v>16</v>
      </c>
      <c r="C36" s="207">
        <v>42.322000000000003</v>
      </c>
      <c r="D36" s="208">
        <v>42.311</v>
      </c>
      <c r="E36" s="208">
        <v>42.292000000000002</v>
      </c>
      <c r="F36" s="208">
        <v>42.354999999999997</v>
      </c>
      <c r="G36" s="208">
        <v>42.293999999999997</v>
      </c>
      <c r="H36" s="208">
        <v>42.151000000000003</v>
      </c>
      <c r="I36" s="208">
        <v>42.201999999999998</v>
      </c>
      <c r="J36" s="209">
        <v>42.165999999999997</v>
      </c>
    </row>
    <row r="37" spans="2:10" s="1" customFormat="1" x14ac:dyDescent="0.3">
      <c r="B37" s="1">
        <v>17</v>
      </c>
      <c r="C37" s="207">
        <v>42.283000000000001</v>
      </c>
      <c r="D37" s="208">
        <v>42.201000000000001</v>
      </c>
      <c r="E37" s="208">
        <v>42.362000000000002</v>
      </c>
      <c r="F37" s="208">
        <v>42.298000000000002</v>
      </c>
      <c r="G37" s="208">
        <v>42.348999999999997</v>
      </c>
      <c r="H37" s="208">
        <v>42.271999999999998</v>
      </c>
      <c r="I37" s="208">
        <v>41.972000000000001</v>
      </c>
      <c r="J37" s="209">
        <v>42.220999999999997</v>
      </c>
    </row>
    <row r="38" spans="2:10" s="1" customFormat="1" x14ac:dyDescent="0.3">
      <c r="B38" s="1">
        <v>18</v>
      </c>
      <c r="C38" s="207">
        <v>42.161999999999999</v>
      </c>
      <c r="D38" s="208">
        <v>42.298000000000002</v>
      </c>
      <c r="E38" s="208">
        <v>42.201000000000001</v>
      </c>
      <c r="F38" s="208">
        <v>42.095999999999997</v>
      </c>
      <c r="G38" s="208">
        <v>42.341000000000001</v>
      </c>
      <c r="H38" s="208">
        <v>42.137</v>
      </c>
      <c r="I38" s="208">
        <v>42.198999999999998</v>
      </c>
      <c r="J38" s="209">
        <v>42.164000000000001</v>
      </c>
    </row>
    <row r="39" spans="2:10" s="1" customFormat="1" x14ac:dyDescent="0.3">
      <c r="B39" s="1">
        <v>19</v>
      </c>
      <c r="C39" s="207">
        <v>42.253999999999998</v>
      </c>
      <c r="D39" s="208">
        <v>42.069000000000003</v>
      </c>
      <c r="E39" s="208">
        <v>42.05</v>
      </c>
      <c r="F39" s="208">
        <v>42.344999999999999</v>
      </c>
      <c r="G39" s="208">
        <v>42.152000000000001</v>
      </c>
      <c r="H39" s="208">
        <v>42.115000000000002</v>
      </c>
      <c r="I39" s="208">
        <v>42.191000000000003</v>
      </c>
      <c r="J39" s="209">
        <v>42.222000000000001</v>
      </c>
    </row>
    <row r="40" spans="2:10" s="1" customFormat="1" x14ac:dyDescent="0.3">
      <c r="B40" s="1">
        <v>20</v>
      </c>
      <c r="C40" s="207">
        <v>41.921999999999997</v>
      </c>
      <c r="D40" s="208">
        <v>42.244</v>
      </c>
      <c r="E40" s="208">
        <v>42.027000000000001</v>
      </c>
      <c r="F40" s="208">
        <v>42.107999999999997</v>
      </c>
      <c r="G40" s="208">
        <v>42.133000000000003</v>
      </c>
      <c r="H40" s="208">
        <v>42.526000000000003</v>
      </c>
      <c r="I40" s="208">
        <v>42.232999999999997</v>
      </c>
      <c r="J40" s="209">
        <v>42.238999999999997</v>
      </c>
    </row>
    <row r="41" spans="2:10" s="1" customFormat="1" x14ac:dyDescent="0.3">
      <c r="B41" s="1">
        <v>21</v>
      </c>
      <c r="C41" s="207">
        <v>42.11</v>
      </c>
      <c r="D41" s="208">
        <v>42.405999999999999</v>
      </c>
      <c r="E41" s="208">
        <v>42.124000000000002</v>
      </c>
      <c r="F41" s="208">
        <v>42.197000000000003</v>
      </c>
      <c r="G41" s="208">
        <v>42.316000000000003</v>
      </c>
      <c r="H41" s="208">
        <v>42.405000000000001</v>
      </c>
      <c r="I41" s="208">
        <v>42.082999999999998</v>
      </c>
      <c r="J41" s="209">
        <v>42.968000000000004</v>
      </c>
    </row>
    <row r="42" spans="2:10" s="1" customFormat="1" x14ac:dyDescent="0.3">
      <c r="B42" s="1">
        <v>22</v>
      </c>
      <c r="C42" s="207">
        <v>42.250999999999998</v>
      </c>
      <c r="D42" s="208">
        <v>42.325000000000003</v>
      </c>
      <c r="E42" s="208">
        <v>42.094000000000001</v>
      </c>
      <c r="F42" s="208">
        <v>42.002000000000002</v>
      </c>
      <c r="G42" s="208"/>
      <c r="H42" s="208">
        <v>42.170999999999999</v>
      </c>
      <c r="I42" s="208">
        <v>42.13</v>
      </c>
      <c r="J42" s="209">
        <v>41.902000000000001</v>
      </c>
    </row>
    <row r="43" spans="2:10" s="1" customFormat="1" x14ac:dyDescent="0.3">
      <c r="B43" s="1">
        <v>23</v>
      </c>
      <c r="C43" s="207">
        <v>42.137</v>
      </c>
      <c r="D43" s="208">
        <v>42.284999999999997</v>
      </c>
      <c r="E43" s="208">
        <v>41.965000000000003</v>
      </c>
      <c r="F43" s="208">
        <v>42.185000000000002</v>
      </c>
      <c r="G43" s="208"/>
      <c r="H43" s="208">
        <v>42.183999999999997</v>
      </c>
      <c r="I43" s="208">
        <v>41.95</v>
      </c>
      <c r="J43" s="209">
        <v>42.088000000000001</v>
      </c>
    </row>
    <row r="44" spans="2:10" s="1" customFormat="1" x14ac:dyDescent="0.3">
      <c r="B44" s="1">
        <v>24</v>
      </c>
      <c r="C44" s="207">
        <v>42.578000000000003</v>
      </c>
      <c r="D44" s="208">
        <v>42.048999999999999</v>
      </c>
      <c r="E44" s="208">
        <v>42.215000000000003</v>
      </c>
      <c r="F44" s="208">
        <v>42.267000000000003</v>
      </c>
      <c r="G44" s="208"/>
      <c r="H44" s="208">
        <v>42.249000000000002</v>
      </c>
      <c r="I44" s="208">
        <v>42.104999999999997</v>
      </c>
      <c r="J44" s="209">
        <v>42.41</v>
      </c>
    </row>
    <row r="45" spans="2:10" s="1" customFormat="1" x14ac:dyDescent="0.3">
      <c r="B45" s="1">
        <v>25</v>
      </c>
      <c r="C45" s="207">
        <v>42.148000000000003</v>
      </c>
      <c r="D45" s="208">
        <v>42.253999999999998</v>
      </c>
      <c r="E45" s="208">
        <v>42.063000000000002</v>
      </c>
      <c r="F45" s="208">
        <v>42.378</v>
      </c>
      <c r="G45" s="208"/>
      <c r="H45" s="208">
        <v>42.454000000000001</v>
      </c>
      <c r="I45" s="208">
        <v>42.039000000000001</v>
      </c>
      <c r="J45" s="209">
        <v>42.033999999999999</v>
      </c>
    </row>
    <row r="46" spans="2:10" s="1" customFormat="1" x14ac:dyDescent="0.3">
      <c r="B46" s="1">
        <v>26</v>
      </c>
      <c r="C46" s="207">
        <v>42.546999999999997</v>
      </c>
      <c r="D46" s="208">
        <v>42.118000000000002</v>
      </c>
      <c r="E46" s="208">
        <v>42.238</v>
      </c>
      <c r="F46" s="208">
        <v>42.375</v>
      </c>
      <c r="G46" s="208"/>
      <c r="H46" s="208">
        <v>42.386000000000003</v>
      </c>
      <c r="I46" s="208">
        <v>42.192</v>
      </c>
      <c r="J46" s="209">
        <v>42.167999999999999</v>
      </c>
    </row>
    <row r="47" spans="2:10" s="1" customFormat="1" x14ac:dyDescent="0.3">
      <c r="B47" s="1">
        <v>27</v>
      </c>
      <c r="C47" s="207">
        <v>42.067999999999998</v>
      </c>
      <c r="D47" s="208">
        <v>42.137</v>
      </c>
      <c r="E47" s="208">
        <v>42.12</v>
      </c>
      <c r="F47" s="208">
        <v>42.344999999999999</v>
      </c>
      <c r="G47" s="208"/>
      <c r="H47" s="208">
        <v>42.588000000000001</v>
      </c>
      <c r="I47" s="208">
        <v>42.281999999999996</v>
      </c>
      <c r="J47" s="209">
        <v>43.039000000000001</v>
      </c>
    </row>
    <row r="48" spans="2:10" s="1" customFormat="1" x14ac:dyDescent="0.3">
      <c r="B48" s="1">
        <v>28</v>
      </c>
      <c r="C48" s="207">
        <v>43.072000000000003</v>
      </c>
      <c r="D48" s="208">
        <v>42.01</v>
      </c>
      <c r="E48" s="208">
        <v>42.174999999999997</v>
      </c>
      <c r="F48" s="208">
        <v>42.109000000000002</v>
      </c>
      <c r="G48" s="208"/>
      <c r="H48" s="208">
        <v>42.447000000000003</v>
      </c>
      <c r="I48" s="208">
        <v>42.093000000000004</v>
      </c>
      <c r="J48" s="209">
        <v>42.265999999999998</v>
      </c>
    </row>
    <row r="49" spans="2:10" s="1" customFormat="1" x14ac:dyDescent="0.3">
      <c r="B49" s="1">
        <v>29</v>
      </c>
      <c r="C49" s="207">
        <v>42.158000000000001</v>
      </c>
      <c r="D49" s="208">
        <v>42.238</v>
      </c>
      <c r="E49" s="208">
        <v>42.005000000000003</v>
      </c>
      <c r="F49" s="208">
        <v>42.031999999999996</v>
      </c>
      <c r="G49" s="208"/>
      <c r="H49" s="208">
        <v>42.927</v>
      </c>
      <c r="I49" s="208">
        <v>42.222000000000001</v>
      </c>
      <c r="J49" s="209">
        <v>42.124000000000002</v>
      </c>
    </row>
    <row r="50" spans="2:10" s="1" customFormat="1" x14ac:dyDescent="0.3">
      <c r="B50" s="1">
        <v>30</v>
      </c>
      <c r="C50" s="207">
        <v>42.2</v>
      </c>
      <c r="D50" s="208">
        <v>41.978000000000002</v>
      </c>
      <c r="E50" s="208">
        <v>42.097999999999999</v>
      </c>
      <c r="F50" s="208">
        <v>42.267000000000003</v>
      </c>
      <c r="G50" s="208"/>
      <c r="H50" s="208">
        <v>42.323999999999998</v>
      </c>
      <c r="I50" s="208">
        <v>42.03</v>
      </c>
      <c r="J50" s="209">
        <v>42.301000000000002</v>
      </c>
    </row>
    <row r="51" spans="2:10" s="1" customFormat="1" x14ac:dyDescent="0.3">
      <c r="B51" s="1">
        <v>31</v>
      </c>
      <c r="C51" s="207">
        <v>42.107999999999997</v>
      </c>
      <c r="D51" s="208">
        <v>42.116999999999997</v>
      </c>
      <c r="E51" s="208">
        <v>42.143000000000001</v>
      </c>
      <c r="F51" s="208">
        <v>42.027000000000001</v>
      </c>
      <c r="G51" s="208"/>
      <c r="H51" s="208">
        <v>42.262</v>
      </c>
      <c r="I51" s="208">
        <v>42.155999999999999</v>
      </c>
      <c r="J51" s="209">
        <v>42.283000000000001</v>
      </c>
    </row>
    <row r="52" spans="2:10" s="1" customFormat="1" x14ac:dyDescent="0.3">
      <c r="B52" s="1">
        <v>32</v>
      </c>
      <c r="C52" s="207">
        <v>42.164000000000001</v>
      </c>
      <c r="D52" s="208">
        <v>42.802999999999997</v>
      </c>
      <c r="E52" s="208">
        <v>42.201999999999998</v>
      </c>
      <c r="F52" s="208">
        <v>42.194000000000003</v>
      </c>
      <c r="G52" s="208"/>
      <c r="H52" s="208">
        <v>42.389000000000003</v>
      </c>
      <c r="I52" s="208">
        <v>41.999000000000002</v>
      </c>
      <c r="J52" s="209">
        <v>42.225000000000001</v>
      </c>
    </row>
    <row r="53" spans="2:10" s="1" customFormat="1" x14ac:dyDescent="0.3">
      <c r="B53" s="1">
        <v>33</v>
      </c>
      <c r="C53" s="207">
        <v>42.222999999999999</v>
      </c>
      <c r="D53" s="208">
        <v>41.951999999999998</v>
      </c>
      <c r="E53" s="208">
        <v>42.057000000000002</v>
      </c>
      <c r="F53" s="208">
        <v>42.323999999999998</v>
      </c>
      <c r="G53" s="208"/>
      <c r="H53" s="208">
        <v>42.161999999999999</v>
      </c>
      <c r="I53" s="208">
        <v>42.207000000000001</v>
      </c>
      <c r="J53" s="209"/>
    </row>
    <row r="54" spans="2:10" s="1" customFormat="1" x14ac:dyDescent="0.3">
      <c r="B54" s="1">
        <v>34</v>
      </c>
      <c r="C54" s="207">
        <v>42.503</v>
      </c>
      <c r="D54" s="208">
        <v>42.265000000000001</v>
      </c>
      <c r="E54" s="208">
        <v>43.29</v>
      </c>
      <c r="F54" s="208">
        <v>42.295999999999999</v>
      </c>
      <c r="G54" s="208"/>
      <c r="H54" s="208">
        <v>42.128999999999998</v>
      </c>
      <c r="I54" s="208">
        <v>41.936</v>
      </c>
      <c r="J54" s="209"/>
    </row>
    <row r="55" spans="2:10" s="1" customFormat="1" x14ac:dyDescent="0.3">
      <c r="B55" s="1">
        <v>35</v>
      </c>
      <c r="C55" s="207">
        <v>42.094999999999999</v>
      </c>
      <c r="D55" s="208">
        <v>42.286999999999999</v>
      </c>
      <c r="E55" s="208">
        <v>42.258000000000003</v>
      </c>
      <c r="F55" s="208">
        <v>42.078000000000003</v>
      </c>
      <c r="G55" s="208"/>
      <c r="H55" s="208">
        <v>42.118000000000002</v>
      </c>
      <c r="I55" s="208">
        <v>42.023000000000003</v>
      </c>
      <c r="J55" s="209"/>
    </row>
    <row r="56" spans="2:10" s="1" customFormat="1" x14ac:dyDescent="0.3">
      <c r="B56" s="1">
        <v>36</v>
      </c>
      <c r="C56" s="207">
        <v>42.06</v>
      </c>
      <c r="D56" s="208">
        <v>42.073999999999998</v>
      </c>
      <c r="E56" s="208">
        <v>42.216000000000001</v>
      </c>
      <c r="F56" s="208"/>
      <c r="G56" s="208"/>
      <c r="H56" s="208">
        <v>42.283000000000001</v>
      </c>
      <c r="I56" s="208">
        <v>42.113</v>
      </c>
      <c r="J56" s="209"/>
    </row>
    <row r="57" spans="2:10" s="1" customFormat="1" x14ac:dyDescent="0.3">
      <c r="B57" s="1">
        <v>37</v>
      </c>
      <c r="C57" s="207">
        <v>42.183</v>
      </c>
      <c r="D57" s="208">
        <v>42.354999999999997</v>
      </c>
      <c r="E57" s="208">
        <v>42.075000000000003</v>
      </c>
      <c r="F57" s="208"/>
      <c r="G57" s="208"/>
      <c r="H57" s="208">
        <v>42.472000000000001</v>
      </c>
      <c r="I57" s="208">
        <v>42.026000000000003</v>
      </c>
      <c r="J57" s="209"/>
    </row>
    <row r="58" spans="2:10" s="1" customFormat="1" x14ac:dyDescent="0.3">
      <c r="B58" s="1">
        <v>38</v>
      </c>
      <c r="C58" s="207">
        <v>42.207999999999998</v>
      </c>
      <c r="D58" s="208">
        <v>42.100999999999999</v>
      </c>
      <c r="E58" s="208">
        <v>43.56</v>
      </c>
      <c r="F58" s="208"/>
      <c r="G58" s="208"/>
      <c r="H58" s="208">
        <v>42.27</v>
      </c>
      <c r="I58" s="208">
        <v>41.951999999999998</v>
      </c>
      <c r="J58" s="209"/>
    </row>
    <row r="59" spans="2:10" s="1" customFormat="1" x14ac:dyDescent="0.3">
      <c r="B59" s="1">
        <v>39</v>
      </c>
      <c r="C59" s="207">
        <v>42.38</v>
      </c>
      <c r="D59" s="208">
        <v>42.198999999999998</v>
      </c>
      <c r="E59" s="208">
        <v>42.286000000000001</v>
      </c>
      <c r="F59" s="208"/>
      <c r="G59" s="208"/>
      <c r="H59" s="208">
        <v>42.45</v>
      </c>
      <c r="I59" s="208">
        <v>42.223999999999997</v>
      </c>
      <c r="J59" s="209"/>
    </row>
    <row r="60" spans="2:10" s="1" customFormat="1" x14ac:dyDescent="0.3">
      <c r="B60" s="1">
        <v>40</v>
      </c>
      <c r="C60" s="207">
        <v>42.365000000000002</v>
      </c>
      <c r="D60" s="208">
        <v>42.453000000000003</v>
      </c>
      <c r="E60" s="208">
        <v>42.008000000000003</v>
      </c>
      <c r="F60" s="208"/>
      <c r="G60" s="208"/>
      <c r="H60" s="208">
        <v>42.573999999999998</v>
      </c>
      <c r="I60" s="208"/>
      <c r="J60" s="209"/>
    </row>
    <row r="61" spans="2:10" s="1" customFormat="1" x14ac:dyDescent="0.3">
      <c r="B61" s="1">
        <v>41</v>
      </c>
      <c r="C61" s="207">
        <v>42.33</v>
      </c>
      <c r="D61" s="208"/>
      <c r="E61" s="208">
        <v>41.991</v>
      </c>
      <c r="F61" s="208"/>
      <c r="G61" s="208"/>
      <c r="H61" s="208">
        <v>42.302</v>
      </c>
      <c r="I61" s="208"/>
      <c r="J61" s="209"/>
    </row>
    <row r="62" spans="2:10" s="1" customFormat="1" x14ac:dyDescent="0.3">
      <c r="B62" s="1">
        <v>42</v>
      </c>
      <c r="C62" s="207">
        <v>42.536999999999999</v>
      </c>
      <c r="D62" s="208"/>
      <c r="E62" s="208">
        <v>41.99</v>
      </c>
      <c r="F62" s="208"/>
      <c r="G62" s="208"/>
      <c r="H62" s="208">
        <v>42.426000000000002</v>
      </c>
      <c r="I62" s="208"/>
      <c r="J62" s="209"/>
    </row>
    <row r="63" spans="2:10" s="1" customFormat="1" x14ac:dyDescent="0.3">
      <c r="B63" s="1">
        <v>43</v>
      </c>
      <c r="C63" s="207"/>
      <c r="D63" s="208"/>
      <c r="E63" s="208">
        <v>42.040999999999997</v>
      </c>
      <c r="F63" s="208"/>
      <c r="G63" s="208"/>
      <c r="H63" s="208">
        <v>42.283000000000001</v>
      </c>
      <c r="I63" s="208"/>
      <c r="J63" s="209"/>
    </row>
    <row r="64" spans="2:10" s="1" customFormat="1" x14ac:dyDescent="0.3">
      <c r="B64" s="1">
        <v>44</v>
      </c>
      <c r="C64" s="207"/>
      <c r="D64" s="208"/>
      <c r="E64" s="208">
        <v>42.021999999999998</v>
      </c>
      <c r="F64" s="208"/>
      <c r="G64" s="208"/>
      <c r="H64" s="208">
        <v>42.180999999999997</v>
      </c>
      <c r="I64" s="208"/>
      <c r="J64" s="209"/>
    </row>
    <row r="65" spans="2:10" s="1" customFormat="1" x14ac:dyDescent="0.3">
      <c r="B65" s="1">
        <v>45</v>
      </c>
      <c r="C65" s="207"/>
      <c r="D65" s="208"/>
      <c r="E65" s="208">
        <v>42.191000000000003</v>
      </c>
      <c r="F65" s="208"/>
      <c r="G65" s="208"/>
      <c r="H65" s="208">
        <v>42.463000000000001</v>
      </c>
      <c r="I65" s="208"/>
      <c r="J65" s="209"/>
    </row>
    <row r="66" spans="2:10" s="1" customFormat="1" x14ac:dyDescent="0.3">
      <c r="B66" s="1">
        <v>46</v>
      </c>
      <c r="C66" s="207"/>
      <c r="D66" s="208"/>
      <c r="E66" s="208">
        <v>42.02</v>
      </c>
      <c r="F66" s="208"/>
      <c r="G66" s="208"/>
      <c r="H66" s="208">
        <v>42.545999999999999</v>
      </c>
      <c r="I66" s="208"/>
      <c r="J66" s="209"/>
    </row>
    <row r="67" spans="2:10" s="1" customFormat="1" x14ac:dyDescent="0.3">
      <c r="B67" s="1">
        <v>47</v>
      </c>
      <c r="C67" s="207"/>
      <c r="D67" s="208"/>
      <c r="E67" s="208">
        <v>42.155999999999999</v>
      </c>
      <c r="F67" s="208"/>
      <c r="G67" s="208"/>
      <c r="H67" s="208">
        <v>42.423999999999999</v>
      </c>
      <c r="I67" s="208"/>
      <c r="J67" s="209"/>
    </row>
    <row r="68" spans="2:10" s="1" customFormat="1" x14ac:dyDescent="0.3">
      <c r="B68" s="1">
        <v>48</v>
      </c>
      <c r="C68" s="207"/>
      <c r="D68" s="208"/>
      <c r="E68" s="208">
        <v>42.35</v>
      </c>
      <c r="F68" s="208"/>
      <c r="G68" s="208"/>
      <c r="H68" s="208"/>
      <c r="I68" s="208"/>
      <c r="J68" s="209"/>
    </row>
    <row r="69" spans="2:10" s="1" customFormat="1" x14ac:dyDescent="0.3">
      <c r="B69" s="1">
        <v>49</v>
      </c>
      <c r="C69" s="207"/>
      <c r="D69" s="208"/>
      <c r="E69" s="208">
        <v>42.384</v>
      </c>
      <c r="F69" s="208"/>
      <c r="G69" s="208"/>
      <c r="H69" s="208"/>
      <c r="I69" s="208"/>
      <c r="J69" s="209"/>
    </row>
    <row r="70" spans="2:10" s="1" customFormat="1" x14ac:dyDescent="0.3">
      <c r="B70" s="1">
        <v>50</v>
      </c>
      <c r="C70" s="207"/>
      <c r="D70" s="208"/>
      <c r="E70" s="208">
        <v>42.118000000000002</v>
      </c>
      <c r="F70" s="208"/>
      <c r="G70" s="208"/>
      <c r="H70" s="208"/>
      <c r="I70" s="208"/>
      <c r="J70" s="209"/>
    </row>
    <row r="71" spans="2:10" s="1" customFormat="1" x14ac:dyDescent="0.3">
      <c r="B71" s="1">
        <v>51</v>
      </c>
      <c r="C71" s="207"/>
      <c r="D71" s="208"/>
      <c r="E71" s="208">
        <v>42.030999999999999</v>
      </c>
      <c r="F71" s="208"/>
      <c r="G71" s="208"/>
      <c r="H71" s="208"/>
      <c r="I71" s="208"/>
      <c r="J71" s="209"/>
    </row>
    <row r="72" spans="2:10" s="1" customFormat="1" x14ac:dyDescent="0.3">
      <c r="B72" s="1">
        <v>52</v>
      </c>
      <c r="C72" s="207"/>
      <c r="D72" s="208"/>
      <c r="E72" s="208">
        <v>42.143999999999998</v>
      </c>
      <c r="F72" s="208"/>
      <c r="G72" s="208"/>
      <c r="H72" s="208"/>
      <c r="I72" s="208"/>
      <c r="J72" s="209"/>
    </row>
    <row r="73" spans="2:10" s="1" customFormat="1" x14ac:dyDescent="0.3">
      <c r="B73" s="1">
        <v>53</v>
      </c>
      <c r="C73" s="207"/>
      <c r="D73" s="208"/>
      <c r="E73" s="208">
        <v>42.182000000000002</v>
      </c>
      <c r="F73" s="208"/>
      <c r="G73" s="208"/>
      <c r="H73" s="208"/>
      <c r="I73" s="208"/>
      <c r="J73" s="209"/>
    </row>
    <row r="74" spans="2:10" s="1" customFormat="1" x14ac:dyDescent="0.3">
      <c r="B74" s="1">
        <v>54</v>
      </c>
      <c r="C74" s="207"/>
      <c r="D74" s="208"/>
      <c r="E74" s="208">
        <v>41.963999999999999</v>
      </c>
      <c r="F74" s="208"/>
      <c r="G74" s="208"/>
      <c r="H74" s="208"/>
      <c r="I74" s="208"/>
      <c r="J74" s="209"/>
    </row>
    <row r="75" spans="2:10" s="1" customFormat="1" x14ac:dyDescent="0.3">
      <c r="B75" s="1">
        <v>55</v>
      </c>
      <c r="C75" s="207"/>
      <c r="D75" s="208"/>
      <c r="E75" s="208">
        <v>42.097000000000001</v>
      </c>
      <c r="F75" s="208"/>
      <c r="G75" s="208"/>
      <c r="H75" s="208"/>
      <c r="I75" s="208"/>
      <c r="J75" s="209"/>
    </row>
    <row r="76" spans="2:10" s="1" customFormat="1" x14ac:dyDescent="0.3">
      <c r="B76" s="1">
        <v>56</v>
      </c>
      <c r="C76" s="207"/>
      <c r="D76" s="208"/>
      <c r="E76" s="208">
        <v>42.037999999999997</v>
      </c>
      <c r="F76" s="208"/>
      <c r="G76" s="208"/>
      <c r="H76" s="208"/>
      <c r="I76" s="208"/>
      <c r="J76" s="209"/>
    </row>
    <row r="77" spans="2:10" s="1" customFormat="1" x14ac:dyDescent="0.3">
      <c r="B77" s="1">
        <v>57</v>
      </c>
      <c r="C77" s="207"/>
      <c r="D77" s="208"/>
      <c r="E77" s="208">
        <v>42.011000000000003</v>
      </c>
      <c r="F77" s="208"/>
      <c r="G77" s="208"/>
      <c r="H77" s="208"/>
      <c r="I77" s="208"/>
      <c r="J77" s="209"/>
    </row>
    <row r="78" spans="2:10" s="1" customFormat="1" x14ac:dyDescent="0.3">
      <c r="B78" s="1">
        <v>58</v>
      </c>
      <c r="C78" s="207"/>
      <c r="D78" s="208"/>
      <c r="E78" s="208">
        <v>42.042000000000002</v>
      </c>
      <c r="F78" s="208"/>
      <c r="G78" s="208"/>
      <c r="H78" s="208"/>
      <c r="I78" s="208"/>
      <c r="J78" s="209"/>
    </row>
    <row r="79" spans="2:10" x14ac:dyDescent="0.3">
      <c r="B79" s="1">
        <v>59</v>
      </c>
      <c r="C79" s="207"/>
      <c r="D79" s="208"/>
      <c r="E79" s="208">
        <v>42.048000000000002</v>
      </c>
      <c r="F79" s="208"/>
      <c r="G79" s="208"/>
      <c r="H79" s="208"/>
      <c r="I79" s="208"/>
      <c r="J79" s="209"/>
    </row>
    <row r="80" spans="2:10" x14ac:dyDescent="0.3">
      <c r="B80" s="1">
        <v>60</v>
      </c>
      <c r="C80" s="207"/>
      <c r="D80" s="208"/>
      <c r="E80" s="208">
        <v>42.203000000000003</v>
      </c>
      <c r="F80" s="208"/>
      <c r="G80" s="208"/>
      <c r="H80" s="208"/>
      <c r="I80" s="208"/>
      <c r="J80" s="209"/>
    </row>
    <row r="81" spans="2:10" x14ac:dyDescent="0.3">
      <c r="B81" s="1">
        <v>61</v>
      </c>
      <c r="C81" s="207"/>
      <c r="D81" s="208"/>
      <c r="E81" s="208">
        <v>42.072000000000003</v>
      </c>
      <c r="F81" s="208"/>
      <c r="G81" s="208"/>
      <c r="H81" s="208"/>
      <c r="I81" s="208"/>
      <c r="J81" s="209"/>
    </row>
    <row r="82" spans="2:10" x14ac:dyDescent="0.3">
      <c r="B82" s="1">
        <v>62</v>
      </c>
      <c r="C82" s="207"/>
      <c r="D82" s="208"/>
      <c r="E82" s="208">
        <v>42.241</v>
      </c>
      <c r="F82" s="208"/>
      <c r="G82" s="208"/>
      <c r="H82" s="208"/>
      <c r="I82" s="208"/>
      <c r="J82" s="209"/>
    </row>
    <row r="83" spans="2:10" ht="15" thickBot="1" x14ac:dyDescent="0.35">
      <c r="B83" s="1">
        <v>63</v>
      </c>
      <c r="C83" s="255"/>
      <c r="D83" s="214"/>
      <c r="E83" s="214"/>
      <c r="F83" s="214"/>
      <c r="G83" s="214"/>
      <c r="H83" s="214"/>
      <c r="I83" s="214"/>
      <c r="J83" s="215"/>
    </row>
  </sheetData>
  <mergeCells count="11">
    <mergeCell ref="N8:N9"/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30000000000004" right="0.51180000000000003" top="1.1417000000000002" bottom="1.1417000000000002" header="0.74800000000000011" footer="0.74800000000000011"/>
  <pageSetup paperSize="0" fitToWidth="0" fitToHeight="0" orientation="portrait" horizontalDpi="0" verticalDpi="0" copies="0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84"/>
  <sheetViews>
    <sheetView workbookViewId="0"/>
  </sheetViews>
  <sheetFormatPr defaultRowHeight="14.4" x14ac:dyDescent="0.3"/>
  <cols>
    <col min="1" max="1" width="8.09765625" style="1" customWidth="1"/>
    <col min="2" max="2" width="21.09765625" style="1" customWidth="1"/>
    <col min="3" max="3" width="8.796875" style="1" customWidth="1"/>
    <col min="4" max="6" width="8.796875" style="2" customWidth="1"/>
    <col min="7" max="7" width="10.5" style="2" customWidth="1"/>
    <col min="8" max="8" width="12" style="2" customWidth="1"/>
    <col min="9" max="9" width="12.09765625" style="2" customWidth="1"/>
    <col min="10" max="10" width="11.796875" style="2" customWidth="1"/>
    <col min="11" max="11" width="11.19921875" style="2" customWidth="1"/>
    <col min="12" max="12" width="14.796875" style="2" customWidth="1"/>
    <col min="13" max="13" width="10.59765625" style="1" customWidth="1"/>
    <col min="14" max="14" width="9.796875" style="1" customWidth="1"/>
    <col min="15" max="1024" width="8.296875" style="1" customWidth="1"/>
    <col min="1025" max="1025" width="8.796875" customWidth="1"/>
  </cols>
  <sheetData>
    <row r="2" spans="1:15" ht="18" x14ac:dyDescent="0.35">
      <c r="A2" s="319" t="s">
        <v>119</v>
      </c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</row>
    <row r="3" spans="1:15" ht="7.5" customHeight="1" thickBot="1" x14ac:dyDescent="0.35"/>
    <row r="4" spans="1:15" ht="15" thickBot="1" x14ac:dyDescent="0.35">
      <c r="A4" s="328" t="s">
        <v>23</v>
      </c>
      <c r="B4" s="328"/>
      <c r="C4" s="328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</row>
    <row r="5" spans="1:15" ht="7.5" customHeight="1" thickBot="1" x14ac:dyDescent="0.35"/>
    <row r="6" spans="1:15" s="2" customFormat="1" ht="20.25" customHeight="1" thickBot="1" x14ac:dyDescent="0.35">
      <c r="A6" s="321" t="s">
        <v>120</v>
      </c>
      <c r="B6" s="322" t="s">
        <v>33</v>
      </c>
      <c r="C6" s="323" t="s">
        <v>40</v>
      </c>
      <c r="D6" s="324" t="s">
        <v>121</v>
      </c>
      <c r="E6" s="325" t="s">
        <v>122</v>
      </c>
      <c r="F6" s="326" t="s">
        <v>123</v>
      </c>
      <c r="G6" s="326"/>
      <c r="H6" s="326"/>
      <c r="I6" s="326"/>
      <c r="J6" s="321" t="s">
        <v>124</v>
      </c>
      <c r="K6" s="327" t="s">
        <v>125</v>
      </c>
      <c r="L6" s="327"/>
      <c r="M6" s="132"/>
      <c r="N6" s="133"/>
    </row>
    <row r="7" spans="1:15" s="2" customFormat="1" ht="27.75" customHeight="1" thickBot="1" x14ac:dyDescent="0.35">
      <c r="A7" s="321"/>
      <c r="B7" s="322"/>
      <c r="C7" s="323"/>
      <c r="D7" s="324"/>
      <c r="E7" s="325"/>
      <c r="F7" s="134" t="s">
        <v>126</v>
      </c>
      <c r="G7" s="135" t="s">
        <v>127</v>
      </c>
      <c r="H7" s="135"/>
      <c r="I7" s="136" t="s">
        <v>128</v>
      </c>
      <c r="J7" s="321"/>
      <c r="K7" s="137" t="s">
        <v>129</v>
      </c>
      <c r="L7" s="138" t="s">
        <v>130</v>
      </c>
      <c r="M7" s="242" t="s">
        <v>131</v>
      </c>
      <c r="N7" s="243" t="s">
        <v>132</v>
      </c>
    </row>
    <row r="8" spans="1:15" s="3" customFormat="1" ht="30" customHeight="1" x14ac:dyDescent="0.25">
      <c r="A8" s="141">
        <v>1</v>
      </c>
      <c r="B8" s="142" t="s">
        <v>82</v>
      </c>
      <c r="C8" s="143">
        <v>6</v>
      </c>
      <c r="D8" s="144">
        <f>COUNTA(C21:C85)</f>
        <v>21</v>
      </c>
      <c r="E8" s="145">
        <f>COUNTA(C21:C85)</f>
        <v>21</v>
      </c>
      <c r="F8" s="272">
        <f>MIN(C21:C84)</f>
        <v>42.192999999999998</v>
      </c>
      <c r="G8" s="223">
        <f>AVERAGE(C21:C87)</f>
        <v>43.084190476190471</v>
      </c>
      <c r="H8" s="148"/>
      <c r="I8" s="149">
        <f t="shared" ref="I8:I15" si="0">G8-F8</f>
        <v>0.89119047619047365</v>
      </c>
      <c r="J8" s="150">
        <v>1.0972222222222222E-2</v>
      </c>
      <c r="K8" s="151">
        <f>J8</f>
        <v>1.0972222222222222E-2</v>
      </c>
      <c r="L8" s="245">
        <f>K8</f>
        <v>1.0972222222222222E-2</v>
      </c>
      <c r="M8" s="268">
        <v>138.97999999999999</v>
      </c>
      <c r="N8" s="154"/>
      <c r="O8" s="155"/>
    </row>
    <row r="9" spans="1:15" s="3" customFormat="1" ht="30" customHeight="1" x14ac:dyDescent="0.25">
      <c r="A9" s="156">
        <v>2</v>
      </c>
      <c r="B9" s="157" t="s">
        <v>80</v>
      </c>
      <c r="C9" s="158">
        <v>44</v>
      </c>
      <c r="D9" s="159">
        <f>COUNTA(D21:D85)+D8+1</f>
        <v>43</v>
      </c>
      <c r="E9" s="160">
        <f>COUNTA(D21:D85)+1</f>
        <v>22</v>
      </c>
      <c r="F9" s="172">
        <f>MIN(D21:D84)</f>
        <v>41.988</v>
      </c>
      <c r="G9" s="198">
        <f>AVERAGE(D21:D86)</f>
        <v>42.56733333333333</v>
      </c>
      <c r="H9" s="162"/>
      <c r="I9" s="163">
        <f t="shared" si="0"/>
        <v>0.57933333333333081</v>
      </c>
      <c r="J9" s="164">
        <v>2.2928240740740739E-2</v>
      </c>
      <c r="K9" s="165">
        <f t="shared" ref="K9:K15" si="1">J9-J8</f>
        <v>1.1956018518518517E-2</v>
      </c>
      <c r="L9" s="247">
        <f>K9</f>
        <v>1.1956018518518517E-2</v>
      </c>
      <c r="M9" s="273">
        <v>137.488</v>
      </c>
      <c r="N9" s="168"/>
      <c r="O9" s="155"/>
    </row>
    <row r="10" spans="1:15" s="3" customFormat="1" ht="30" customHeight="1" x14ac:dyDescent="0.25">
      <c r="A10" s="156">
        <v>3</v>
      </c>
      <c r="B10" s="157" t="s">
        <v>82</v>
      </c>
      <c r="C10" s="158">
        <v>5</v>
      </c>
      <c r="D10" s="159">
        <f>COUNTA(E21:E85)+D9+1</f>
        <v>81</v>
      </c>
      <c r="E10" s="160">
        <f>COUNTA(E21:E85)+1</f>
        <v>38</v>
      </c>
      <c r="F10" s="172">
        <f>MIN(E21:E86)</f>
        <v>42.08</v>
      </c>
      <c r="G10" s="198">
        <f>AVERAGE(E21:E87)</f>
        <v>42.421351351351362</v>
      </c>
      <c r="H10" s="162"/>
      <c r="I10" s="163">
        <f t="shared" si="0"/>
        <v>0.34135135135136352</v>
      </c>
      <c r="J10" s="164">
        <v>4.2708333333333327E-2</v>
      </c>
      <c r="K10" s="165">
        <f t="shared" si="1"/>
        <v>1.9780092592592589E-2</v>
      </c>
      <c r="L10" s="247">
        <f>K10+L8</f>
        <v>3.0752314814814809E-2</v>
      </c>
      <c r="M10" s="274">
        <v>138.679</v>
      </c>
      <c r="N10" s="168"/>
      <c r="O10" s="155"/>
    </row>
    <row r="11" spans="1:15" s="3" customFormat="1" ht="30" customHeight="1" thickBot="1" x14ac:dyDescent="0.3">
      <c r="A11" s="156">
        <v>4</v>
      </c>
      <c r="B11" s="157" t="s">
        <v>80</v>
      </c>
      <c r="C11" s="158">
        <v>69</v>
      </c>
      <c r="D11" s="159">
        <f>COUNTA(F21:F85)+D10+1</f>
        <v>125</v>
      </c>
      <c r="E11" s="160">
        <f>COUNTA(F21:F85)+1</f>
        <v>44</v>
      </c>
      <c r="F11" s="175">
        <f>MIN(F21:F86)</f>
        <v>41.942</v>
      </c>
      <c r="G11" s="198">
        <f>AVERAGE(F21:F86)</f>
        <v>42.218162790697676</v>
      </c>
      <c r="H11" s="162"/>
      <c r="I11" s="163">
        <f t="shared" si="0"/>
        <v>0.27616279069767558</v>
      </c>
      <c r="J11" s="164">
        <v>6.5312500000000009E-2</v>
      </c>
      <c r="K11" s="165">
        <f t="shared" si="1"/>
        <v>2.2604166666666682E-2</v>
      </c>
      <c r="L11" s="247">
        <f>K11+L9</f>
        <v>3.4560185185185201E-2</v>
      </c>
      <c r="M11" s="274">
        <v>140.21799999999999</v>
      </c>
      <c r="N11" s="168"/>
      <c r="O11" s="155"/>
    </row>
    <row r="12" spans="1:15" s="3" customFormat="1" ht="30" customHeight="1" thickBot="1" x14ac:dyDescent="0.3">
      <c r="A12" s="156">
        <v>5</v>
      </c>
      <c r="B12" s="157" t="s">
        <v>82</v>
      </c>
      <c r="C12" s="173">
        <v>11</v>
      </c>
      <c r="D12" s="159">
        <f>COUNTA(G21:G85)+D11+1</f>
        <v>180</v>
      </c>
      <c r="E12" s="160">
        <f>COUNTA(G21:G85)+1</f>
        <v>55</v>
      </c>
      <c r="F12" s="146">
        <f>MIN(G21:G86)</f>
        <v>41.968000000000004</v>
      </c>
      <c r="G12" s="275">
        <f>AVERAGE(G21:G886)</f>
        <v>42.390444444444448</v>
      </c>
      <c r="H12" s="162"/>
      <c r="I12" s="163">
        <f t="shared" si="0"/>
        <v>0.4224444444444444</v>
      </c>
      <c r="J12" s="164">
        <v>9.341435185185186E-2</v>
      </c>
      <c r="K12" s="165">
        <f t="shared" si="1"/>
        <v>2.810185185185185E-2</v>
      </c>
      <c r="L12" s="247">
        <f>K12+L10</f>
        <v>5.8854166666666659E-2</v>
      </c>
      <c r="M12" s="274">
        <v>138.303</v>
      </c>
      <c r="N12" s="168"/>
      <c r="O12" s="155"/>
    </row>
    <row r="13" spans="1:15" s="3" customFormat="1" ht="30" customHeight="1" thickBot="1" x14ac:dyDescent="0.3">
      <c r="A13" s="156">
        <v>6</v>
      </c>
      <c r="B13" s="157" t="s">
        <v>80</v>
      </c>
      <c r="C13" s="173">
        <v>6</v>
      </c>
      <c r="D13" s="159">
        <f>COUNTA(H21:H85)+D12+1</f>
        <v>202</v>
      </c>
      <c r="E13" s="160">
        <f>COUNTA(H21:H85)+1</f>
        <v>22</v>
      </c>
      <c r="F13" s="231">
        <f>MIN(H21:H86)</f>
        <v>42.128999999999998</v>
      </c>
      <c r="G13" s="198">
        <f>AVERAGE(H21:H86)</f>
        <v>42.423761904761903</v>
      </c>
      <c r="H13" s="162"/>
      <c r="I13" s="163">
        <f t="shared" si="0"/>
        <v>0.29476190476190567</v>
      </c>
      <c r="J13" s="164">
        <v>0.10535879629629628</v>
      </c>
      <c r="K13" s="165">
        <f t="shared" si="1"/>
        <v>1.1944444444444424E-2</v>
      </c>
      <c r="L13" s="247">
        <f>K13+L11</f>
        <v>4.6504629629629625E-2</v>
      </c>
      <c r="M13" s="274">
        <v>143.94499999999999</v>
      </c>
      <c r="N13" s="168" t="s">
        <v>162</v>
      </c>
      <c r="O13" s="155" t="s">
        <v>151</v>
      </c>
    </row>
    <row r="14" spans="1:15" s="3" customFormat="1" ht="30" customHeight="1" thickBot="1" x14ac:dyDescent="0.3">
      <c r="A14" s="156">
        <v>7</v>
      </c>
      <c r="B14" s="157" t="s">
        <v>80</v>
      </c>
      <c r="C14" s="173">
        <v>21</v>
      </c>
      <c r="D14" s="159">
        <f>COUNTA(I21:I85)+D13+1</f>
        <v>263</v>
      </c>
      <c r="E14" s="160">
        <f>COUNTA(I21:I85)+1</f>
        <v>61</v>
      </c>
      <c r="F14" s="181">
        <f>MIN(I21:I86)</f>
        <v>41.823999999999998</v>
      </c>
      <c r="G14" s="275">
        <f>AVERAGE(I21:I86)</f>
        <v>42.218399999999981</v>
      </c>
      <c r="H14" s="162"/>
      <c r="I14" s="163">
        <f t="shared" si="0"/>
        <v>0.39439999999998321</v>
      </c>
      <c r="J14" s="164">
        <v>0.13631944444444444</v>
      </c>
      <c r="K14" s="165">
        <f t="shared" si="1"/>
        <v>3.0960648148148154E-2</v>
      </c>
      <c r="L14" s="250">
        <f>K14+L13</f>
        <v>7.7465277777777786E-2</v>
      </c>
      <c r="M14" s="274">
        <v>204.393</v>
      </c>
      <c r="N14" s="168"/>
      <c r="O14" s="155"/>
    </row>
    <row r="15" spans="1:15" s="3" customFormat="1" ht="30" customHeight="1" thickBot="1" x14ac:dyDescent="0.3">
      <c r="A15" s="176" t="s">
        <v>140</v>
      </c>
      <c r="B15" s="177" t="s">
        <v>82</v>
      </c>
      <c r="C15" s="178">
        <v>10</v>
      </c>
      <c r="D15" s="179">
        <f>COUNTA(J21:J85)+D14+1</f>
        <v>323</v>
      </c>
      <c r="E15" s="180">
        <f>COUNTA(J21:J85)+1</f>
        <v>60</v>
      </c>
      <c r="F15" s="276">
        <f>MIN(J21:J86)</f>
        <v>42.085999999999999</v>
      </c>
      <c r="G15" s="201">
        <f>AVERAGE(J21:J86)</f>
        <v>42.394322033898312</v>
      </c>
      <c r="H15" s="183"/>
      <c r="I15" s="184">
        <f t="shared" si="0"/>
        <v>0.30832203389831392</v>
      </c>
      <c r="J15" s="185" t="str">
        <f>Общие_результаты!G6</f>
        <v>4:00:25</v>
      </c>
      <c r="K15" s="186">
        <f t="shared" si="1"/>
        <v>3.063657407407408E-2</v>
      </c>
      <c r="L15" s="252">
        <f>K15+L12</f>
        <v>8.9490740740740732E-2</v>
      </c>
      <c r="M15" s="253"/>
      <c r="N15" s="189" t="s">
        <v>173</v>
      </c>
      <c r="O15" s="155" t="s">
        <v>174</v>
      </c>
    </row>
    <row r="16" spans="1:15" s="3" customFormat="1" ht="30" customHeight="1" x14ac:dyDescent="0.25">
      <c r="A16" s="190"/>
      <c r="B16" s="191"/>
      <c r="C16" s="190"/>
      <c r="D16" s="190"/>
      <c r="E16" s="190"/>
      <c r="F16" s="192">
        <f>AVERAGE(F8,F10,F12,F15)</f>
        <v>42.08175</v>
      </c>
      <c r="G16" s="193">
        <f>AVERAGE(C21:C88,E21:E86,G21:G88,J21:J87)</f>
        <v>42.483666666666679</v>
      </c>
      <c r="H16" s="193" t="s">
        <v>165</v>
      </c>
      <c r="I16" s="194">
        <f>AVERAGE(I8,I10,I12,I15)</f>
        <v>0.49082707647114887</v>
      </c>
      <c r="J16" s="190"/>
      <c r="K16" s="190"/>
      <c r="L16" s="190"/>
      <c r="M16" s="191"/>
      <c r="N16" s="191"/>
    </row>
    <row r="17" spans="1:14" ht="27.75" customHeight="1" x14ac:dyDescent="0.3">
      <c r="A17" s="195"/>
      <c r="B17" s="195"/>
      <c r="C17" s="195"/>
      <c r="D17" s="196"/>
      <c r="E17" s="196"/>
      <c r="F17" s="197">
        <f>AVERAGE(F9,F11,F12,F15)</f>
        <v>41.996000000000002</v>
      </c>
      <c r="G17" s="198">
        <f>AVERAGE(D21:D88,F21:F86,H21:H88,I21:I87)</f>
        <v>42.298606896551732</v>
      </c>
      <c r="H17" s="198" t="s">
        <v>175</v>
      </c>
      <c r="I17" s="163">
        <f>AVERAGE(I9,I11,I12,I15)</f>
        <v>0.39656565059344118</v>
      </c>
      <c r="J17" s="196"/>
      <c r="K17" s="196" t="s">
        <v>144</v>
      </c>
      <c r="L17" s="196"/>
      <c r="M17" s="191"/>
      <c r="N17" s="191"/>
    </row>
    <row r="18" spans="1:14" ht="30" customHeight="1" thickBot="1" x14ac:dyDescent="0.35">
      <c r="A18" s="195"/>
      <c r="B18" s="195"/>
      <c r="C18" s="195"/>
      <c r="D18" s="196"/>
      <c r="E18" s="196"/>
      <c r="F18" s="199">
        <f>AVERAGE(F8:F15)</f>
        <v>42.026249999999997</v>
      </c>
      <c r="G18" s="200">
        <f>AVERAGE(C21:J90)</f>
        <v>42.39875</v>
      </c>
      <c r="H18" s="201"/>
      <c r="I18" s="202">
        <f>AVERAGE(I8:I15)</f>
        <v>0.43849579183468634</v>
      </c>
      <c r="J18" s="196"/>
      <c r="K18" s="196"/>
      <c r="L18" s="196"/>
      <c r="M18" s="195"/>
      <c r="N18" s="195"/>
    </row>
    <row r="20" spans="1:14" ht="15" thickBot="1" x14ac:dyDescent="0.35">
      <c r="C20" s="203" t="str">
        <f>B8</f>
        <v>Якусик Дима</v>
      </c>
      <c r="D20" s="203" t="str">
        <f>B9</f>
        <v>Лихошерст Леша</v>
      </c>
      <c r="E20" s="1" t="str">
        <f>B10</f>
        <v>Якусик Дима</v>
      </c>
      <c r="F20" s="1" t="str">
        <f>B11</f>
        <v>Лихошерст Леша</v>
      </c>
      <c r="G20" s="1" t="str">
        <f>B12</f>
        <v>Якусик Дима</v>
      </c>
      <c r="H20" s="1" t="str">
        <f>B13</f>
        <v>Лихошерст Леша</v>
      </c>
      <c r="I20" s="1" t="str">
        <f>B14</f>
        <v>Лихошерст Леша</v>
      </c>
      <c r="J20" s="1" t="str">
        <f>B15</f>
        <v>Якусик Дима</v>
      </c>
    </row>
    <row r="21" spans="1:14" x14ac:dyDescent="0.3">
      <c r="B21" s="1">
        <v>1</v>
      </c>
      <c r="C21" s="204">
        <v>45.667999999999999</v>
      </c>
      <c r="D21" s="205">
        <v>44.701999999999998</v>
      </c>
      <c r="E21" s="205">
        <v>44.023000000000003</v>
      </c>
      <c r="F21" s="205">
        <v>43.695999999999998</v>
      </c>
      <c r="G21" s="205">
        <v>44.012999999999998</v>
      </c>
      <c r="H21" s="205">
        <v>43.228999999999999</v>
      </c>
      <c r="I21" s="205">
        <v>43.713999999999999</v>
      </c>
      <c r="J21" s="206">
        <v>43.606000000000002</v>
      </c>
      <c r="M21" s="2"/>
      <c r="N21" s="2"/>
    </row>
    <row r="22" spans="1:14" x14ac:dyDescent="0.3">
      <c r="B22" s="1">
        <v>2</v>
      </c>
      <c r="C22" s="207">
        <v>50.289000000000001</v>
      </c>
      <c r="D22" s="208">
        <v>42.972999999999999</v>
      </c>
      <c r="E22" s="208">
        <v>42.290999999999997</v>
      </c>
      <c r="F22" s="208">
        <v>42.430999999999997</v>
      </c>
      <c r="G22" s="208">
        <v>42.463000000000001</v>
      </c>
      <c r="H22" s="208">
        <v>42.649000000000001</v>
      </c>
      <c r="I22" s="208">
        <v>42.52</v>
      </c>
      <c r="J22" s="209">
        <v>42.415999999999997</v>
      </c>
      <c r="M22" s="3"/>
      <c r="N22" s="3"/>
    </row>
    <row r="23" spans="1:14" x14ac:dyDescent="0.3">
      <c r="B23" s="1">
        <v>3</v>
      </c>
      <c r="C23" s="207">
        <v>42.957000000000001</v>
      </c>
      <c r="D23" s="208">
        <v>43.526000000000003</v>
      </c>
      <c r="E23" s="208">
        <v>42.241999999999997</v>
      </c>
      <c r="F23" s="208">
        <v>42.542999999999999</v>
      </c>
      <c r="G23" s="208">
        <v>42.904000000000003</v>
      </c>
      <c r="H23" s="208">
        <v>42.16</v>
      </c>
      <c r="I23" s="208">
        <v>42.453000000000003</v>
      </c>
      <c r="J23" s="209">
        <v>42.469000000000001</v>
      </c>
      <c r="M23" s="3"/>
      <c r="N23" s="3"/>
    </row>
    <row r="24" spans="1:14" x14ac:dyDescent="0.3">
      <c r="B24" s="1">
        <v>4</v>
      </c>
      <c r="C24" s="207">
        <v>42.488</v>
      </c>
      <c r="D24" s="208">
        <v>42.427999999999997</v>
      </c>
      <c r="E24" s="208">
        <v>42.222999999999999</v>
      </c>
      <c r="F24" s="208">
        <v>42.314</v>
      </c>
      <c r="G24" s="208">
        <v>42.615000000000002</v>
      </c>
      <c r="H24" s="208">
        <v>42.390999999999998</v>
      </c>
      <c r="I24" s="208">
        <v>42.421999999999997</v>
      </c>
      <c r="J24" s="209">
        <v>42.343000000000004</v>
      </c>
      <c r="M24" s="3"/>
      <c r="N24" s="3"/>
    </row>
    <row r="25" spans="1:14" x14ac:dyDescent="0.3">
      <c r="B25" s="1">
        <v>5</v>
      </c>
      <c r="C25" s="207">
        <v>43.793999999999997</v>
      </c>
      <c r="D25" s="208">
        <v>43.182000000000002</v>
      </c>
      <c r="E25" s="208">
        <v>42.201000000000001</v>
      </c>
      <c r="F25" s="208">
        <v>42.265999999999998</v>
      </c>
      <c r="G25" s="208">
        <v>42.212000000000003</v>
      </c>
      <c r="H25" s="208">
        <v>42.273000000000003</v>
      </c>
      <c r="I25" s="208">
        <v>42.104999999999997</v>
      </c>
      <c r="J25" s="209">
        <v>42.298000000000002</v>
      </c>
    </row>
    <row r="26" spans="1:14" x14ac:dyDescent="0.3">
      <c r="B26" s="1">
        <v>6</v>
      </c>
      <c r="C26" s="207">
        <v>42.533000000000001</v>
      </c>
      <c r="D26" s="208">
        <v>42.295000000000002</v>
      </c>
      <c r="E26" s="208">
        <v>42.244</v>
      </c>
      <c r="F26" s="208">
        <v>42.366</v>
      </c>
      <c r="G26" s="208">
        <v>42.606000000000002</v>
      </c>
      <c r="H26" s="208">
        <v>42.158999999999999</v>
      </c>
      <c r="I26" s="208">
        <v>42.387</v>
      </c>
      <c r="J26" s="209">
        <v>42.472999999999999</v>
      </c>
    </row>
    <row r="27" spans="1:14" x14ac:dyDescent="0.3">
      <c r="B27" s="1">
        <v>7</v>
      </c>
      <c r="C27" s="207">
        <v>42.366999999999997</v>
      </c>
      <c r="D27" s="208">
        <v>42.484000000000002</v>
      </c>
      <c r="E27" s="208">
        <v>42.404000000000003</v>
      </c>
      <c r="F27" s="208">
        <v>42.237000000000002</v>
      </c>
      <c r="G27" s="208">
        <v>42.362000000000002</v>
      </c>
      <c r="H27" s="208">
        <v>42.343000000000004</v>
      </c>
      <c r="I27" s="208">
        <v>42.274999999999999</v>
      </c>
      <c r="J27" s="209">
        <v>42.268999999999998</v>
      </c>
    </row>
    <row r="28" spans="1:14" x14ac:dyDescent="0.3">
      <c r="B28" s="1">
        <v>8</v>
      </c>
      <c r="C28" s="207">
        <v>42.613999999999997</v>
      </c>
      <c r="D28" s="208">
        <v>42.331000000000003</v>
      </c>
      <c r="E28" s="208">
        <v>42.323</v>
      </c>
      <c r="F28" s="208">
        <v>41.982999999999997</v>
      </c>
      <c r="G28" s="208">
        <v>42.238</v>
      </c>
      <c r="H28" s="208">
        <v>42.128999999999998</v>
      </c>
      <c r="I28" s="208">
        <v>42.3</v>
      </c>
      <c r="J28" s="209">
        <v>42.314999999999998</v>
      </c>
    </row>
    <row r="29" spans="1:14" x14ac:dyDescent="0.3">
      <c r="B29" s="1">
        <v>9</v>
      </c>
      <c r="C29" s="207">
        <v>42.548999999999999</v>
      </c>
      <c r="D29" s="208">
        <v>42.420999999999999</v>
      </c>
      <c r="E29" s="208">
        <v>42.345999999999997</v>
      </c>
      <c r="F29" s="208">
        <v>42.142000000000003</v>
      </c>
      <c r="G29" s="208">
        <v>42.74</v>
      </c>
      <c r="H29" s="208">
        <v>42.360999999999997</v>
      </c>
      <c r="I29" s="208">
        <v>42.198</v>
      </c>
      <c r="J29" s="209">
        <v>42.182000000000002</v>
      </c>
    </row>
    <row r="30" spans="1:14" x14ac:dyDescent="0.3">
      <c r="B30" s="1">
        <v>10</v>
      </c>
      <c r="C30" s="207">
        <v>42.472999999999999</v>
      </c>
      <c r="D30" s="208">
        <v>42.146000000000001</v>
      </c>
      <c r="E30" s="208">
        <v>42.326000000000001</v>
      </c>
      <c r="F30" s="208">
        <v>42.112000000000002</v>
      </c>
      <c r="G30" s="208">
        <v>42.204000000000001</v>
      </c>
      <c r="H30" s="208">
        <v>42.319000000000003</v>
      </c>
      <c r="I30" s="208">
        <v>42.027000000000001</v>
      </c>
      <c r="J30" s="209">
        <v>42.194000000000003</v>
      </c>
    </row>
    <row r="31" spans="1:14" x14ac:dyDescent="0.3">
      <c r="B31" s="1">
        <v>11</v>
      </c>
      <c r="C31" s="207">
        <v>42.34</v>
      </c>
      <c r="D31" s="208">
        <v>42.072000000000003</v>
      </c>
      <c r="E31" s="208">
        <v>42.116999999999997</v>
      </c>
      <c r="F31" s="208">
        <v>42.155999999999999</v>
      </c>
      <c r="G31" s="208">
        <v>42.238999999999997</v>
      </c>
      <c r="H31" s="208">
        <v>42.600999999999999</v>
      </c>
      <c r="I31" s="208">
        <v>42.332999999999998</v>
      </c>
      <c r="J31" s="209">
        <v>42.222000000000001</v>
      </c>
    </row>
    <row r="32" spans="1:14" x14ac:dyDescent="0.3">
      <c r="B32" s="1">
        <v>12</v>
      </c>
      <c r="C32" s="207">
        <v>42.265000000000001</v>
      </c>
      <c r="D32" s="208">
        <v>42.27</v>
      </c>
      <c r="E32" s="208">
        <v>42.262</v>
      </c>
      <c r="F32" s="208">
        <v>42.360999999999997</v>
      </c>
      <c r="G32" s="208">
        <v>42.475000000000001</v>
      </c>
      <c r="H32" s="208">
        <v>42.313000000000002</v>
      </c>
      <c r="I32" s="208">
        <v>42.05</v>
      </c>
      <c r="J32" s="209">
        <v>42.253</v>
      </c>
    </row>
    <row r="33" spans="2:10" s="1" customFormat="1" x14ac:dyDescent="0.3">
      <c r="B33" s="1">
        <v>13</v>
      </c>
      <c r="C33" s="207">
        <v>42.279000000000003</v>
      </c>
      <c r="D33" s="208">
        <v>42.337000000000003</v>
      </c>
      <c r="E33" s="208">
        <v>42.262</v>
      </c>
      <c r="F33" s="208">
        <v>42.006</v>
      </c>
      <c r="G33" s="208">
        <v>42.551000000000002</v>
      </c>
      <c r="H33" s="208">
        <v>42.372999999999998</v>
      </c>
      <c r="I33" s="208">
        <v>42.173000000000002</v>
      </c>
      <c r="J33" s="209">
        <v>42.271000000000001</v>
      </c>
    </row>
    <row r="34" spans="2:10" s="1" customFormat="1" x14ac:dyDescent="0.3">
      <c r="B34" s="1">
        <v>14</v>
      </c>
      <c r="C34" s="207">
        <v>42.345999999999997</v>
      </c>
      <c r="D34" s="208">
        <v>42.280999999999999</v>
      </c>
      <c r="E34" s="208">
        <v>42.393999999999998</v>
      </c>
      <c r="F34" s="208">
        <v>41.944000000000003</v>
      </c>
      <c r="G34" s="208">
        <v>43.295000000000002</v>
      </c>
      <c r="H34" s="208">
        <v>42.481999999999999</v>
      </c>
      <c r="I34" s="208">
        <v>42.073999999999998</v>
      </c>
      <c r="J34" s="209">
        <v>42.258000000000003</v>
      </c>
    </row>
    <row r="35" spans="2:10" s="1" customFormat="1" x14ac:dyDescent="0.3">
      <c r="B35" s="1">
        <v>15</v>
      </c>
      <c r="C35" s="207">
        <v>42.488999999999997</v>
      </c>
      <c r="D35" s="208">
        <v>41.988</v>
      </c>
      <c r="E35" s="208">
        <v>42.182000000000002</v>
      </c>
      <c r="F35" s="208">
        <v>41.95</v>
      </c>
      <c r="G35" s="208">
        <v>42.277000000000001</v>
      </c>
      <c r="H35" s="208">
        <v>42.427999999999997</v>
      </c>
      <c r="I35" s="208">
        <v>42.363999999999997</v>
      </c>
      <c r="J35" s="209">
        <v>42.319000000000003</v>
      </c>
    </row>
    <row r="36" spans="2:10" s="1" customFormat="1" x14ac:dyDescent="0.3">
      <c r="B36" s="1">
        <v>16</v>
      </c>
      <c r="C36" s="207">
        <v>42.28</v>
      </c>
      <c r="D36" s="208">
        <v>42.247</v>
      </c>
      <c r="E36" s="208">
        <v>42.234000000000002</v>
      </c>
      <c r="F36" s="208">
        <v>42.024000000000001</v>
      </c>
      <c r="G36" s="208">
        <v>42.411000000000001</v>
      </c>
      <c r="H36" s="208">
        <v>42.325000000000003</v>
      </c>
      <c r="I36" s="208">
        <v>42.293999999999997</v>
      </c>
      <c r="J36" s="209">
        <v>42.670999999999999</v>
      </c>
    </row>
    <row r="37" spans="2:10" s="1" customFormat="1" x14ac:dyDescent="0.3">
      <c r="B37" s="1">
        <v>17</v>
      </c>
      <c r="C37" s="207">
        <v>42.192999999999998</v>
      </c>
      <c r="D37" s="208">
        <v>42.448999999999998</v>
      </c>
      <c r="E37" s="208">
        <v>42.311999999999998</v>
      </c>
      <c r="F37" s="208">
        <v>42.377000000000002</v>
      </c>
      <c r="G37" s="208">
        <v>42.542000000000002</v>
      </c>
      <c r="H37" s="208">
        <v>42.524999999999999</v>
      </c>
      <c r="I37" s="208">
        <v>42.067</v>
      </c>
      <c r="J37" s="209">
        <v>42.238</v>
      </c>
    </row>
    <row r="38" spans="2:10" s="1" customFormat="1" x14ac:dyDescent="0.3">
      <c r="B38" s="1">
        <v>18</v>
      </c>
      <c r="C38" s="207">
        <v>42.506999999999998</v>
      </c>
      <c r="D38" s="208">
        <v>42.192999999999998</v>
      </c>
      <c r="E38" s="208">
        <v>42.381</v>
      </c>
      <c r="F38" s="208">
        <v>42.027000000000001</v>
      </c>
      <c r="G38" s="208">
        <v>42.231000000000002</v>
      </c>
      <c r="H38" s="208">
        <v>42.46</v>
      </c>
      <c r="I38" s="208">
        <v>42.39</v>
      </c>
      <c r="J38" s="209">
        <v>42.537999999999997</v>
      </c>
    </row>
    <row r="39" spans="2:10" s="1" customFormat="1" x14ac:dyDescent="0.3">
      <c r="B39" s="1">
        <v>19</v>
      </c>
      <c r="C39" s="207">
        <v>42.322000000000003</v>
      </c>
      <c r="D39" s="208">
        <v>42.210999999999999</v>
      </c>
      <c r="E39" s="208">
        <v>42.414000000000001</v>
      </c>
      <c r="F39" s="208">
        <v>41.942</v>
      </c>
      <c r="G39" s="208">
        <v>42.552</v>
      </c>
      <c r="H39" s="208">
        <v>42.567999999999998</v>
      </c>
      <c r="I39" s="208">
        <v>42.045000000000002</v>
      </c>
      <c r="J39" s="209">
        <v>42.439</v>
      </c>
    </row>
    <row r="40" spans="2:10" s="1" customFormat="1" x14ac:dyDescent="0.3">
      <c r="B40" s="1">
        <v>20</v>
      </c>
      <c r="C40" s="207">
        <v>42.37</v>
      </c>
      <c r="D40" s="208">
        <v>42.557000000000002</v>
      </c>
      <c r="E40" s="208">
        <v>42.374000000000002</v>
      </c>
      <c r="F40" s="208">
        <v>42.002000000000002</v>
      </c>
      <c r="G40" s="208">
        <v>42.033999999999999</v>
      </c>
      <c r="H40" s="208">
        <v>42.222999999999999</v>
      </c>
      <c r="I40" s="208">
        <v>42.161000000000001</v>
      </c>
      <c r="J40" s="209">
        <v>42.18</v>
      </c>
    </row>
    <row r="41" spans="2:10" s="1" customFormat="1" x14ac:dyDescent="0.3">
      <c r="B41" s="1">
        <v>21</v>
      </c>
      <c r="C41" s="207">
        <v>43.645000000000003</v>
      </c>
      <c r="D41" s="208">
        <v>42.820999999999998</v>
      </c>
      <c r="E41" s="208">
        <v>42.125</v>
      </c>
      <c r="F41" s="208">
        <v>42.033000000000001</v>
      </c>
      <c r="G41" s="208">
        <v>42.167000000000002</v>
      </c>
      <c r="H41" s="208">
        <v>42.588000000000001</v>
      </c>
      <c r="I41" s="208">
        <v>42.103000000000002</v>
      </c>
      <c r="J41" s="209">
        <v>42.698</v>
      </c>
    </row>
    <row r="42" spans="2:10" s="1" customFormat="1" x14ac:dyDescent="0.3">
      <c r="B42" s="1">
        <v>22</v>
      </c>
      <c r="C42" s="207"/>
      <c r="D42" s="208"/>
      <c r="E42" s="208">
        <v>42.08</v>
      </c>
      <c r="F42" s="208">
        <v>42.213999999999999</v>
      </c>
      <c r="G42" s="208">
        <v>42.197000000000003</v>
      </c>
      <c r="H42" s="208"/>
      <c r="I42" s="208">
        <v>42.374000000000002</v>
      </c>
      <c r="J42" s="209">
        <v>42.194000000000003</v>
      </c>
    </row>
    <row r="43" spans="2:10" s="1" customFormat="1" x14ac:dyDescent="0.3">
      <c r="B43" s="1">
        <v>23</v>
      </c>
      <c r="C43" s="207"/>
      <c r="D43" s="208"/>
      <c r="E43" s="208">
        <v>42.344999999999999</v>
      </c>
      <c r="F43" s="208">
        <v>42.027000000000001</v>
      </c>
      <c r="G43" s="208">
        <v>42.113</v>
      </c>
      <c r="H43" s="208"/>
      <c r="I43" s="208">
        <v>42.962000000000003</v>
      </c>
      <c r="J43" s="209">
        <v>42.387999999999998</v>
      </c>
    </row>
    <row r="44" spans="2:10" s="1" customFormat="1" x14ac:dyDescent="0.3">
      <c r="B44" s="1">
        <v>24</v>
      </c>
      <c r="C44" s="207"/>
      <c r="D44" s="208"/>
      <c r="E44" s="208">
        <v>42.206000000000003</v>
      </c>
      <c r="F44" s="208">
        <v>42.167000000000002</v>
      </c>
      <c r="G44" s="208">
        <v>42.463000000000001</v>
      </c>
      <c r="H44" s="208"/>
      <c r="I44" s="208">
        <v>42.195999999999998</v>
      </c>
      <c r="J44" s="209">
        <v>42.231999999999999</v>
      </c>
    </row>
    <row r="45" spans="2:10" s="1" customFormat="1" x14ac:dyDescent="0.3">
      <c r="B45" s="1">
        <v>25</v>
      </c>
      <c r="C45" s="207"/>
      <c r="D45" s="208"/>
      <c r="E45" s="208">
        <v>42.478000000000002</v>
      </c>
      <c r="F45" s="208">
        <v>42.216999999999999</v>
      </c>
      <c r="G45" s="208">
        <v>42.612000000000002</v>
      </c>
      <c r="H45" s="208"/>
      <c r="I45" s="208">
        <v>42.283000000000001</v>
      </c>
      <c r="J45" s="209">
        <v>42.768000000000001</v>
      </c>
    </row>
    <row r="46" spans="2:10" s="1" customFormat="1" x14ac:dyDescent="0.3">
      <c r="B46" s="1">
        <v>26</v>
      </c>
      <c r="C46" s="207"/>
      <c r="D46" s="208"/>
      <c r="E46" s="208">
        <v>42.308</v>
      </c>
      <c r="F46" s="208">
        <v>42.408999999999999</v>
      </c>
      <c r="G46" s="208">
        <v>42.417999999999999</v>
      </c>
      <c r="H46" s="208"/>
      <c r="I46" s="208">
        <v>41.938000000000002</v>
      </c>
      <c r="J46" s="209">
        <v>42.445999999999998</v>
      </c>
    </row>
    <row r="47" spans="2:10" s="1" customFormat="1" x14ac:dyDescent="0.3">
      <c r="B47" s="1">
        <v>27</v>
      </c>
      <c r="C47" s="207"/>
      <c r="D47" s="208"/>
      <c r="E47" s="208">
        <v>42.392000000000003</v>
      </c>
      <c r="F47" s="208">
        <v>42.185000000000002</v>
      </c>
      <c r="G47" s="208">
        <v>42.198999999999998</v>
      </c>
      <c r="H47" s="208"/>
      <c r="I47" s="208">
        <v>41.823999999999998</v>
      </c>
      <c r="J47" s="209">
        <v>42.55</v>
      </c>
    </row>
    <row r="48" spans="2:10" s="1" customFormat="1" x14ac:dyDescent="0.3">
      <c r="B48" s="1">
        <v>28</v>
      </c>
      <c r="C48" s="207"/>
      <c r="D48" s="208"/>
      <c r="E48" s="208">
        <v>42.572000000000003</v>
      </c>
      <c r="F48" s="208">
        <v>42.472999999999999</v>
      </c>
      <c r="G48" s="208">
        <v>42.750999999999998</v>
      </c>
      <c r="H48" s="208"/>
      <c r="I48" s="208">
        <v>42.081000000000003</v>
      </c>
      <c r="J48" s="209">
        <v>42.156999999999996</v>
      </c>
    </row>
    <row r="49" spans="2:10" s="1" customFormat="1" x14ac:dyDescent="0.3">
      <c r="B49" s="1">
        <v>29</v>
      </c>
      <c r="C49" s="207"/>
      <c r="D49" s="208"/>
      <c r="E49" s="208">
        <v>42.531999999999996</v>
      </c>
      <c r="F49" s="208">
        <v>42.761000000000003</v>
      </c>
      <c r="G49" s="208">
        <v>42.566000000000003</v>
      </c>
      <c r="H49" s="208"/>
      <c r="I49" s="208">
        <v>41.985999999999997</v>
      </c>
      <c r="J49" s="209">
        <v>42.085999999999999</v>
      </c>
    </row>
    <row r="50" spans="2:10" s="1" customFormat="1" x14ac:dyDescent="0.3">
      <c r="B50" s="1">
        <v>30</v>
      </c>
      <c r="C50" s="207"/>
      <c r="D50" s="208"/>
      <c r="E50" s="208">
        <v>42.607999999999997</v>
      </c>
      <c r="F50" s="208">
        <v>42.171999999999997</v>
      </c>
      <c r="G50" s="208">
        <v>42.18</v>
      </c>
      <c r="H50" s="208"/>
      <c r="I50" s="208">
        <v>42.289000000000001</v>
      </c>
      <c r="J50" s="209">
        <v>42.521999999999998</v>
      </c>
    </row>
    <row r="51" spans="2:10" s="1" customFormat="1" x14ac:dyDescent="0.3">
      <c r="B51" s="1">
        <v>31</v>
      </c>
      <c r="C51" s="207"/>
      <c r="D51" s="208"/>
      <c r="E51" s="208">
        <v>42.353000000000002</v>
      </c>
      <c r="F51" s="208">
        <v>42.081000000000003</v>
      </c>
      <c r="G51" s="208">
        <v>42.222000000000001</v>
      </c>
      <c r="H51" s="208"/>
      <c r="I51" s="208">
        <v>41.921999999999997</v>
      </c>
      <c r="J51" s="209">
        <v>42.118000000000002</v>
      </c>
    </row>
    <row r="52" spans="2:10" s="1" customFormat="1" x14ac:dyDescent="0.3">
      <c r="B52" s="1">
        <v>32</v>
      </c>
      <c r="C52" s="207"/>
      <c r="D52" s="208"/>
      <c r="E52" s="208">
        <v>43.353000000000002</v>
      </c>
      <c r="F52" s="208">
        <v>42.341000000000001</v>
      </c>
      <c r="G52" s="208">
        <v>41.968000000000004</v>
      </c>
      <c r="H52" s="208"/>
      <c r="I52" s="208">
        <v>42.34</v>
      </c>
      <c r="J52" s="209">
        <v>42.375</v>
      </c>
    </row>
    <row r="53" spans="2:10" s="1" customFormat="1" x14ac:dyDescent="0.3">
      <c r="B53" s="1">
        <v>33</v>
      </c>
      <c r="C53" s="207"/>
      <c r="D53" s="208"/>
      <c r="E53" s="208">
        <v>42.505000000000003</v>
      </c>
      <c r="F53" s="208">
        <v>42.158999999999999</v>
      </c>
      <c r="G53" s="208">
        <v>42.183</v>
      </c>
      <c r="H53" s="208"/>
      <c r="I53" s="208">
        <v>42.356000000000002</v>
      </c>
      <c r="J53" s="209">
        <v>42.158999999999999</v>
      </c>
    </row>
    <row r="54" spans="2:10" s="1" customFormat="1" x14ac:dyDescent="0.3">
      <c r="B54" s="1">
        <v>34</v>
      </c>
      <c r="C54" s="207"/>
      <c r="D54" s="208"/>
      <c r="E54" s="208">
        <v>42.555</v>
      </c>
      <c r="F54" s="208">
        <v>42.112000000000002</v>
      </c>
      <c r="G54" s="208">
        <v>42.316000000000003</v>
      </c>
      <c r="H54" s="208"/>
      <c r="I54" s="208">
        <v>42.000999999999998</v>
      </c>
      <c r="J54" s="209">
        <v>42.21</v>
      </c>
    </row>
    <row r="55" spans="2:10" s="1" customFormat="1" x14ac:dyDescent="0.3">
      <c r="B55" s="1">
        <v>35</v>
      </c>
      <c r="C55" s="207"/>
      <c r="D55" s="208"/>
      <c r="E55" s="208">
        <v>42.451999999999998</v>
      </c>
      <c r="F55" s="208">
        <v>42.136000000000003</v>
      </c>
      <c r="G55" s="208">
        <v>42.201999999999998</v>
      </c>
      <c r="H55" s="208"/>
      <c r="I55" s="208">
        <v>42.055</v>
      </c>
      <c r="J55" s="209">
        <v>42.326999999999998</v>
      </c>
    </row>
    <row r="56" spans="2:10" s="1" customFormat="1" x14ac:dyDescent="0.3">
      <c r="B56" s="1">
        <v>36</v>
      </c>
      <c r="C56" s="207"/>
      <c r="D56" s="208"/>
      <c r="E56" s="208">
        <v>42.78</v>
      </c>
      <c r="F56" s="208">
        <v>42.177999999999997</v>
      </c>
      <c r="G56" s="208">
        <v>42.213000000000001</v>
      </c>
      <c r="H56" s="208"/>
      <c r="I56" s="208">
        <v>42.094999999999999</v>
      </c>
      <c r="J56" s="209">
        <v>42.695999999999998</v>
      </c>
    </row>
    <row r="57" spans="2:10" s="1" customFormat="1" x14ac:dyDescent="0.3">
      <c r="B57" s="1">
        <v>37</v>
      </c>
      <c r="C57" s="207"/>
      <c r="D57" s="208"/>
      <c r="E57" s="208">
        <v>42.390999999999998</v>
      </c>
      <c r="F57" s="208">
        <v>42.347000000000001</v>
      </c>
      <c r="G57" s="208">
        <v>42.213000000000001</v>
      </c>
      <c r="H57" s="208"/>
      <c r="I57" s="208">
        <v>42.371000000000002</v>
      </c>
      <c r="J57" s="209">
        <v>42.575000000000003</v>
      </c>
    </row>
    <row r="58" spans="2:10" s="1" customFormat="1" x14ac:dyDescent="0.3">
      <c r="B58" s="1">
        <v>38</v>
      </c>
      <c r="C58" s="207"/>
      <c r="D58" s="208"/>
      <c r="E58" s="208"/>
      <c r="F58" s="208">
        <v>42.063000000000002</v>
      </c>
      <c r="G58" s="208">
        <v>42.104999999999997</v>
      </c>
      <c r="H58" s="208"/>
      <c r="I58" s="208">
        <v>42.069000000000003</v>
      </c>
      <c r="J58" s="209">
        <v>42.165999999999997</v>
      </c>
    </row>
    <row r="59" spans="2:10" s="1" customFormat="1" x14ac:dyDescent="0.3">
      <c r="B59" s="1">
        <v>39</v>
      </c>
      <c r="C59" s="207"/>
      <c r="D59" s="208"/>
      <c r="E59" s="208"/>
      <c r="F59" s="208">
        <v>42.06</v>
      </c>
      <c r="G59" s="208">
        <v>42.151000000000003</v>
      </c>
      <c r="H59" s="208"/>
      <c r="I59" s="208">
        <v>42.100999999999999</v>
      </c>
      <c r="J59" s="209">
        <v>42.343000000000004</v>
      </c>
    </row>
    <row r="60" spans="2:10" s="1" customFormat="1" x14ac:dyDescent="0.3">
      <c r="B60" s="1">
        <v>40</v>
      </c>
      <c r="C60" s="207"/>
      <c r="D60" s="208"/>
      <c r="E60" s="208"/>
      <c r="F60" s="208">
        <v>42.061999999999998</v>
      </c>
      <c r="G60" s="208">
        <v>42.685000000000002</v>
      </c>
      <c r="H60" s="208"/>
      <c r="I60" s="208">
        <v>42.154000000000003</v>
      </c>
      <c r="J60" s="209">
        <v>43.698</v>
      </c>
    </row>
    <row r="61" spans="2:10" s="1" customFormat="1" x14ac:dyDescent="0.3">
      <c r="B61" s="1">
        <v>41</v>
      </c>
      <c r="C61" s="207"/>
      <c r="D61" s="208"/>
      <c r="E61" s="208"/>
      <c r="F61" s="208">
        <v>41.957000000000001</v>
      </c>
      <c r="G61" s="208">
        <v>42.247999999999998</v>
      </c>
      <c r="H61" s="208"/>
      <c r="I61" s="208">
        <v>42.031999999999996</v>
      </c>
      <c r="J61" s="209">
        <v>42.473999999999997</v>
      </c>
    </row>
    <row r="62" spans="2:10" s="1" customFormat="1" x14ac:dyDescent="0.3">
      <c r="B62" s="1">
        <v>42</v>
      </c>
      <c r="C62" s="207"/>
      <c r="D62" s="208"/>
      <c r="E62" s="208"/>
      <c r="F62" s="208">
        <v>42.093000000000004</v>
      </c>
      <c r="G62" s="208">
        <v>42.363</v>
      </c>
      <c r="H62" s="208"/>
      <c r="I62" s="208">
        <v>42.246000000000002</v>
      </c>
      <c r="J62" s="209">
        <v>42.401000000000003</v>
      </c>
    </row>
    <row r="63" spans="2:10" s="1" customFormat="1" x14ac:dyDescent="0.3">
      <c r="B63" s="1">
        <v>43</v>
      </c>
      <c r="C63" s="207"/>
      <c r="D63" s="208"/>
      <c r="E63" s="208"/>
      <c r="F63" s="208">
        <v>42.255000000000003</v>
      </c>
      <c r="G63" s="208">
        <v>42.386000000000003</v>
      </c>
      <c r="H63" s="208"/>
      <c r="I63" s="208">
        <v>42.497</v>
      </c>
      <c r="J63" s="209">
        <v>42.363</v>
      </c>
    </row>
    <row r="64" spans="2:10" s="1" customFormat="1" x14ac:dyDescent="0.3">
      <c r="B64" s="1">
        <v>44</v>
      </c>
      <c r="C64" s="207"/>
      <c r="D64" s="208"/>
      <c r="E64" s="208"/>
      <c r="F64" s="208"/>
      <c r="G64" s="208">
        <v>42.356999999999999</v>
      </c>
      <c r="H64" s="208"/>
      <c r="I64" s="208">
        <v>42.116</v>
      </c>
      <c r="J64" s="209">
        <v>42.363</v>
      </c>
    </row>
    <row r="65" spans="2:10" s="1" customFormat="1" x14ac:dyDescent="0.3">
      <c r="B65" s="1">
        <v>45</v>
      </c>
      <c r="C65" s="207"/>
      <c r="D65" s="208"/>
      <c r="E65" s="208"/>
      <c r="F65" s="208"/>
      <c r="G65" s="208">
        <v>42.36</v>
      </c>
      <c r="H65" s="208"/>
      <c r="I65" s="208">
        <v>42.119</v>
      </c>
      <c r="J65" s="209">
        <v>42.281999999999996</v>
      </c>
    </row>
    <row r="66" spans="2:10" s="1" customFormat="1" x14ac:dyDescent="0.3">
      <c r="B66" s="1">
        <v>46</v>
      </c>
      <c r="C66" s="207"/>
      <c r="D66" s="208"/>
      <c r="E66" s="208"/>
      <c r="F66" s="208"/>
      <c r="G66" s="208">
        <v>42.301000000000002</v>
      </c>
      <c r="H66" s="208"/>
      <c r="I66" s="208">
        <v>42.195999999999998</v>
      </c>
      <c r="J66" s="209">
        <v>42.286999999999999</v>
      </c>
    </row>
    <row r="67" spans="2:10" s="1" customFormat="1" x14ac:dyDescent="0.3">
      <c r="B67" s="1">
        <v>47</v>
      </c>
      <c r="C67" s="207"/>
      <c r="D67" s="208"/>
      <c r="E67" s="208"/>
      <c r="F67" s="208"/>
      <c r="G67" s="208">
        <v>42.134</v>
      </c>
      <c r="H67" s="208"/>
      <c r="I67" s="208">
        <v>42.081000000000003</v>
      </c>
      <c r="J67" s="209">
        <v>42.139000000000003</v>
      </c>
    </row>
    <row r="68" spans="2:10" s="1" customFormat="1" x14ac:dyDescent="0.3">
      <c r="B68" s="1">
        <v>48</v>
      </c>
      <c r="C68" s="207"/>
      <c r="D68" s="208"/>
      <c r="E68" s="208"/>
      <c r="F68" s="208"/>
      <c r="G68" s="208">
        <v>42.399000000000001</v>
      </c>
      <c r="H68" s="208"/>
      <c r="I68" s="208">
        <v>41.981999999999999</v>
      </c>
      <c r="J68" s="209">
        <v>42.402999999999999</v>
      </c>
    </row>
    <row r="69" spans="2:10" s="1" customFormat="1" x14ac:dyDescent="0.3">
      <c r="B69" s="1">
        <v>49</v>
      </c>
      <c r="C69" s="207"/>
      <c r="D69" s="208"/>
      <c r="E69" s="208"/>
      <c r="F69" s="208"/>
      <c r="G69" s="208">
        <v>42.146000000000001</v>
      </c>
      <c r="H69" s="208"/>
      <c r="I69" s="208">
        <v>41.994999999999997</v>
      </c>
      <c r="J69" s="209">
        <v>42.222000000000001</v>
      </c>
    </row>
    <row r="70" spans="2:10" s="1" customFormat="1" x14ac:dyDescent="0.3">
      <c r="B70" s="1">
        <v>50</v>
      </c>
      <c r="C70" s="207"/>
      <c r="D70" s="208"/>
      <c r="E70" s="208"/>
      <c r="F70" s="208"/>
      <c r="G70" s="208">
        <v>42.082000000000001</v>
      </c>
      <c r="H70" s="208"/>
      <c r="I70" s="208">
        <v>41.960999999999999</v>
      </c>
      <c r="J70" s="209">
        <v>42.436</v>
      </c>
    </row>
    <row r="71" spans="2:10" s="1" customFormat="1" x14ac:dyDescent="0.3">
      <c r="B71" s="1">
        <v>51</v>
      </c>
      <c r="C71" s="207"/>
      <c r="D71" s="208"/>
      <c r="E71" s="208"/>
      <c r="F71" s="208"/>
      <c r="G71" s="208">
        <v>42.216999999999999</v>
      </c>
      <c r="H71" s="208"/>
      <c r="I71" s="208">
        <v>42.453000000000003</v>
      </c>
      <c r="J71" s="209">
        <v>42.368000000000002</v>
      </c>
    </row>
    <row r="72" spans="2:10" s="1" customFormat="1" x14ac:dyDescent="0.3">
      <c r="B72" s="1">
        <v>52</v>
      </c>
      <c r="C72" s="207"/>
      <c r="D72" s="208"/>
      <c r="E72" s="208"/>
      <c r="F72" s="208"/>
      <c r="G72" s="208">
        <v>42.459000000000003</v>
      </c>
      <c r="H72" s="208"/>
      <c r="I72" s="208">
        <v>42.155999999999999</v>
      </c>
      <c r="J72" s="209">
        <v>42.305999999999997</v>
      </c>
    </row>
    <row r="73" spans="2:10" s="1" customFormat="1" x14ac:dyDescent="0.3">
      <c r="B73" s="1">
        <v>53</v>
      </c>
      <c r="C73" s="207"/>
      <c r="D73" s="208"/>
      <c r="E73" s="208"/>
      <c r="F73" s="208"/>
      <c r="G73" s="208">
        <v>42.323999999999998</v>
      </c>
      <c r="H73" s="208"/>
      <c r="I73" s="208">
        <v>41.951999999999998</v>
      </c>
      <c r="J73" s="209">
        <v>42.475999999999999</v>
      </c>
    </row>
    <row r="74" spans="2:10" s="1" customFormat="1" x14ac:dyDescent="0.3">
      <c r="B74" s="1">
        <v>54</v>
      </c>
      <c r="C74" s="207"/>
      <c r="D74" s="208"/>
      <c r="E74" s="208"/>
      <c r="F74" s="208"/>
      <c r="G74" s="208">
        <v>42.42</v>
      </c>
      <c r="H74" s="208"/>
      <c r="I74" s="208">
        <v>42.182000000000002</v>
      </c>
      <c r="J74" s="209">
        <v>42.322000000000003</v>
      </c>
    </row>
    <row r="75" spans="2:10" s="1" customFormat="1" x14ac:dyDescent="0.3">
      <c r="B75" s="1">
        <v>55</v>
      </c>
      <c r="C75" s="207"/>
      <c r="D75" s="208"/>
      <c r="E75" s="208"/>
      <c r="F75" s="208"/>
      <c r="G75" s="208"/>
      <c r="H75" s="208"/>
      <c r="I75" s="208">
        <v>42.121000000000002</v>
      </c>
      <c r="J75" s="209">
        <v>42.267000000000003</v>
      </c>
    </row>
    <row r="76" spans="2:10" s="1" customFormat="1" x14ac:dyDescent="0.3">
      <c r="B76" s="1">
        <v>56</v>
      </c>
      <c r="C76" s="207"/>
      <c r="D76" s="208"/>
      <c r="E76" s="208"/>
      <c r="F76" s="208"/>
      <c r="G76" s="208"/>
      <c r="H76" s="208"/>
      <c r="I76" s="208">
        <v>42.033000000000001</v>
      </c>
      <c r="J76" s="209">
        <v>42.555999999999997</v>
      </c>
    </row>
    <row r="77" spans="2:10" s="1" customFormat="1" x14ac:dyDescent="0.3">
      <c r="B77" s="1">
        <v>57</v>
      </c>
      <c r="C77" s="207"/>
      <c r="D77" s="208"/>
      <c r="E77" s="208"/>
      <c r="F77" s="208"/>
      <c r="G77" s="208"/>
      <c r="H77" s="208"/>
      <c r="I77" s="208">
        <v>42.331000000000003</v>
      </c>
      <c r="J77" s="209">
        <v>42.427999999999997</v>
      </c>
    </row>
    <row r="78" spans="2:10" s="1" customFormat="1" x14ac:dyDescent="0.3">
      <c r="B78" s="1">
        <v>58</v>
      </c>
      <c r="C78" s="207"/>
      <c r="D78" s="208"/>
      <c r="E78" s="208"/>
      <c r="F78" s="208"/>
      <c r="G78" s="208"/>
      <c r="H78" s="208"/>
      <c r="I78" s="208">
        <v>42.082000000000001</v>
      </c>
      <c r="J78" s="209">
        <v>42.289000000000001</v>
      </c>
    </row>
    <row r="79" spans="2:10" x14ac:dyDescent="0.3">
      <c r="B79" s="1">
        <v>59</v>
      </c>
      <c r="C79" s="207"/>
      <c r="D79" s="208"/>
      <c r="E79" s="208"/>
      <c r="F79" s="208"/>
      <c r="G79" s="208"/>
      <c r="H79" s="208"/>
      <c r="I79" s="208">
        <v>42.375</v>
      </c>
      <c r="J79" s="209">
        <v>42.220999999999997</v>
      </c>
    </row>
    <row r="80" spans="2:10" x14ac:dyDescent="0.3">
      <c r="B80" s="1">
        <v>60</v>
      </c>
      <c r="C80" s="207"/>
      <c r="D80" s="208"/>
      <c r="E80" s="208"/>
      <c r="F80" s="208"/>
      <c r="G80" s="208"/>
      <c r="H80" s="208"/>
      <c r="I80" s="208">
        <v>42.341999999999999</v>
      </c>
      <c r="J80" s="209"/>
    </row>
    <row r="81" spans="2:10" x14ac:dyDescent="0.3">
      <c r="B81" s="1">
        <v>61</v>
      </c>
      <c r="C81" s="207"/>
      <c r="D81" s="208"/>
      <c r="E81" s="208"/>
      <c r="F81" s="208"/>
      <c r="G81" s="208"/>
      <c r="H81" s="208"/>
      <c r="I81" s="208"/>
      <c r="J81" s="209"/>
    </row>
    <row r="82" spans="2:10" x14ac:dyDescent="0.3">
      <c r="B82" s="1">
        <v>62</v>
      </c>
      <c r="C82" s="207"/>
      <c r="D82" s="208"/>
      <c r="E82" s="208"/>
      <c r="F82" s="208"/>
      <c r="G82" s="208"/>
      <c r="H82" s="208"/>
      <c r="I82" s="208"/>
      <c r="J82" s="209"/>
    </row>
    <row r="83" spans="2:10" ht="15" thickBot="1" x14ac:dyDescent="0.35">
      <c r="B83" s="1">
        <v>63</v>
      </c>
      <c r="C83" s="255"/>
      <c r="D83" s="214"/>
      <c r="E83" s="214"/>
      <c r="F83" s="214"/>
      <c r="G83" s="214"/>
      <c r="H83" s="214"/>
      <c r="I83" s="214"/>
      <c r="J83" s="215"/>
    </row>
    <row r="84" spans="2:10" x14ac:dyDescent="0.3">
      <c r="I84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30000000000004" right="0.51180000000000003" top="1.1417000000000002" bottom="1.1417000000000002" header="0.74800000000000011" footer="0.74800000000000011"/>
  <pageSetup paperSize="0" fitToWidth="0" fitToHeight="0" orientation="portrait" horizontalDpi="0" verticalDpi="0" copies="0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213"/>
  <sheetViews>
    <sheetView workbookViewId="0"/>
  </sheetViews>
  <sheetFormatPr defaultRowHeight="14.4" x14ac:dyDescent="0.3"/>
  <cols>
    <col min="1" max="1" width="8.09765625" style="1" customWidth="1"/>
    <col min="2" max="2" width="21.09765625" style="1" customWidth="1"/>
    <col min="3" max="3" width="8.796875" style="1" customWidth="1"/>
    <col min="4" max="6" width="8.796875" style="2" customWidth="1"/>
    <col min="7" max="7" width="10.5" style="2" customWidth="1"/>
    <col min="8" max="8" width="12" style="2" customWidth="1"/>
    <col min="9" max="9" width="12.09765625" style="2" customWidth="1"/>
    <col min="10" max="10" width="11.796875" style="2" customWidth="1"/>
    <col min="11" max="11" width="11.19921875" style="2" customWidth="1"/>
    <col min="12" max="12" width="14.796875" style="2" customWidth="1"/>
    <col min="13" max="13" width="10.59765625" style="1" customWidth="1"/>
    <col min="14" max="14" width="9.796875" style="1" customWidth="1"/>
    <col min="15" max="1024" width="8.296875" style="1" customWidth="1"/>
    <col min="1025" max="1025" width="8.796875" customWidth="1"/>
  </cols>
  <sheetData>
    <row r="2" spans="1:15" ht="18" x14ac:dyDescent="0.35">
      <c r="A2" s="319" t="s">
        <v>119</v>
      </c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</row>
    <row r="3" spans="1:15" ht="7.5" customHeight="1" thickBot="1" x14ac:dyDescent="0.35"/>
    <row r="4" spans="1:15" ht="15" thickBot="1" x14ac:dyDescent="0.35">
      <c r="A4" s="328" t="s">
        <v>24</v>
      </c>
      <c r="B4" s="328"/>
      <c r="C4" s="328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</row>
    <row r="5" spans="1:15" ht="7.5" customHeight="1" thickBot="1" x14ac:dyDescent="0.35"/>
    <row r="6" spans="1:15" s="2" customFormat="1" ht="20.25" customHeight="1" thickBot="1" x14ac:dyDescent="0.35">
      <c r="A6" s="321" t="s">
        <v>120</v>
      </c>
      <c r="B6" s="322" t="s">
        <v>33</v>
      </c>
      <c r="C6" s="323" t="s">
        <v>40</v>
      </c>
      <c r="D6" s="324" t="s">
        <v>121</v>
      </c>
      <c r="E6" s="325" t="s">
        <v>122</v>
      </c>
      <c r="F6" s="326" t="s">
        <v>123</v>
      </c>
      <c r="G6" s="326"/>
      <c r="H6" s="326"/>
      <c r="I6" s="326"/>
      <c r="J6" s="321" t="s">
        <v>124</v>
      </c>
      <c r="K6" s="327" t="s">
        <v>125</v>
      </c>
      <c r="L6" s="327"/>
      <c r="M6" s="132"/>
      <c r="N6" s="133"/>
    </row>
    <row r="7" spans="1:15" s="2" customFormat="1" ht="27.75" customHeight="1" thickBot="1" x14ac:dyDescent="0.35">
      <c r="A7" s="321"/>
      <c r="B7" s="322"/>
      <c r="C7" s="323"/>
      <c r="D7" s="324"/>
      <c r="E7" s="325"/>
      <c r="F7" s="134" t="s">
        <v>126</v>
      </c>
      <c r="G7" s="135" t="s">
        <v>127</v>
      </c>
      <c r="H7" s="135"/>
      <c r="I7" s="136" t="s">
        <v>128</v>
      </c>
      <c r="J7" s="321"/>
      <c r="K7" s="137" t="s">
        <v>129</v>
      </c>
      <c r="L7" s="138" t="s">
        <v>130</v>
      </c>
      <c r="M7" s="242" t="s">
        <v>131</v>
      </c>
      <c r="N7" s="243" t="s">
        <v>132</v>
      </c>
    </row>
    <row r="8" spans="1:15" s="3" customFormat="1" ht="30" customHeight="1" x14ac:dyDescent="0.25">
      <c r="A8" s="141">
        <v>1</v>
      </c>
      <c r="B8" s="142" t="s">
        <v>111</v>
      </c>
      <c r="C8" s="143">
        <v>21</v>
      </c>
      <c r="D8" s="144">
        <f>COUNTA(C21:C85)</f>
        <v>41</v>
      </c>
      <c r="E8" s="145">
        <f>COUNTA(C21:C85)</f>
        <v>41</v>
      </c>
      <c r="F8" s="272">
        <f>MIN(C21:C84)</f>
        <v>42.042999999999999</v>
      </c>
      <c r="G8" s="223">
        <f>AVERAGE(C21:C87)</f>
        <v>42.610487804878055</v>
      </c>
      <c r="H8" s="148"/>
      <c r="I8" s="149">
        <f t="shared" ref="I8:I15" si="0">G8-F8</f>
        <v>0.56748780487805561</v>
      </c>
      <c r="J8" s="150">
        <v>2.0729166666666663E-2</v>
      </c>
      <c r="K8" s="151">
        <f>J8</f>
        <v>2.0729166666666663E-2</v>
      </c>
      <c r="L8" s="245">
        <f>K8</f>
        <v>2.0729166666666663E-2</v>
      </c>
      <c r="M8" s="277">
        <v>137.13399999999999</v>
      </c>
      <c r="N8" s="154"/>
      <c r="O8" s="155"/>
    </row>
    <row r="9" spans="1:15" s="3" customFormat="1" ht="30" customHeight="1" x14ac:dyDescent="0.25">
      <c r="A9" s="156">
        <v>2</v>
      </c>
      <c r="B9" s="157" t="s">
        <v>176</v>
      </c>
      <c r="C9" s="158">
        <v>4</v>
      </c>
      <c r="D9" s="159">
        <f>COUNTA(D21:D82)+D8+1</f>
        <v>61</v>
      </c>
      <c r="E9" s="160">
        <f>COUNTA(D21:D82)+1</f>
        <v>20</v>
      </c>
      <c r="F9" s="172">
        <f>MIN(D21:D82)</f>
        <v>42.100999999999999</v>
      </c>
      <c r="G9" s="198">
        <f>AVERAGE(D21:D82)</f>
        <v>42.368105263157901</v>
      </c>
      <c r="H9" s="162"/>
      <c r="I9" s="163">
        <f t="shared" si="0"/>
        <v>0.26710526315790162</v>
      </c>
      <c r="J9" s="164">
        <v>3.1631944444444442E-2</v>
      </c>
      <c r="K9" s="165">
        <f t="shared" ref="K9:K15" si="1">J9-J8</f>
        <v>1.0902777777777779E-2</v>
      </c>
      <c r="L9" s="247">
        <f>K9</f>
        <v>1.0902777777777779E-2</v>
      </c>
      <c r="M9" s="278">
        <v>137.91300000000001</v>
      </c>
      <c r="N9" s="168"/>
      <c r="O9" s="155"/>
    </row>
    <row r="10" spans="1:15" s="3" customFormat="1" ht="30" customHeight="1" x14ac:dyDescent="0.25">
      <c r="A10" s="156">
        <v>3</v>
      </c>
      <c r="B10" s="157" t="s">
        <v>111</v>
      </c>
      <c r="C10" s="158">
        <v>10</v>
      </c>
      <c r="D10" s="159">
        <f>COUNTA(E21:E85)+D9+1</f>
        <v>97</v>
      </c>
      <c r="E10" s="160">
        <f>COUNTA(E21:E85)+1</f>
        <v>36</v>
      </c>
      <c r="F10" s="172">
        <f>MIN(E21:E86)</f>
        <v>42.023000000000003</v>
      </c>
      <c r="G10" s="198">
        <f>AVERAGE(E21:E87)</f>
        <v>42.53142857142857</v>
      </c>
      <c r="H10" s="162"/>
      <c r="I10" s="163">
        <f t="shared" si="0"/>
        <v>0.50842857142856701</v>
      </c>
      <c r="J10" s="164">
        <v>5.0648148148148144E-2</v>
      </c>
      <c r="K10" s="165">
        <f t="shared" si="1"/>
        <v>1.9016203703703702E-2</v>
      </c>
      <c r="L10" s="247">
        <f t="shared" ref="L10:L15" si="2">K10+L8</f>
        <v>3.9745370370370361E-2</v>
      </c>
      <c r="M10" s="279">
        <v>140.50299999999999</v>
      </c>
      <c r="N10" s="168"/>
      <c r="O10" s="155"/>
    </row>
    <row r="11" spans="1:15" s="3" customFormat="1" ht="30" customHeight="1" x14ac:dyDescent="0.25">
      <c r="A11" s="156">
        <v>4</v>
      </c>
      <c r="B11" s="157" t="s">
        <v>176</v>
      </c>
      <c r="C11" s="158">
        <v>3</v>
      </c>
      <c r="D11" s="159">
        <f>COUNTA(F21:F85)+D10+1</f>
        <v>158</v>
      </c>
      <c r="E11" s="160">
        <f>COUNTA(F21:F85)+1</f>
        <v>61</v>
      </c>
      <c r="F11" s="172">
        <f>MIN(F21:F86)</f>
        <v>41.828000000000003</v>
      </c>
      <c r="G11" s="198">
        <f>AVERAGE(F21:F86)</f>
        <v>42.443666666666672</v>
      </c>
      <c r="H11" s="162"/>
      <c r="I11" s="163">
        <f t="shared" si="0"/>
        <v>0.61566666666666947</v>
      </c>
      <c r="J11" s="164">
        <v>8.1550925925925916E-2</v>
      </c>
      <c r="K11" s="165">
        <f t="shared" si="1"/>
        <v>3.0902777777777772E-2</v>
      </c>
      <c r="L11" s="247">
        <f t="shared" si="2"/>
        <v>4.1805555555555554E-2</v>
      </c>
      <c r="M11" s="279">
        <v>138.227</v>
      </c>
      <c r="N11" s="168"/>
      <c r="O11" s="155"/>
    </row>
    <row r="12" spans="1:15" s="3" customFormat="1" ht="30" customHeight="1" x14ac:dyDescent="0.25">
      <c r="A12" s="156">
        <v>5</v>
      </c>
      <c r="B12" s="157" t="s">
        <v>111</v>
      </c>
      <c r="C12" s="173">
        <v>7</v>
      </c>
      <c r="D12" s="159">
        <f>COUNTA(G21:G85)+D11+1</f>
        <v>211</v>
      </c>
      <c r="E12" s="160">
        <f>COUNTA(G21:G85)+1</f>
        <v>53</v>
      </c>
      <c r="F12" s="172">
        <f>MIN(G21:G86)</f>
        <v>42.194000000000003</v>
      </c>
      <c r="G12" s="198">
        <f>AVERAGE(G21:G886)</f>
        <v>42.578807692307684</v>
      </c>
      <c r="H12" s="162"/>
      <c r="I12" s="163">
        <f t="shared" si="0"/>
        <v>0.38480769230768175</v>
      </c>
      <c r="J12" s="164">
        <v>0.10878472222222223</v>
      </c>
      <c r="K12" s="165">
        <f t="shared" si="1"/>
        <v>2.7233796296296311E-2</v>
      </c>
      <c r="L12" s="247">
        <f t="shared" si="2"/>
        <v>6.6979166666666673E-2</v>
      </c>
      <c r="M12" s="279">
        <v>138.172</v>
      </c>
      <c r="N12" s="168"/>
      <c r="O12" s="155"/>
    </row>
    <row r="13" spans="1:15" s="3" customFormat="1" ht="30" customHeight="1" thickBot="1" x14ac:dyDescent="0.3">
      <c r="A13" s="156">
        <v>6</v>
      </c>
      <c r="B13" s="157" t="s">
        <v>176</v>
      </c>
      <c r="C13" s="173">
        <v>8</v>
      </c>
      <c r="D13" s="159">
        <f>COUNTA(H21:H85)+D12+1</f>
        <v>238</v>
      </c>
      <c r="E13" s="160">
        <f>COUNTA(H21:H85)+1</f>
        <v>27</v>
      </c>
      <c r="F13" s="175">
        <f>MIN(H21:H86)</f>
        <v>42.036000000000001</v>
      </c>
      <c r="G13" s="198">
        <f>AVERAGE(H21:H86)</f>
        <v>42.474423076923081</v>
      </c>
      <c r="H13" s="162"/>
      <c r="I13" s="163">
        <f t="shared" si="0"/>
        <v>0.43842307692307969</v>
      </c>
      <c r="J13" s="164">
        <v>0.12315972222222221</v>
      </c>
      <c r="K13" s="165">
        <f t="shared" si="1"/>
        <v>1.4374999999999985E-2</v>
      </c>
      <c r="L13" s="247">
        <f t="shared" si="2"/>
        <v>5.6180555555555539E-2</v>
      </c>
      <c r="M13" s="279">
        <v>138.52199999999999</v>
      </c>
      <c r="N13" s="168"/>
      <c r="O13" s="155"/>
    </row>
    <row r="14" spans="1:15" s="3" customFormat="1" ht="30" customHeight="1" thickBot="1" x14ac:dyDescent="0.3">
      <c r="A14" s="156">
        <v>7</v>
      </c>
      <c r="B14" s="157" t="s">
        <v>111</v>
      </c>
      <c r="C14" s="173">
        <v>3</v>
      </c>
      <c r="D14" s="159">
        <f>COUNTA(I21:I85)+D13+1</f>
        <v>263</v>
      </c>
      <c r="E14" s="160">
        <f>COUNTA(I21:I85)+1</f>
        <v>25</v>
      </c>
      <c r="F14" s="146">
        <f>MIN(I21:I86)</f>
        <v>41.948999999999998</v>
      </c>
      <c r="G14" s="275">
        <f>AVERAGE(I21:I86)</f>
        <v>42.270833333333336</v>
      </c>
      <c r="H14" s="162"/>
      <c r="I14" s="163">
        <f t="shared" si="0"/>
        <v>0.32183333333333763</v>
      </c>
      <c r="J14" s="164">
        <v>0.13651620370370368</v>
      </c>
      <c r="K14" s="165">
        <f t="shared" si="1"/>
        <v>1.3356481481481469E-2</v>
      </c>
      <c r="L14" s="250">
        <f t="shared" si="2"/>
        <v>8.0335648148148142E-2</v>
      </c>
      <c r="M14" s="279">
        <v>138.239</v>
      </c>
      <c r="N14" s="168"/>
      <c r="O14" s="155"/>
    </row>
    <row r="15" spans="1:15" s="3" customFormat="1" ht="30" customHeight="1" thickBot="1" x14ac:dyDescent="0.3">
      <c r="A15" s="176" t="s">
        <v>140</v>
      </c>
      <c r="B15" s="177" t="s">
        <v>176</v>
      </c>
      <c r="C15" s="178">
        <v>11</v>
      </c>
      <c r="D15" s="179">
        <f>COUNTA(J21:J85)+D14+1</f>
        <v>325</v>
      </c>
      <c r="E15" s="180">
        <f>COUNTA(J21:J85)+1</f>
        <v>62</v>
      </c>
      <c r="F15" s="181">
        <f>MIN(J21:J86)</f>
        <v>41.817999999999998</v>
      </c>
      <c r="G15" s="270">
        <f>AVERAGE(J21:J86)</f>
        <v>42.171147540983604</v>
      </c>
      <c r="H15" s="183"/>
      <c r="I15" s="184">
        <f t="shared" si="0"/>
        <v>0.35314754098360623</v>
      </c>
      <c r="J15" s="185" t="str">
        <f>Общие_результаты!G6</f>
        <v>4:00:25</v>
      </c>
      <c r="K15" s="186">
        <f t="shared" si="1"/>
        <v>3.0439814814814836E-2</v>
      </c>
      <c r="L15" s="252">
        <f t="shared" si="2"/>
        <v>8.6620370370370375E-2</v>
      </c>
      <c r="M15" s="253"/>
      <c r="N15" s="168" t="s">
        <v>177</v>
      </c>
      <c r="O15" s="155" t="s">
        <v>178</v>
      </c>
    </row>
    <row r="16" spans="1:15" s="3" customFormat="1" ht="30" customHeight="1" x14ac:dyDescent="0.25">
      <c r="A16" s="190"/>
      <c r="B16" s="191"/>
      <c r="C16" s="190"/>
      <c r="D16" s="190"/>
      <c r="E16" s="190"/>
      <c r="F16" s="192">
        <f>AVERAGE(F8,F10,F12,F14)</f>
        <v>42.052250000000001</v>
      </c>
      <c r="G16" s="193">
        <f>AVERAGE(C21:C87,E21:E87,G21:G87,I21:I87)</f>
        <v>42.527815789473685</v>
      </c>
      <c r="H16" s="193" t="s">
        <v>179</v>
      </c>
      <c r="I16" s="194">
        <f>AVERAGE(I8,I10,I12,I14)</f>
        <v>0.4456393504869105</v>
      </c>
      <c r="J16" s="190"/>
      <c r="K16" s="190"/>
      <c r="L16" s="190"/>
      <c r="M16" s="191"/>
      <c r="N16" s="191"/>
    </row>
    <row r="17" spans="1:14" ht="27.75" customHeight="1" x14ac:dyDescent="0.3">
      <c r="A17" s="195"/>
      <c r="B17" s="195"/>
      <c r="C17" s="195"/>
      <c r="D17" s="196"/>
      <c r="E17" s="196"/>
      <c r="F17" s="197">
        <f>AVERAGE(F9,F11,F13,F15)</f>
        <v>41.945750000000004</v>
      </c>
      <c r="G17" s="198">
        <f>AVERAGE(D21:D82,F21:F87,H21:H87,J21:J87)</f>
        <v>42.33969277108433</v>
      </c>
      <c r="H17" s="198" t="s">
        <v>142</v>
      </c>
      <c r="I17" s="163">
        <f>AVERAGE(I9,I11,I13,I15)</f>
        <v>0.41858563693281425</v>
      </c>
      <c r="J17" s="196"/>
      <c r="K17" s="196" t="s">
        <v>144</v>
      </c>
      <c r="L17" s="196"/>
      <c r="M17" s="191"/>
      <c r="N17" s="191"/>
    </row>
    <row r="18" spans="1:14" ht="30" customHeight="1" thickBot="1" x14ac:dyDescent="0.35">
      <c r="A18" s="195"/>
      <c r="B18" s="195"/>
      <c r="C18" s="195"/>
      <c r="D18" s="196"/>
      <c r="E18" s="196"/>
      <c r="F18" s="199">
        <f>AVERAGE(F8:F15)</f>
        <v>41.999000000000002</v>
      </c>
      <c r="G18" s="200">
        <f>AVERAGE(C21:J90)</f>
        <v>42.429613207547185</v>
      </c>
      <c r="H18" s="201"/>
      <c r="I18" s="202">
        <f>AVERAGE(I8:I15)</f>
        <v>0.43211249370986238</v>
      </c>
      <c r="J18" s="196"/>
      <c r="K18" s="196"/>
      <c r="L18" s="196"/>
      <c r="M18" s="195"/>
      <c r="N18" s="195"/>
    </row>
    <row r="20" spans="1:14" ht="15" thickBot="1" x14ac:dyDescent="0.35">
      <c r="C20" s="203" t="str">
        <f>B8</f>
        <v>Соколан Артем</v>
      </c>
      <c r="D20" s="203" t="str">
        <f>B9</f>
        <v>Манило Денис</v>
      </c>
      <c r="E20" s="1" t="str">
        <f>B10</f>
        <v>Соколан Артем</v>
      </c>
      <c r="F20" s="1" t="str">
        <f>B11</f>
        <v>Манило Денис</v>
      </c>
      <c r="G20" s="1" t="str">
        <f>B12</f>
        <v>Соколан Артем</v>
      </c>
      <c r="H20" s="1" t="str">
        <f>B13</f>
        <v>Манило Денис</v>
      </c>
      <c r="I20" s="1" t="str">
        <f>B14</f>
        <v>Соколан Артем</v>
      </c>
      <c r="J20" s="1" t="str">
        <f>B15</f>
        <v>Манило Денис</v>
      </c>
    </row>
    <row r="21" spans="1:14" x14ac:dyDescent="0.3">
      <c r="B21" s="1">
        <v>1</v>
      </c>
      <c r="C21" s="280">
        <v>45.750999999999998</v>
      </c>
      <c r="D21" s="281">
        <v>43.500999999999998</v>
      </c>
      <c r="E21" s="281">
        <v>43.661000000000001</v>
      </c>
      <c r="F21" s="281">
        <v>43.624000000000002</v>
      </c>
      <c r="G21" s="281">
        <v>43.527000000000001</v>
      </c>
      <c r="H21" s="281">
        <v>43.296999999999997</v>
      </c>
      <c r="I21" s="281">
        <v>43.813000000000002</v>
      </c>
      <c r="J21" s="282">
        <v>43.603999999999999</v>
      </c>
      <c r="M21" s="2"/>
      <c r="N21" s="2"/>
    </row>
    <row r="22" spans="1:14" x14ac:dyDescent="0.3">
      <c r="B22" s="1">
        <v>2</v>
      </c>
      <c r="C22" s="283">
        <v>44.305999999999997</v>
      </c>
      <c r="D22" s="284">
        <v>42.682000000000002</v>
      </c>
      <c r="E22" s="284">
        <v>42.784999999999997</v>
      </c>
      <c r="F22" s="284">
        <v>42.494999999999997</v>
      </c>
      <c r="G22" s="284">
        <v>42.975999999999999</v>
      </c>
      <c r="H22" s="284">
        <v>42.594000000000001</v>
      </c>
      <c r="I22" s="284">
        <v>42.241999999999997</v>
      </c>
      <c r="J22" s="285">
        <v>42.451999999999998</v>
      </c>
      <c r="M22" s="3"/>
      <c r="N22" s="3"/>
    </row>
    <row r="23" spans="1:14" x14ac:dyDescent="0.3">
      <c r="B23" s="1">
        <v>3</v>
      </c>
      <c r="C23" s="283">
        <v>42.777000000000001</v>
      </c>
      <c r="D23" s="284">
        <v>42.435000000000002</v>
      </c>
      <c r="E23" s="284">
        <v>42.761000000000003</v>
      </c>
      <c r="F23" s="284">
        <v>42.344000000000001</v>
      </c>
      <c r="G23" s="284">
        <v>42.786999999999999</v>
      </c>
      <c r="H23" s="284">
        <v>42.423000000000002</v>
      </c>
      <c r="I23" s="284">
        <v>42.704000000000001</v>
      </c>
      <c r="J23" s="285">
        <v>42.527000000000001</v>
      </c>
      <c r="M23" s="3"/>
      <c r="N23" s="3"/>
    </row>
    <row r="24" spans="1:14" x14ac:dyDescent="0.3">
      <c r="B24" s="1">
        <v>4</v>
      </c>
      <c r="C24" s="283">
        <v>42.475999999999999</v>
      </c>
      <c r="D24" s="284">
        <v>42.375</v>
      </c>
      <c r="E24" s="284">
        <v>42.35</v>
      </c>
      <c r="F24" s="284">
        <v>42.098999999999997</v>
      </c>
      <c r="G24" s="284">
        <v>42.621000000000002</v>
      </c>
      <c r="H24" s="284">
        <v>42.445999999999998</v>
      </c>
      <c r="I24" s="284">
        <v>42.268000000000001</v>
      </c>
      <c r="J24" s="285">
        <v>42.655999999999999</v>
      </c>
      <c r="M24" s="3"/>
      <c r="N24" s="3"/>
    </row>
    <row r="25" spans="1:14" x14ac:dyDescent="0.3">
      <c r="B25" s="1">
        <v>5</v>
      </c>
      <c r="C25" s="283">
        <v>43.344999999999999</v>
      </c>
      <c r="D25" s="284">
        <v>42.247999999999998</v>
      </c>
      <c r="E25" s="284">
        <v>42.485999999999997</v>
      </c>
      <c r="F25" s="284">
        <v>42.302</v>
      </c>
      <c r="G25" s="284">
        <v>42.362000000000002</v>
      </c>
      <c r="H25" s="284">
        <v>42.411999999999999</v>
      </c>
      <c r="I25" s="284">
        <v>42.234000000000002</v>
      </c>
      <c r="J25" s="285">
        <v>42.389000000000003</v>
      </c>
    </row>
    <row r="26" spans="1:14" x14ac:dyDescent="0.3">
      <c r="B26" s="1">
        <v>6</v>
      </c>
      <c r="C26" s="283">
        <v>42.384</v>
      </c>
      <c r="D26" s="284">
        <v>42.198999999999998</v>
      </c>
      <c r="E26" s="284">
        <v>42.441000000000003</v>
      </c>
      <c r="F26" s="284">
        <v>42.152000000000001</v>
      </c>
      <c r="G26" s="284">
        <v>42.552</v>
      </c>
      <c r="H26" s="284">
        <v>42.533000000000001</v>
      </c>
      <c r="I26" s="284">
        <v>42</v>
      </c>
      <c r="J26" s="285">
        <v>42.158999999999999</v>
      </c>
    </row>
    <row r="27" spans="1:14" x14ac:dyDescent="0.3">
      <c r="B27" s="1">
        <v>7</v>
      </c>
      <c r="C27" s="283">
        <v>42.465000000000003</v>
      </c>
      <c r="D27" s="284">
        <v>42.332000000000001</v>
      </c>
      <c r="E27" s="284">
        <v>42.168999999999997</v>
      </c>
      <c r="F27" s="284">
        <v>42.2</v>
      </c>
      <c r="G27" s="284">
        <v>42.411000000000001</v>
      </c>
      <c r="H27" s="284">
        <v>42.55</v>
      </c>
      <c r="I27" s="284">
        <v>41.988</v>
      </c>
      <c r="J27" s="285">
        <v>42.201999999999998</v>
      </c>
    </row>
    <row r="28" spans="1:14" x14ac:dyDescent="0.3">
      <c r="B28" s="1">
        <v>8</v>
      </c>
      <c r="C28" s="283">
        <v>42.332999999999998</v>
      </c>
      <c r="D28" s="284">
        <v>42.146999999999998</v>
      </c>
      <c r="E28" s="284">
        <v>42.362000000000002</v>
      </c>
      <c r="F28" s="284">
        <v>42.170999999999999</v>
      </c>
      <c r="G28" s="284">
        <v>42.805999999999997</v>
      </c>
      <c r="H28" s="284">
        <v>42.496000000000002</v>
      </c>
      <c r="I28" s="284">
        <v>42.335000000000001</v>
      </c>
      <c r="J28" s="285">
        <v>42.277000000000001</v>
      </c>
    </row>
    <row r="29" spans="1:14" x14ac:dyDescent="0.3">
      <c r="B29" s="1">
        <v>9</v>
      </c>
      <c r="C29" s="283">
        <v>42.673000000000002</v>
      </c>
      <c r="D29" s="284">
        <v>42.100999999999999</v>
      </c>
      <c r="E29" s="284">
        <v>42.023000000000003</v>
      </c>
      <c r="F29" s="284">
        <v>42.356000000000002</v>
      </c>
      <c r="G29" s="284">
        <v>42.512999999999998</v>
      </c>
      <c r="H29" s="284">
        <v>42.756</v>
      </c>
      <c r="I29" s="284">
        <v>42.048000000000002</v>
      </c>
      <c r="J29" s="285">
        <v>41.987000000000002</v>
      </c>
    </row>
    <row r="30" spans="1:14" x14ac:dyDescent="0.3">
      <c r="B30" s="1">
        <v>10</v>
      </c>
      <c r="C30" s="283">
        <v>42.26</v>
      </c>
      <c r="D30" s="284">
        <v>42.143000000000001</v>
      </c>
      <c r="E30" s="284">
        <v>42.365000000000002</v>
      </c>
      <c r="F30" s="284">
        <v>42.198</v>
      </c>
      <c r="G30" s="284">
        <v>42.375</v>
      </c>
      <c r="H30" s="284">
        <v>42.191000000000003</v>
      </c>
      <c r="I30" s="284">
        <v>42.082999999999998</v>
      </c>
      <c r="J30" s="285">
        <v>42.195</v>
      </c>
    </row>
    <row r="31" spans="1:14" x14ac:dyDescent="0.3">
      <c r="B31" s="1">
        <v>11</v>
      </c>
      <c r="C31" s="283">
        <v>42.241999999999997</v>
      </c>
      <c r="D31" s="284">
        <v>42.531999999999996</v>
      </c>
      <c r="E31" s="284">
        <v>42.46</v>
      </c>
      <c r="F31" s="284">
        <v>42.326999999999998</v>
      </c>
      <c r="G31" s="284">
        <v>42.338999999999999</v>
      </c>
      <c r="H31" s="284">
        <v>42.508000000000003</v>
      </c>
      <c r="I31" s="284">
        <v>42.305</v>
      </c>
      <c r="J31" s="285">
        <v>42.194000000000003</v>
      </c>
    </row>
    <row r="32" spans="1:14" x14ac:dyDescent="0.3">
      <c r="B32" s="1">
        <v>12</v>
      </c>
      <c r="C32" s="283">
        <v>42.267000000000003</v>
      </c>
      <c r="D32" s="284">
        <v>42.212000000000003</v>
      </c>
      <c r="E32" s="284">
        <v>42.399000000000001</v>
      </c>
      <c r="F32" s="284">
        <v>42.411999999999999</v>
      </c>
      <c r="G32" s="284">
        <v>42.704999999999998</v>
      </c>
      <c r="H32" s="284">
        <v>42.359000000000002</v>
      </c>
      <c r="I32" s="284">
        <v>42.265000000000001</v>
      </c>
      <c r="J32" s="285">
        <v>42.08</v>
      </c>
    </row>
    <row r="33" spans="2:10" s="1" customFormat="1" x14ac:dyDescent="0.3">
      <c r="B33" s="1">
        <v>13</v>
      </c>
      <c r="C33" s="283">
        <v>42.079000000000001</v>
      </c>
      <c r="D33" s="284">
        <v>42.250999999999998</v>
      </c>
      <c r="E33" s="284">
        <v>42.454000000000001</v>
      </c>
      <c r="F33" s="284">
        <v>42.219000000000001</v>
      </c>
      <c r="G33" s="284">
        <v>42.345999999999997</v>
      </c>
      <c r="H33" s="284">
        <v>42.247999999999998</v>
      </c>
      <c r="I33" s="284">
        <v>42.292999999999999</v>
      </c>
      <c r="J33" s="285">
        <v>42.024000000000001</v>
      </c>
    </row>
    <row r="34" spans="2:10" s="1" customFormat="1" x14ac:dyDescent="0.3">
      <c r="B34" s="1">
        <v>14</v>
      </c>
      <c r="C34" s="283">
        <v>42.35</v>
      </c>
      <c r="D34" s="284">
        <v>42.4</v>
      </c>
      <c r="E34" s="284">
        <v>42.19</v>
      </c>
      <c r="F34" s="284">
        <v>42.125999999999998</v>
      </c>
      <c r="G34" s="284">
        <v>42.685000000000002</v>
      </c>
      <c r="H34" s="284">
        <v>42.401000000000003</v>
      </c>
      <c r="I34" s="284">
        <v>42.15</v>
      </c>
      <c r="J34" s="285">
        <v>42.218000000000004</v>
      </c>
    </row>
    <row r="35" spans="2:10" s="1" customFormat="1" x14ac:dyDescent="0.3">
      <c r="B35" s="1">
        <v>15</v>
      </c>
      <c r="C35" s="283">
        <v>42.301000000000002</v>
      </c>
      <c r="D35" s="284">
        <v>42.247999999999998</v>
      </c>
      <c r="E35" s="284">
        <v>42.548999999999999</v>
      </c>
      <c r="F35" s="284">
        <v>42.04</v>
      </c>
      <c r="G35" s="284">
        <v>42.555</v>
      </c>
      <c r="H35" s="284">
        <v>42.478999999999999</v>
      </c>
      <c r="I35" s="284">
        <v>42.216000000000001</v>
      </c>
      <c r="J35" s="285">
        <v>42.896000000000001</v>
      </c>
    </row>
    <row r="36" spans="2:10" s="1" customFormat="1" x14ac:dyDescent="0.3">
      <c r="B36" s="1">
        <v>16</v>
      </c>
      <c r="C36" s="283">
        <v>42.366</v>
      </c>
      <c r="D36" s="284">
        <v>42.642000000000003</v>
      </c>
      <c r="E36" s="284">
        <v>42.485999999999997</v>
      </c>
      <c r="F36" s="284">
        <v>42.212000000000003</v>
      </c>
      <c r="G36" s="284">
        <v>42.616</v>
      </c>
      <c r="H36" s="284">
        <v>43.47</v>
      </c>
      <c r="I36" s="284">
        <v>42.314999999999998</v>
      </c>
      <c r="J36" s="285">
        <v>42.042999999999999</v>
      </c>
    </row>
    <row r="37" spans="2:10" s="1" customFormat="1" x14ac:dyDescent="0.3">
      <c r="B37" s="1">
        <v>17</v>
      </c>
      <c r="C37" s="283">
        <v>42.411000000000001</v>
      </c>
      <c r="D37" s="284">
        <v>42.106999999999999</v>
      </c>
      <c r="E37" s="284">
        <v>42.262</v>
      </c>
      <c r="F37" s="284">
        <v>42.226999999999997</v>
      </c>
      <c r="G37" s="284">
        <v>42.478000000000002</v>
      </c>
      <c r="H37" s="284">
        <v>42.393000000000001</v>
      </c>
      <c r="I37" s="284">
        <v>42.308</v>
      </c>
      <c r="J37" s="285">
        <v>41.905000000000001</v>
      </c>
    </row>
    <row r="38" spans="2:10" s="1" customFormat="1" x14ac:dyDescent="0.3">
      <c r="B38" s="1">
        <v>18</v>
      </c>
      <c r="C38" s="283">
        <v>42.66</v>
      </c>
      <c r="D38" s="284">
        <v>42.19</v>
      </c>
      <c r="E38" s="284">
        <v>43.003999999999998</v>
      </c>
      <c r="F38" s="284">
        <v>42.113</v>
      </c>
      <c r="G38" s="284">
        <v>42.673999999999999</v>
      </c>
      <c r="H38" s="284">
        <v>42.036000000000001</v>
      </c>
      <c r="I38" s="284">
        <v>42.317999999999998</v>
      </c>
      <c r="J38" s="285">
        <v>42.198</v>
      </c>
    </row>
    <row r="39" spans="2:10" s="1" customFormat="1" x14ac:dyDescent="0.3">
      <c r="B39" s="1">
        <v>19</v>
      </c>
      <c r="C39" s="283">
        <v>42.259</v>
      </c>
      <c r="D39" s="284">
        <v>42.249000000000002</v>
      </c>
      <c r="E39" s="284">
        <v>43.085999999999999</v>
      </c>
      <c r="F39" s="284">
        <v>42.06</v>
      </c>
      <c r="G39" s="284">
        <v>42.636000000000003</v>
      </c>
      <c r="H39" s="284">
        <v>42.357999999999997</v>
      </c>
      <c r="I39" s="284">
        <v>42.173000000000002</v>
      </c>
      <c r="J39" s="285">
        <v>41.899000000000001</v>
      </c>
    </row>
    <row r="40" spans="2:10" s="1" customFormat="1" x14ac:dyDescent="0.3">
      <c r="B40" s="1">
        <v>20</v>
      </c>
      <c r="C40" s="283">
        <v>42.408000000000001</v>
      </c>
      <c r="D40" s="284"/>
      <c r="E40" s="284">
        <v>44.692999999999998</v>
      </c>
      <c r="F40" s="284">
        <v>42.076000000000001</v>
      </c>
      <c r="G40" s="284">
        <v>42.406999999999996</v>
      </c>
      <c r="H40" s="284">
        <v>42.225999999999999</v>
      </c>
      <c r="I40" s="284">
        <v>42.167000000000002</v>
      </c>
      <c r="J40" s="285">
        <v>41.887999999999998</v>
      </c>
    </row>
    <row r="41" spans="2:10" s="1" customFormat="1" x14ac:dyDescent="0.3">
      <c r="B41" s="1">
        <v>21</v>
      </c>
      <c r="C41" s="283">
        <v>42.154000000000003</v>
      </c>
      <c r="D41" s="284"/>
      <c r="E41" s="284">
        <v>42.167000000000002</v>
      </c>
      <c r="F41" s="284">
        <v>42.110999999999997</v>
      </c>
      <c r="G41" s="284">
        <v>42.33</v>
      </c>
      <c r="H41" s="284">
        <v>42.195</v>
      </c>
      <c r="I41" s="284">
        <v>41.948999999999998</v>
      </c>
      <c r="J41" s="285">
        <v>41.817999999999998</v>
      </c>
    </row>
    <row r="42" spans="2:10" s="1" customFormat="1" x14ac:dyDescent="0.3">
      <c r="B42" s="1">
        <v>22</v>
      </c>
      <c r="C42" s="283">
        <v>42.323</v>
      </c>
      <c r="D42" s="284"/>
      <c r="E42" s="284">
        <v>42.197000000000003</v>
      </c>
      <c r="F42" s="284">
        <v>42.085999999999999</v>
      </c>
      <c r="G42" s="284">
        <v>42.317999999999998</v>
      </c>
      <c r="H42" s="284">
        <v>42.268999999999998</v>
      </c>
      <c r="I42" s="284">
        <v>42.106999999999999</v>
      </c>
      <c r="J42" s="285">
        <v>41.951999999999998</v>
      </c>
    </row>
    <row r="43" spans="2:10" s="1" customFormat="1" x14ac:dyDescent="0.3">
      <c r="B43" s="1">
        <v>23</v>
      </c>
      <c r="C43" s="283">
        <v>42.415999999999997</v>
      </c>
      <c r="D43" s="284"/>
      <c r="E43" s="284">
        <v>42.569000000000003</v>
      </c>
      <c r="F43" s="284">
        <v>42.302</v>
      </c>
      <c r="G43" s="284">
        <v>42.493000000000002</v>
      </c>
      <c r="H43" s="284">
        <v>42.427</v>
      </c>
      <c r="I43" s="284">
        <v>42.052</v>
      </c>
      <c r="J43" s="285">
        <v>42.088999999999999</v>
      </c>
    </row>
    <row r="44" spans="2:10" s="1" customFormat="1" x14ac:dyDescent="0.3">
      <c r="B44" s="1">
        <v>24</v>
      </c>
      <c r="C44" s="283">
        <v>42.326000000000001</v>
      </c>
      <c r="D44" s="284"/>
      <c r="E44" s="284">
        <v>42.383000000000003</v>
      </c>
      <c r="F44" s="284">
        <v>42.209000000000003</v>
      </c>
      <c r="G44" s="284">
        <v>42.247</v>
      </c>
      <c r="H44" s="284">
        <v>42.44</v>
      </c>
      <c r="I44" s="284">
        <v>42.167000000000002</v>
      </c>
      <c r="J44" s="285">
        <v>41.975000000000001</v>
      </c>
    </row>
    <row r="45" spans="2:10" s="1" customFormat="1" x14ac:dyDescent="0.3">
      <c r="B45" s="1">
        <v>25</v>
      </c>
      <c r="C45" s="283">
        <v>42.459000000000003</v>
      </c>
      <c r="D45" s="284"/>
      <c r="E45" s="284">
        <v>42.47</v>
      </c>
      <c r="F45" s="284">
        <v>42.255000000000003</v>
      </c>
      <c r="G45" s="284">
        <v>42.372999999999998</v>
      </c>
      <c r="H45" s="284">
        <v>42.41</v>
      </c>
      <c r="I45" s="284"/>
      <c r="J45" s="285">
        <v>41.99</v>
      </c>
    </row>
    <row r="46" spans="2:10" s="1" customFormat="1" x14ac:dyDescent="0.3">
      <c r="B46" s="1">
        <v>26</v>
      </c>
      <c r="C46" s="283">
        <v>42.042999999999999</v>
      </c>
      <c r="D46" s="284"/>
      <c r="E46" s="284">
        <v>42.426000000000002</v>
      </c>
      <c r="F46" s="284">
        <v>42.122</v>
      </c>
      <c r="G46" s="284">
        <v>42.359000000000002</v>
      </c>
      <c r="H46" s="284">
        <v>42.417999999999999</v>
      </c>
      <c r="I46" s="284"/>
      <c r="J46" s="285">
        <v>42.26</v>
      </c>
    </row>
    <row r="47" spans="2:10" s="1" customFormat="1" x14ac:dyDescent="0.3">
      <c r="B47" s="1">
        <v>27</v>
      </c>
      <c r="C47" s="283">
        <v>42.383000000000003</v>
      </c>
      <c r="D47" s="284"/>
      <c r="E47" s="284">
        <v>42.545999999999999</v>
      </c>
      <c r="F47" s="284">
        <v>41.968000000000004</v>
      </c>
      <c r="G47" s="284">
        <v>42.695</v>
      </c>
      <c r="H47" s="284"/>
      <c r="I47" s="284"/>
      <c r="J47" s="285">
        <v>42.098999999999997</v>
      </c>
    </row>
    <row r="48" spans="2:10" s="1" customFormat="1" x14ac:dyDescent="0.3">
      <c r="B48" s="1">
        <v>28</v>
      </c>
      <c r="C48" s="283">
        <v>42.658999999999999</v>
      </c>
      <c r="D48" s="284"/>
      <c r="E48" s="284">
        <v>42.128</v>
      </c>
      <c r="F48" s="284">
        <v>42.01</v>
      </c>
      <c r="G48" s="284">
        <v>42.415999999999997</v>
      </c>
      <c r="H48" s="284"/>
      <c r="I48" s="284"/>
      <c r="J48" s="285">
        <v>42.463000000000001</v>
      </c>
    </row>
    <row r="49" spans="2:10" s="1" customFormat="1" x14ac:dyDescent="0.3">
      <c r="B49" s="1">
        <v>29</v>
      </c>
      <c r="C49" s="283">
        <v>43.26</v>
      </c>
      <c r="D49" s="284"/>
      <c r="E49" s="284">
        <v>42.488</v>
      </c>
      <c r="F49" s="284">
        <v>42.209000000000003</v>
      </c>
      <c r="G49" s="284">
        <v>42.494999999999997</v>
      </c>
      <c r="H49" s="284"/>
      <c r="I49" s="284"/>
      <c r="J49" s="285">
        <v>42.082999999999998</v>
      </c>
    </row>
    <row r="50" spans="2:10" s="1" customFormat="1" x14ac:dyDescent="0.3">
      <c r="B50" s="1">
        <v>30</v>
      </c>
      <c r="C50" s="283">
        <v>42.902000000000001</v>
      </c>
      <c r="D50" s="284"/>
      <c r="E50" s="284">
        <v>42.347999999999999</v>
      </c>
      <c r="F50" s="284">
        <v>42.292000000000002</v>
      </c>
      <c r="G50" s="284">
        <v>42.252000000000002</v>
      </c>
      <c r="H50" s="284"/>
      <c r="I50" s="284"/>
      <c r="J50" s="285">
        <v>42.1</v>
      </c>
    </row>
    <row r="51" spans="2:10" s="1" customFormat="1" x14ac:dyDescent="0.3">
      <c r="B51" s="1">
        <v>31</v>
      </c>
      <c r="C51" s="283">
        <v>42.351999999999997</v>
      </c>
      <c r="D51" s="284"/>
      <c r="E51" s="284">
        <v>42.271999999999998</v>
      </c>
      <c r="F51" s="284">
        <v>42.183</v>
      </c>
      <c r="G51" s="284">
        <v>42.631999999999998</v>
      </c>
      <c r="H51" s="284"/>
      <c r="I51" s="284"/>
      <c r="J51" s="285">
        <v>42.195</v>
      </c>
    </row>
    <row r="52" spans="2:10" s="1" customFormat="1" x14ac:dyDescent="0.3">
      <c r="B52" s="1">
        <v>32</v>
      </c>
      <c r="C52" s="283">
        <v>42.302999999999997</v>
      </c>
      <c r="D52" s="284"/>
      <c r="E52" s="284">
        <v>42.353999999999999</v>
      </c>
      <c r="F52" s="284">
        <v>43.024000000000001</v>
      </c>
      <c r="G52" s="284">
        <v>43.206000000000003</v>
      </c>
      <c r="H52" s="284"/>
      <c r="I52" s="284"/>
      <c r="J52" s="285">
        <v>42.061</v>
      </c>
    </row>
    <row r="53" spans="2:10" s="1" customFormat="1" x14ac:dyDescent="0.3">
      <c r="B53" s="1">
        <v>33</v>
      </c>
      <c r="C53" s="283">
        <v>43.465000000000003</v>
      </c>
      <c r="D53" s="284"/>
      <c r="E53" s="284">
        <v>42.572000000000003</v>
      </c>
      <c r="F53" s="284">
        <v>58.585999999999999</v>
      </c>
      <c r="G53" s="284">
        <v>42.371000000000002</v>
      </c>
      <c r="H53" s="284"/>
      <c r="I53" s="284"/>
      <c r="J53" s="285">
        <v>41.951999999999998</v>
      </c>
    </row>
    <row r="54" spans="2:10" s="1" customFormat="1" x14ac:dyDescent="0.3">
      <c r="B54" s="1">
        <v>34</v>
      </c>
      <c r="C54" s="283">
        <v>42.41</v>
      </c>
      <c r="D54" s="284"/>
      <c r="E54" s="284">
        <v>42.201000000000001</v>
      </c>
      <c r="F54" s="284">
        <v>42.283999999999999</v>
      </c>
      <c r="G54" s="284">
        <v>42.351999999999997</v>
      </c>
      <c r="H54" s="284"/>
      <c r="I54" s="284"/>
      <c r="J54" s="285">
        <v>42.204999999999998</v>
      </c>
    </row>
    <row r="55" spans="2:10" s="1" customFormat="1" x14ac:dyDescent="0.3">
      <c r="B55" s="1">
        <v>35</v>
      </c>
      <c r="C55" s="283">
        <v>42.473999999999997</v>
      </c>
      <c r="D55" s="284"/>
      <c r="E55" s="284">
        <v>42.493000000000002</v>
      </c>
      <c r="F55" s="284">
        <v>41.929000000000002</v>
      </c>
      <c r="G55" s="284">
        <v>42.536000000000001</v>
      </c>
      <c r="H55" s="284"/>
      <c r="I55" s="284"/>
      <c r="J55" s="285">
        <v>41.972999999999999</v>
      </c>
    </row>
    <row r="56" spans="2:10" s="1" customFormat="1" x14ac:dyDescent="0.3">
      <c r="B56" s="1">
        <v>36</v>
      </c>
      <c r="C56" s="283">
        <v>42.267000000000003</v>
      </c>
      <c r="D56" s="284"/>
      <c r="E56" s="284"/>
      <c r="F56" s="284">
        <v>42.795999999999999</v>
      </c>
      <c r="G56" s="284">
        <v>42.502000000000002</v>
      </c>
      <c r="H56" s="284"/>
      <c r="I56" s="284"/>
      <c r="J56" s="285">
        <v>42.276000000000003</v>
      </c>
    </row>
    <row r="57" spans="2:10" s="1" customFormat="1" x14ac:dyDescent="0.3">
      <c r="B57" s="1">
        <v>37</v>
      </c>
      <c r="C57" s="283">
        <v>43.088000000000001</v>
      </c>
      <c r="D57" s="284"/>
      <c r="E57" s="284"/>
      <c r="F57" s="284">
        <v>42.006999999999998</v>
      </c>
      <c r="G57" s="284">
        <v>42.395000000000003</v>
      </c>
      <c r="H57" s="284"/>
      <c r="I57" s="284"/>
      <c r="J57" s="285">
        <v>41.875999999999998</v>
      </c>
    </row>
    <row r="58" spans="2:10" s="1" customFormat="1" x14ac:dyDescent="0.3">
      <c r="B58" s="1">
        <v>38</v>
      </c>
      <c r="C58" s="283">
        <v>42.55</v>
      </c>
      <c r="D58" s="284"/>
      <c r="E58" s="284"/>
      <c r="F58" s="284">
        <v>42.216999999999999</v>
      </c>
      <c r="G58" s="284">
        <v>42.534999999999997</v>
      </c>
      <c r="H58" s="284"/>
      <c r="I58" s="284"/>
      <c r="J58" s="285">
        <v>42.064999999999998</v>
      </c>
    </row>
    <row r="59" spans="2:10" s="1" customFormat="1" x14ac:dyDescent="0.3">
      <c r="B59" s="1">
        <v>39</v>
      </c>
      <c r="C59" s="283">
        <v>42.268000000000001</v>
      </c>
      <c r="D59" s="284"/>
      <c r="E59" s="284"/>
      <c r="F59" s="284">
        <v>42.033999999999999</v>
      </c>
      <c r="G59" s="284">
        <v>42.432000000000002</v>
      </c>
      <c r="H59" s="284"/>
      <c r="I59" s="284"/>
      <c r="J59" s="285">
        <v>42.212000000000003</v>
      </c>
    </row>
    <row r="60" spans="2:10" s="1" customFormat="1" x14ac:dyDescent="0.3">
      <c r="B60" s="1">
        <v>40</v>
      </c>
      <c r="C60" s="283">
        <v>42.243000000000002</v>
      </c>
      <c r="D60" s="284"/>
      <c r="E60" s="284"/>
      <c r="F60" s="284">
        <v>41.945999999999998</v>
      </c>
      <c r="G60" s="284">
        <v>42.813000000000002</v>
      </c>
      <c r="H60" s="284"/>
      <c r="I60" s="284"/>
      <c r="J60" s="285">
        <v>42.029000000000003</v>
      </c>
    </row>
    <row r="61" spans="2:10" s="1" customFormat="1" x14ac:dyDescent="0.3">
      <c r="B61" s="1">
        <v>41</v>
      </c>
      <c r="C61" s="283">
        <v>42.572000000000003</v>
      </c>
      <c r="D61" s="284"/>
      <c r="E61" s="284"/>
      <c r="F61" s="284">
        <v>42.143999999999998</v>
      </c>
      <c r="G61" s="284">
        <v>42.429000000000002</v>
      </c>
      <c r="H61" s="284"/>
      <c r="I61" s="284"/>
      <c r="J61" s="285">
        <v>42.011000000000003</v>
      </c>
    </row>
    <row r="62" spans="2:10" s="1" customFormat="1" x14ac:dyDescent="0.3">
      <c r="B62" s="1">
        <v>42</v>
      </c>
      <c r="C62" s="283"/>
      <c r="D62" s="284"/>
      <c r="E62" s="284"/>
      <c r="F62" s="284">
        <v>42.140999999999998</v>
      </c>
      <c r="G62" s="284">
        <v>42.271000000000001</v>
      </c>
      <c r="H62" s="284"/>
      <c r="I62" s="284"/>
      <c r="J62" s="285">
        <v>42.168999999999997</v>
      </c>
    </row>
    <row r="63" spans="2:10" s="1" customFormat="1" x14ac:dyDescent="0.3">
      <c r="B63" s="1">
        <v>43</v>
      </c>
      <c r="C63" s="283"/>
      <c r="D63" s="284"/>
      <c r="E63" s="284"/>
      <c r="F63" s="284">
        <v>41.957999999999998</v>
      </c>
      <c r="G63" s="284">
        <v>42.512</v>
      </c>
      <c r="H63" s="284"/>
      <c r="I63" s="284"/>
      <c r="J63" s="285">
        <v>42.106000000000002</v>
      </c>
    </row>
    <row r="64" spans="2:10" s="1" customFormat="1" x14ac:dyDescent="0.3">
      <c r="B64" s="1">
        <v>44</v>
      </c>
      <c r="C64" s="283"/>
      <c r="D64" s="284"/>
      <c r="E64" s="284"/>
      <c r="F64" s="284">
        <v>41.88</v>
      </c>
      <c r="G64" s="284">
        <v>42.734999999999999</v>
      </c>
      <c r="H64" s="284"/>
      <c r="I64" s="284"/>
      <c r="J64" s="285">
        <v>42.246000000000002</v>
      </c>
    </row>
    <row r="65" spans="2:10" s="1" customFormat="1" x14ac:dyDescent="0.3">
      <c r="B65" s="1">
        <v>45</v>
      </c>
      <c r="C65" s="283"/>
      <c r="D65" s="284"/>
      <c r="E65" s="284"/>
      <c r="F65" s="284">
        <v>42.054000000000002</v>
      </c>
      <c r="G65" s="284">
        <v>42.63</v>
      </c>
      <c r="H65" s="284"/>
      <c r="I65" s="284"/>
      <c r="J65" s="285">
        <v>41.969000000000001</v>
      </c>
    </row>
    <row r="66" spans="2:10" s="1" customFormat="1" x14ac:dyDescent="0.3">
      <c r="B66" s="1">
        <v>46</v>
      </c>
      <c r="C66" s="283"/>
      <c r="D66" s="284"/>
      <c r="E66" s="284"/>
      <c r="F66" s="284">
        <v>42.104999999999997</v>
      </c>
      <c r="G66" s="284">
        <v>43.575000000000003</v>
      </c>
      <c r="H66" s="284"/>
      <c r="I66" s="284"/>
      <c r="J66" s="285">
        <v>42.03</v>
      </c>
    </row>
    <row r="67" spans="2:10" s="1" customFormat="1" x14ac:dyDescent="0.3">
      <c r="B67" s="1">
        <v>47</v>
      </c>
      <c r="C67" s="283"/>
      <c r="D67" s="284"/>
      <c r="E67" s="284"/>
      <c r="F67" s="284">
        <v>41.915999999999997</v>
      </c>
      <c r="G67" s="284">
        <v>42.551000000000002</v>
      </c>
      <c r="H67" s="284"/>
      <c r="I67" s="284"/>
      <c r="J67" s="285">
        <v>42.234000000000002</v>
      </c>
    </row>
    <row r="68" spans="2:10" s="1" customFormat="1" x14ac:dyDescent="0.3">
      <c r="B68" s="1">
        <v>48</v>
      </c>
      <c r="C68" s="283"/>
      <c r="D68" s="284"/>
      <c r="E68" s="284"/>
      <c r="F68" s="284">
        <v>42.110999999999997</v>
      </c>
      <c r="G68" s="284">
        <v>43.381999999999998</v>
      </c>
      <c r="H68" s="284"/>
      <c r="I68" s="284"/>
      <c r="J68" s="285">
        <v>41.975999999999999</v>
      </c>
    </row>
    <row r="69" spans="2:10" s="1" customFormat="1" x14ac:dyDescent="0.3">
      <c r="B69" s="1">
        <v>49</v>
      </c>
      <c r="C69" s="283"/>
      <c r="D69" s="284"/>
      <c r="E69" s="284"/>
      <c r="F69" s="284">
        <v>42.137</v>
      </c>
      <c r="G69" s="284">
        <v>42.537999999999997</v>
      </c>
      <c r="H69" s="284"/>
      <c r="I69" s="284"/>
      <c r="J69" s="285">
        <v>42.003999999999998</v>
      </c>
    </row>
    <row r="70" spans="2:10" s="1" customFormat="1" x14ac:dyDescent="0.3">
      <c r="B70" s="1">
        <v>50</v>
      </c>
      <c r="C70" s="283"/>
      <c r="D70" s="284"/>
      <c r="E70" s="284"/>
      <c r="F70" s="284">
        <v>41.915999999999997</v>
      </c>
      <c r="G70" s="284">
        <v>42.360999999999997</v>
      </c>
      <c r="H70" s="284"/>
      <c r="I70" s="284"/>
      <c r="J70" s="285">
        <v>42.125999999999998</v>
      </c>
    </row>
    <row r="71" spans="2:10" s="1" customFormat="1" x14ac:dyDescent="0.3">
      <c r="B71" s="1">
        <v>51</v>
      </c>
      <c r="C71" s="283"/>
      <c r="D71" s="284"/>
      <c r="E71" s="284"/>
      <c r="F71" s="284">
        <v>42.027999999999999</v>
      </c>
      <c r="G71" s="284">
        <v>42.796999999999997</v>
      </c>
      <c r="H71" s="284"/>
      <c r="I71" s="284"/>
      <c r="J71" s="285">
        <v>42.128</v>
      </c>
    </row>
    <row r="72" spans="2:10" s="1" customFormat="1" x14ac:dyDescent="0.3">
      <c r="B72" s="1">
        <v>52</v>
      </c>
      <c r="C72" s="283"/>
      <c r="D72" s="284"/>
      <c r="E72" s="284"/>
      <c r="F72" s="284">
        <v>41.828000000000003</v>
      </c>
      <c r="G72" s="284">
        <v>42.194000000000003</v>
      </c>
      <c r="H72" s="284"/>
      <c r="I72" s="284"/>
      <c r="J72" s="285">
        <v>42.286000000000001</v>
      </c>
    </row>
    <row r="73" spans="2:10" s="1" customFormat="1" x14ac:dyDescent="0.3">
      <c r="B73" s="1">
        <v>53</v>
      </c>
      <c r="C73" s="283"/>
      <c r="D73" s="284"/>
      <c r="E73" s="284"/>
      <c r="F73" s="284">
        <v>41.908999999999999</v>
      </c>
      <c r="G73" s="284"/>
      <c r="H73" s="284"/>
      <c r="I73" s="284"/>
      <c r="J73" s="285">
        <v>42.017000000000003</v>
      </c>
    </row>
    <row r="74" spans="2:10" s="1" customFormat="1" x14ac:dyDescent="0.3">
      <c r="B74" s="1">
        <v>54</v>
      </c>
      <c r="C74" s="283"/>
      <c r="D74" s="284"/>
      <c r="E74" s="284"/>
      <c r="F74" s="284">
        <v>42.101999999999997</v>
      </c>
      <c r="G74" s="284"/>
      <c r="H74" s="284"/>
      <c r="I74" s="284"/>
      <c r="J74" s="285">
        <v>42.363</v>
      </c>
    </row>
    <row r="75" spans="2:10" s="1" customFormat="1" x14ac:dyDescent="0.3">
      <c r="B75" s="1">
        <v>55</v>
      </c>
      <c r="C75" s="283"/>
      <c r="D75" s="284"/>
      <c r="E75" s="284"/>
      <c r="F75" s="284">
        <v>42.024999999999999</v>
      </c>
      <c r="G75" s="284"/>
      <c r="H75" s="284"/>
      <c r="I75" s="284"/>
      <c r="J75" s="285">
        <v>42.015999999999998</v>
      </c>
    </row>
    <row r="76" spans="2:10" s="1" customFormat="1" x14ac:dyDescent="0.3">
      <c r="B76" s="1">
        <v>56</v>
      </c>
      <c r="C76" s="283"/>
      <c r="D76" s="284"/>
      <c r="E76" s="284"/>
      <c r="F76" s="284">
        <v>41.959000000000003</v>
      </c>
      <c r="G76" s="284"/>
      <c r="H76" s="284"/>
      <c r="I76" s="284"/>
      <c r="J76" s="285">
        <v>42.104999999999997</v>
      </c>
    </row>
    <row r="77" spans="2:10" s="1" customFormat="1" x14ac:dyDescent="0.3">
      <c r="B77" s="1">
        <v>57</v>
      </c>
      <c r="C77" s="283"/>
      <c r="D77" s="284"/>
      <c r="E77" s="284"/>
      <c r="F77" s="284">
        <v>41.933</v>
      </c>
      <c r="G77" s="284"/>
      <c r="H77" s="284"/>
      <c r="I77" s="284"/>
      <c r="J77" s="285">
        <v>42.136000000000003</v>
      </c>
    </row>
    <row r="78" spans="2:10" s="1" customFormat="1" x14ac:dyDescent="0.3">
      <c r="B78" s="1">
        <v>58</v>
      </c>
      <c r="C78" s="283"/>
      <c r="D78" s="284"/>
      <c r="E78" s="284"/>
      <c r="F78" s="284">
        <v>42.018999999999998</v>
      </c>
      <c r="G78" s="284"/>
      <c r="H78" s="284"/>
      <c r="I78" s="284"/>
      <c r="J78" s="285">
        <v>42.296999999999997</v>
      </c>
    </row>
    <row r="79" spans="2:10" x14ac:dyDescent="0.3">
      <c r="B79" s="1">
        <v>59</v>
      </c>
      <c r="C79" s="283"/>
      <c r="D79" s="284"/>
      <c r="E79" s="284"/>
      <c r="F79" s="284">
        <v>41.978000000000002</v>
      </c>
      <c r="G79" s="284"/>
      <c r="H79" s="284"/>
      <c r="I79" s="284"/>
      <c r="J79" s="285">
        <v>42.145000000000003</v>
      </c>
    </row>
    <row r="80" spans="2:10" x14ac:dyDescent="0.3">
      <c r="B80" s="1">
        <v>60</v>
      </c>
      <c r="C80" s="283"/>
      <c r="D80" s="284"/>
      <c r="E80" s="284"/>
      <c r="F80" s="284">
        <v>42.154000000000003</v>
      </c>
      <c r="G80" s="284"/>
      <c r="H80" s="284"/>
      <c r="I80" s="284"/>
      <c r="J80" s="285">
        <v>42.192</v>
      </c>
    </row>
    <row r="81" spans="2:10" x14ac:dyDescent="0.3">
      <c r="B81" s="1">
        <v>61</v>
      </c>
      <c r="C81" s="283"/>
      <c r="D81" s="284"/>
      <c r="E81" s="284"/>
      <c r="F81" s="284"/>
      <c r="G81" s="284"/>
      <c r="H81" s="284"/>
      <c r="I81" s="284"/>
      <c r="J81" s="285">
        <v>42.417999999999999</v>
      </c>
    </row>
    <row r="82" spans="2:10" x14ac:dyDescent="0.3">
      <c r="B82" s="1">
        <v>62</v>
      </c>
      <c r="C82" s="283"/>
      <c r="D82" s="284"/>
      <c r="E82" s="284"/>
      <c r="F82" s="284"/>
      <c r="G82" s="284"/>
      <c r="H82" s="284"/>
      <c r="I82" s="284"/>
      <c r="J82" s="285"/>
    </row>
    <row r="83" spans="2:10" ht="15" thickBot="1" x14ac:dyDescent="0.35">
      <c r="B83" s="1">
        <v>63</v>
      </c>
      <c r="C83" s="286"/>
      <c r="D83" s="287"/>
      <c r="E83" s="287"/>
      <c r="F83" s="287"/>
      <c r="G83" s="287"/>
      <c r="H83" s="287"/>
      <c r="I83" s="287"/>
      <c r="J83" s="288"/>
    </row>
    <row r="84" spans="2:10" x14ac:dyDescent="0.3">
      <c r="D84" s="1"/>
    </row>
    <row r="85" spans="2:10" x14ac:dyDescent="0.3">
      <c r="D85" s="1"/>
    </row>
    <row r="86" spans="2:10" x14ac:dyDescent="0.3">
      <c r="D86" s="1"/>
    </row>
    <row r="87" spans="2:10" x14ac:dyDescent="0.3">
      <c r="D87" s="1"/>
    </row>
    <row r="88" spans="2:10" x14ac:dyDescent="0.3">
      <c r="D88" s="1"/>
    </row>
    <row r="89" spans="2:10" x14ac:dyDescent="0.3">
      <c r="D89" s="1"/>
    </row>
    <row r="90" spans="2:10" x14ac:dyDescent="0.3">
      <c r="D90" s="1"/>
    </row>
    <row r="91" spans="2:10" x14ac:dyDescent="0.3">
      <c r="D91" s="1"/>
    </row>
    <row r="92" spans="2:10" x14ac:dyDescent="0.3">
      <c r="D92" s="1"/>
    </row>
    <row r="93" spans="2:10" x14ac:dyDescent="0.3">
      <c r="D93" s="1"/>
    </row>
    <row r="94" spans="2:10" x14ac:dyDescent="0.3">
      <c r="D94" s="1"/>
    </row>
    <row r="95" spans="2:10" x14ac:dyDescent="0.3">
      <c r="D95" s="1"/>
    </row>
    <row r="96" spans="2:10" x14ac:dyDescent="0.3">
      <c r="D96" s="1"/>
    </row>
    <row r="97" spans="4:4" x14ac:dyDescent="0.3">
      <c r="D97" s="1"/>
    </row>
    <row r="98" spans="4:4" x14ac:dyDescent="0.3">
      <c r="D98" s="1"/>
    </row>
    <row r="99" spans="4:4" x14ac:dyDescent="0.3">
      <c r="D99" s="1"/>
    </row>
    <row r="100" spans="4:4" x14ac:dyDescent="0.3">
      <c r="D100" s="1"/>
    </row>
    <row r="101" spans="4:4" x14ac:dyDescent="0.3">
      <c r="D101" s="1"/>
    </row>
    <row r="102" spans="4:4" x14ac:dyDescent="0.3">
      <c r="D102" s="1"/>
    </row>
    <row r="103" spans="4:4" x14ac:dyDescent="0.3">
      <c r="D103" s="1"/>
    </row>
    <row r="104" spans="4:4" x14ac:dyDescent="0.3">
      <c r="D104" s="1"/>
    </row>
    <row r="105" spans="4:4" x14ac:dyDescent="0.3">
      <c r="D105" s="1"/>
    </row>
    <row r="106" spans="4:4" x14ac:dyDescent="0.3">
      <c r="D106" s="1"/>
    </row>
    <row r="107" spans="4:4" x14ac:dyDescent="0.3">
      <c r="D107" s="1"/>
    </row>
    <row r="108" spans="4:4" x14ac:dyDescent="0.3">
      <c r="D108" s="1"/>
    </row>
    <row r="109" spans="4:4" x14ac:dyDescent="0.3">
      <c r="D109" s="1"/>
    </row>
    <row r="110" spans="4:4" x14ac:dyDescent="0.3">
      <c r="D110" s="1"/>
    </row>
    <row r="111" spans="4:4" x14ac:dyDescent="0.3">
      <c r="D111" s="1"/>
    </row>
    <row r="112" spans="4:4" x14ac:dyDescent="0.3">
      <c r="D112" s="1"/>
    </row>
    <row r="113" spans="4:4" x14ac:dyDescent="0.3">
      <c r="D113" s="1"/>
    </row>
    <row r="114" spans="4:4" x14ac:dyDescent="0.3">
      <c r="D114" s="1"/>
    </row>
    <row r="115" spans="4:4" x14ac:dyDescent="0.3">
      <c r="D115" s="1"/>
    </row>
    <row r="116" spans="4:4" x14ac:dyDescent="0.3">
      <c r="D116" s="1"/>
    </row>
    <row r="117" spans="4:4" x14ac:dyDescent="0.3">
      <c r="D117" s="1"/>
    </row>
    <row r="118" spans="4:4" x14ac:dyDescent="0.3">
      <c r="D118" s="1"/>
    </row>
    <row r="119" spans="4:4" x14ac:dyDescent="0.3">
      <c r="D119" s="1"/>
    </row>
    <row r="120" spans="4:4" x14ac:dyDescent="0.3">
      <c r="D120" s="1"/>
    </row>
    <row r="121" spans="4:4" x14ac:dyDescent="0.3">
      <c r="D121" s="1"/>
    </row>
    <row r="122" spans="4:4" x14ac:dyDescent="0.3">
      <c r="D122" s="1"/>
    </row>
    <row r="123" spans="4:4" x14ac:dyDescent="0.3">
      <c r="D123" s="1"/>
    </row>
    <row r="124" spans="4:4" x14ac:dyDescent="0.3">
      <c r="D124" s="1"/>
    </row>
    <row r="125" spans="4:4" x14ac:dyDescent="0.3">
      <c r="D125" s="1"/>
    </row>
    <row r="126" spans="4:4" x14ac:dyDescent="0.3">
      <c r="D126" s="1"/>
    </row>
    <row r="127" spans="4:4" x14ac:dyDescent="0.3">
      <c r="D127" s="1"/>
    </row>
    <row r="128" spans="4:4" x14ac:dyDescent="0.3">
      <c r="D128" s="1"/>
    </row>
    <row r="129" spans="4:4" x14ac:dyDescent="0.3">
      <c r="D129" s="1"/>
    </row>
    <row r="130" spans="4:4" x14ac:dyDescent="0.3">
      <c r="D130" s="1"/>
    </row>
    <row r="131" spans="4:4" x14ac:dyDescent="0.3">
      <c r="D131" s="1"/>
    </row>
    <row r="132" spans="4:4" x14ac:dyDescent="0.3">
      <c r="D132" s="1"/>
    </row>
    <row r="133" spans="4:4" x14ac:dyDescent="0.3">
      <c r="D133" s="1"/>
    </row>
    <row r="134" spans="4:4" x14ac:dyDescent="0.3">
      <c r="D134" s="1"/>
    </row>
    <row r="135" spans="4:4" x14ac:dyDescent="0.3">
      <c r="D135" s="1"/>
    </row>
    <row r="136" spans="4:4" x14ac:dyDescent="0.3">
      <c r="D136" s="1"/>
    </row>
    <row r="137" spans="4:4" x14ac:dyDescent="0.3">
      <c r="D137" s="1"/>
    </row>
    <row r="138" spans="4:4" x14ac:dyDescent="0.3">
      <c r="D138" s="1"/>
    </row>
    <row r="139" spans="4:4" x14ac:dyDescent="0.3">
      <c r="D139" s="1"/>
    </row>
    <row r="140" spans="4:4" x14ac:dyDescent="0.3">
      <c r="D140" s="1"/>
    </row>
    <row r="141" spans="4:4" x14ac:dyDescent="0.3">
      <c r="D141" s="1"/>
    </row>
    <row r="142" spans="4:4" x14ac:dyDescent="0.3">
      <c r="D142" s="1"/>
    </row>
    <row r="212" spans="5:5" x14ac:dyDescent="0.3">
      <c r="E212" s="1"/>
    </row>
    <row r="213" spans="5:5" x14ac:dyDescent="0.3">
      <c r="E213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30000000000004" right="0.51180000000000003" top="1.1417000000000002" bottom="1.1417000000000002" header="0.74800000000000011" footer="0.74800000000000011"/>
  <pageSetup paperSize="0" fitToWidth="0" fitToHeight="0" orientation="portrait" horizontalDpi="0" verticalDpi="0" copies="0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83"/>
  <sheetViews>
    <sheetView workbookViewId="0"/>
  </sheetViews>
  <sheetFormatPr defaultRowHeight="14.4" x14ac:dyDescent="0.3"/>
  <cols>
    <col min="1" max="1" width="8.09765625" style="1" customWidth="1"/>
    <col min="2" max="2" width="21.09765625" style="1" customWidth="1"/>
    <col min="3" max="3" width="8.796875" style="1" customWidth="1"/>
    <col min="4" max="6" width="8.796875" style="2" customWidth="1"/>
    <col min="7" max="7" width="10.5" style="2" customWidth="1"/>
    <col min="8" max="8" width="12" style="2" customWidth="1"/>
    <col min="9" max="9" width="12.09765625" style="2" customWidth="1"/>
    <col min="10" max="10" width="11.796875" style="2" customWidth="1"/>
    <col min="11" max="11" width="11.19921875" style="2" customWidth="1"/>
    <col min="12" max="12" width="14.796875" style="2" customWidth="1"/>
    <col min="13" max="13" width="10.59765625" style="1" customWidth="1"/>
    <col min="14" max="14" width="9.796875" style="1" customWidth="1"/>
    <col min="15" max="1024" width="8.296875" style="1" customWidth="1"/>
    <col min="1025" max="1025" width="8.796875" customWidth="1"/>
  </cols>
  <sheetData>
    <row r="2" spans="1:15" ht="18" x14ac:dyDescent="0.35">
      <c r="A2" s="319" t="s">
        <v>119</v>
      </c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</row>
    <row r="3" spans="1:15" ht="7.5" customHeight="1" thickBot="1" x14ac:dyDescent="0.35"/>
    <row r="4" spans="1:15" ht="15" thickBot="1" x14ac:dyDescent="0.35">
      <c r="A4" s="328" t="s">
        <v>26</v>
      </c>
      <c r="B4" s="328"/>
      <c r="C4" s="328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</row>
    <row r="5" spans="1:15" ht="7.5" customHeight="1" thickBot="1" x14ac:dyDescent="0.35"/>
    <row r="6" spans="1:15" s="2" customFormat="1" ht="20.25" customHeight="1" thickBot="1" x14ac:dyDescent="0.35">
      <c r="A6" s="321" t="s">
        <v>120</v>
      </c>
      <c r="B6" s="322" t="s">
        <v>33</v>
      </c>
      <c r="C6" s="323" t="s">
        <v>40</v>
      </c>
      <c r="D6" s="324" t="s">
        <v>121</v>
      </c>
      <c r="E6" s="325" t="s">
        <v>122</v>
      </c>
      <c r="F6" s="326" t="s">
        <v>123</v>
      </c>
      <c r="G6" s="326"/>
      <c r="H6" s="326"/>
      <c r="I6" s="326"/>
      <c r="J6" s="321" t="s">
        <v>124</v>
      </c>
      <c r="K6" s="327" t="s">
        <v>125</v>
      </c>
      <c r="L6" s="327"/>
      <c r="M6" s="132"/>
      <c r="N6" s="133"/>
    </row>
    <row r="7" spans="1:15" s="2" customFormat="1" ht="27.75" customHeight="1" thickBot="1" x14ac:dyDescent="0.35">
      <c r="A7" s="321"/>
      <c r="B7" s="322"/>
      <c r="C7" s="323"/>
      <c r="D7" s="324"/>
      <c r="E7" s="325"/>
      <c r="F7" s="134" t="s">
        <v>126</v>
      </c>
      <c r="G7" s="135" t="s">
        <v>127</v>
      </c>
      <c r="H7" s="135"/>
      <c r="I7" s="136" t="s">
        <v>128</v>
      </c>
      <c r="J7" s="321"/>
      <c r="K7" s="137" t="s">
        <v>129</v>
      </c>
      <c r="L7" s="138" t="s">
        <v>130</v>
      </c>
      <c r="M7" s="242" t="s">
        <v>131</v>
      </c>
      <c r="N7" s="243" t="s">
        <v>132</v>
      </c>
    </row>
    <row r="8" spans="1:15" s="3" customFormat="1" ht="30" customHeight="1" thickBot="1" x14ac:dyDescent="0.3">
      <c r="A8" s="141">
        <v>1</v>
      </c>
      <c r="B8" s="142" t="s">
        <v>180</v>
      </c>
      <c r="C8" s="143">
        <v>69</v>
      </c>
      <c r="D8" s="144">
        <f>COUNTA(C21:C85)</f>
        <v>41</v>
      </c>
      <c r="E8" s="145">
        <f>COUNTA(C21:C85)</f>
        <v>41</v>
      </c>
      <c r="F8" s="181">
        <f>MIN(C21:C84)</f>
        <v>41.981999999999999</v>
      </c>
      <c r="G8" s="266">
        <f>AVERAGE(C21:C87)</f>
        <v>42.643268292682919</v>
      </c>
      <c r="H8" s="148"/>
      <c r="I8" s="149">
        <f t="shared" ref="I8:I15" si="0">G8-F8</f>
        <v>0.66126829268291942</v>
      </c>
      <c r="J8" s="150">
        <v>2.0752314814814814E-2</v>
      </c>
      <c r="K8" s="151">
        <f>J8</f>
        <v>2.0752314814814814E-2</v>
      </c>
      <c r="L8" s="245">
        <f>K8</f>
        <v>2.0752314814814814E-2</v>
      </c>
      <c r="M8" s="268">
        <v>139.036</v>
      </c>
      <c r="N8" s="154"/>
      <c r="O8" s="155"/>
    </row>
    <row r="9" spans="1:15" s="3" customFormat="1" ht="30" customHeight="1" thickBot="1" x14ac:dyDescent="0.3">
      <c r="A9" s="156">
        <v>2</v>
      </c>
      <c r="B9" s="157" t="s">
        <v>181</v>
      </c>
      <c r="C9" s="158">
        <v>9</v>
      </c>
      <c r="D9" s="159">
        <f>COUNTA(D21:D85)+D8+1</f>
        <v>82</v>
      </c>
      <c r="E9" s="160">
        <f>COUNTA(D21:D85)+1</f>
        <v>41</v>
      </c>
      <c r="F9" s="146">
        <f>MIN(D21:D84)</f>
        <v>42.502000000000002</v>
      </c>
      <c r="G9" s="275">
        <f>AVERAGE(D21:D86)</f>
        <v>43.009374999999999</v>
      </c>
      <c r="H9" s="162"/>
      <c r="I9" s="163">
        <f t="shared" si="0"/>
        <v>0.50737499999999613</v>
      </c>
      <c r="J9" s="164">
        <v>4.2256944444444444E-2</v>
      </c>
      <c r="K9" s="165">
        <f t="shared" ref="K9:K15" si="1">J9-J8</f>
        <v>2.150462962962963E-2</v>
      </c>
      <c r="L9" s="247">
        <f>K9</f>
        <v>2.150462962962963E-2</v>
      </c>
      <c r="M9" s="13">
        <v>103.038</v>
      </c>
      <c r="N9" s="168" t="s">
        <v>182</v>
      </c>
      <c r="O9" s="155" t="s">
        <v>135</v>
      </c>
    </row>
    <row r="10" spans="1:15" s="3" customFormat="1" ht="30" customHeight="1" x14ac:dyDescent="0.25">
      <c r="A10" s="156">
        <v>3</v>
      </c>
      <c r="B10" s="157" t="s">
        <v>180</v>
      </c>
      <c r="C10" s="158">
        <v>6</v>
      </c>
      <c r="D10" s="159">
        <f>COUNTA(E21:E85)+D9+1</f>
        <v>104</v>
      </c>
      <c r="E10" s="160">
        <f>COUNTA(E21:E85)+1</f>
        <v>22</v>
      </c>
      <c r="F10" s="169">
        <f>MIN(E21:E86)</f>
        <v>42.326000000000001</v>
      </c>
      <c r="G10" s="198">
        <f>AVERAGE(E21:E87)</f>
        <v>42.699666666666666</v>
      </c>
      <c r="H10" s="162"/>
      <c r="I10" s="163">
        <f t="shared" si="0"/>
        <v>0.37366666666666504</v>
      </c>
      <c r="J10" s="164">
        <v>5.3819444444444441E-2</v>
      </c>
      <c r="K10" s="165">
        <f t="shared" si="1"/>
        <v>1.1562499999999996E-2</v>
      </c>
      <c r="L10" s="247">
        <f>K10+L8</f>
        <v>3.231481481481481E-2</v>
      </c>
      <c r="M10" s="13">
        <v>200.56299999999999</v>
      </c>
      <c r="N10" s="168"/>
      <c r="O10" s="289" t="s">
        <v>183</v>
      </c>
    </row>
    <row r="11" spans="1:15" s="3" customFormat="1" ht="30" customHeight="1" x14ac:dyDescent="0.25">
      <c r="A11" s="156">
        <v>4</v>
      </c>
      <c r="B11" s="157" t="s">
        <v>180</v>
      </c>
      <c r="C11" s="158">
        <v>7</v>
      </c>
      <c r="D11" s="159">
        <f>COUNTA(F21:F85)+D10+1</f>
        <v>154</v>
      </c>
      <c r="E11" s="160">
        <f>COUNTA(F21:F85)+1</f>
        <v>50</v>
      </c>
      <c r="F11" s="172">
        <f>MIN(F21:F86)</f>
        <v>42.234000000000002</v>
      </c>
      <c r="G11" s="198">
        <f>AVERAGE(F21:F86)</f>
        <v>42.581571428571436</v>
      </c>
      <c r="H11" s="162"/>
      <c r="I11" s="163">
        <f t="shared" si="0"/>
        <v>0.34757142857143464</v>
      </c>
      <c r="J11" s="164">
        <v>8.0289351851851848E-2</v>
      </c>
      <c r="K11" s="165">
        <f t="shared" si="1"/>
        <v>2.6469907407407407E-2</v>
      </c>
      <c r="L11" s="247">
        <f>K11+L10</f>
        <v>5.8784722222222217E-2</v>
      </c>
      <c r="M11" s="13">
        <v>109.062</v>
      </c>
      <c r="N11" s="330" t="s">
        <v>184</v>
      </c>
      <c r="O11" s="155"/>
    </row>
    <row r="12" spans="1:15" s="3" customFormat="1" ht="30" customHeight="1" x14ac:dyDescent="0.25">
      <c r="A12" s="156">
        <v>5</v>
      </c>
      <c r="B12" s="157" t="s">
        <v>181</v>
      </c>
      <c r="C12" s="173">
        <v>69</v>
      </c>
      <c r="D12" s="159">
        <f>COUNTA(G21:G85)+D11+1</f>
        <v>177</v>
      </c>
      <c r="E12" s="160">
        <f>COUNTA(G21:G85)+1</f>
        <v>23</v>
      </c>
      <c r="F12" s="172">
        <f>MIN(G21:G86)</f>
        <v>42.601999999999997</v>
      </c>
      <c r="G12" s="198">
        <f>AVERAGE(G21:G886)</f>
        <v>43.190136363636363</v>
      </c>
      <c r="H12" s="162"/>
      <c r="I12" s="163">
        <f t="shared" si="0"/>
        <v>0.5881363636363659</v>
      </c>
      <c r="J12" s="164">
        <v>9.255787037037036E-2</v>
      </c>
      <c r="K12" s="165">
        <f t="shared" si="1"/>
        <v>1.2268518518518512E-2</v>
      </c>
      <c r="L12" s="247">
        <f>K12+L9</f>
        <v>3.3773148148148142E-2</v>
      </c>
      <c r="M12" s="13">
        <v>102.33799999999999</v>
      </c>
      <c r="N12" s="330"/>
      <c r="O12" s="155"/>
    </row>
    <row r="13" spans="1:15" s="3" customFormat="1" ht="30" customHeight="1" x14ac:dyDescent="0.25">
      <c r="A13" s="156">
        <v>6</v>
      </c>
      <c r="B13" s="157" t="s">
        <v>181</v>
      </c>
      <c r="C13" s="173">
        <v>13</v>
      </c>
      <c r="D13" s="159">
        <f>COUNTA(H21:H85)+D12+1</f>
        <v>236</v>
      </c>
      <c r="E13" s="160">
        <f>COUNTA(H21:H85)+1</f>
        <v>59</v>
      </c>
      <c r="F13" s="172">
        <f>MIN(H21:H86)</f>
        <v>42.536999999999999</v>
      </c>
      <c r="G13" s="198">
        <f>AVERAGE(H21:H86)</f>
        <v>43.135913793103434</v>
      </c>
      <c r="H13" s="162"/>
      <c r="I13" s="163">
        <f t="shared" si="0"/>
        <v>0.59891379310343495</v>
      </c>
      <c r="J13" s="164">
        <v>0.12269675925925926</v>
      </c>
      <c r="K13" s="165">
        <f t="shared" si="1"/>
        <v>3.0138888888888896E-2</v>
      </c>
      <c r="L13" s="247">
        <f>K13+L12</f>
        <v>6.3912037037037045E-2</v>
      </c>
      <c r="M13" s="13">
        <v>153.994</v>
      </c>
      <c r="N13" s="168"/>
      <c r="O13" s="155"/>
    </row>
    <row r="14" spans="1:15" s="3" customFormat="1" ht="30" customHeight="1" x14ac:dyDescent="0.25">
      <c r="A14" s="156">
        <v>7</v>
      </c>
      <c r="B14" s="157" t="s">
        <v>180</v>
      </c>
      <c r="C14" s="173">
        <v>6</v>
      </c>
      <c r="D14" s="159">
        <f>COUNTA(I21:I85)+D13+1</f>
        <v>284</v>
      </c>
      <c r="E14" s="160">
        <f>COUNTA(I21:I85)+1</f>
        <v>48</v>
      </c>
      <c r="F14" s="172">
        <f>MIN(I21:I86)</f>
        <v>42.457999999999998</v>
      </c>
      <c r="G14" s="198">
        <f>AVERAGE(I21:I86)</f>
        <v>42.849063829787227</v>
      </c>
      <c r="H14" s="162"/>
      <c r="I14" s="163">
        <f t="shared" si="0"/>
        <v>0.3910638297872282</v>
      </c>
      <c r="J14" s="164">
        <v>0.14778935185185185</v>
      </c>
      <c r="K14" s="165">
        <f t="shared" si="1"/>
        <v>2.5092592592592597E-2</v>
      </c>
      <c r="L14" s="250">
        <f>K14+L11</f>
        <v>8.3877314814814807E-2</v>
      </c>
      <c r="M14" s="13">
        <v>123.675</v>
      </c>
      <c r="N14" s="168" t="s">
        <v>185</v>
      </c>
      <c r="O14" s="155" t="s">
        <v>186</v>
      </c>
    </row>
    <row r="15" spans="1:15" s="3" customFormat="1" ht="30" customHeight="1" thickBot="1" x14ac:dyDescent="0.3">
      <c r="A15" s="176" t="s">
        <v>140</v>
      </c>
      <c r="B15" s="177" t="s">
        <v>181</v>
      </c>
      <c r="C15" s="178">
        <v>5</v>
      </c>
      <c r="D15" s="179">
        <f>COUNTA(J21:J85)+D14+1</f>
        <v>322</v>
      </c>
      <c r="E15" s="180">
        <f>COUNTA(J21:J85)+1</f>
        <v>38</v>
      </c>
      <c r="F15" s="235">
        <f>MIN(J21:J86)</f>
        <v>42.534999999999997</v>
      </c>
      <c r="G15" s="201">
        <f>AVERAGE(J21:J86)</f>
        <v>43.109756756756759</v>
      </c>
      <c r="H15" s="183"/>
      <c r="I15" s="184">
        <f t="shared" si="0"/>
        <v>0.57475675675676285</v>
      </c>
      <c r="J15" s="185" t="str">
        <f>Общие_результаты!G6</f>
        <v>4:00:25</v>
      </c>
      <c r="K15" s="186">
        <f t="shared" si="1"/>
        <v>1.9166666666666665E-2</v>
      </c>
      <c r="L15" s="252">
        <f>K15+L13</f>
        <v>8.307870370370371E-2</v>
      </c>
      <c r="M15" s="253"/>
      <c r="N15" s="189" t="s">
        <v>187</v>
      </c>
      <c r="O15" s="155" t="s">
        <v>188</v>
      </c>
    </row>
    <row r="16" spans="1:15" s="3" customFormat="1" ht="30" customHeight="1" x14ac:dyDescent="0.25">
      <c r="A16" s="190"/>
      <c r="B16" s="191"/>
      <c r="C16" s="190"/>
      <c r="D16" s="190"/>
      <c r="E16" s="190"/>
      <c r="F16" s="192">
        <f>AVERAGE(F8,F10,F11,F14)</f>
        <v>42.25</v>
      </c>
      <c r="G16" s="193">
        <f>AVERAGE(C21:C87,E21:F86,I21:I86)</f>
        <v>42.69284810126581</v>
      </c>
      <c r="H16" s="193" t="s">
        <v>189</v>
      </c>
      <c r="I16" s="194">
        <f>AVERAGE(I8,I10,I11,I14)</f>
        <v>0.44339255442706182</v>
      </c>
      <c r="J16" s="190"/>
      <c r="K16" s="190"/>
      <c r="L16" s="190"/>
      <c r="M16" s="191"/>
      <c r="N16" s="191"/>
    </row>
    <row r="17" spans="1:14" ht="27.75" customHeight="1" x14ac:dyDescent="0.3">
      <c r="A17" s="195"/>
      <c r="B17" s="195"/>
      <c r="C17" s="195"/>
      <c r="D17" s="196"/>
      <c r="E17" s="196"/>
      <c r="F17" s="197">
        <f>AVERAGE(F9,F13,F12,F15)</f>
        <v>42.543999999999997</v>
      </c>
      <c r="G17" s="193">
        <f>AVERAGE(D21:D87,G21:H86,J21:J86)</f>
        <v>43.105108280254761</v>
      </c>
      <c r="H17" s="198" t="s">
        <v>190</v>
      </c>
      <c r="I17" s="163">
        <f>AVERAGE(I9,I13,I12,I15)</f>
        <v>0.56729547837413996</v>
      </c>
      <c r="J17" s="196"/>
      <c r="K17" s="196" t="s">
        <v>144</v>
      </c>
      <c r="L17" s="196"/>
      <c r="M17" s="191"/>
      <c r="N17" s="191"/>
    </row>
    <row r="18" spans="1:14" ht="30" customHeight="1" thickBot="1" x14ac:dyDescent="0.35">
      <c r="A18" s="195"/>
      <c r="B18" s="195"/>
      <c r="C18" s="195"/>
      <c r="D18" s="196"/>
      <c r="E18" s="196"/>
      <c r="F18" s="199">
        <f>AVERAGE(F8:F15)</f>
        <v>42.397000000000006</v>
      </c>
      <c r="G18" s="200">
        <f>AVERAGE(C21:J90)</f>
        <v>42.898323809523788</v>
      </c>
      <c r="H18" s="201"/>
      <c r="I18" s="202">
        <f>AVERAGE(I8:I15)</f>
        <v>0.50534401640060089</v>
      </c>
      <c r="J18" s="196"/>
      <c r="K18" s="196"/>
      <c r="L18" s="196"/>
      <c r="M18" s="195"/>
      <c r="N18" s="195"/>
    </row>
    <row r="20" spans="1:14" ht="15" thickBot="1" x14ac:dyDescent="0.35">
      <c r="C20" s="203" t="str">
        <f>B8</f>
        <v xml:space="preserve"> Паламарчук Саша</v>
      </c>
      <c r="D20" s="203" t="str">
        <f>B9</f>
        <v>Загорулько Ваня</v>
      </c>
      <c r="E20" s="1" t="str">
        <f>B10</f>
        <v xml:space="preserve"> Паламарчук Саша</v>
      </c>
      <c r="F20" s="1" t="str">
        <f>B11</f>
        <v xml:space="preserve"> Паламарчук Саша</v>
      </c>
      <c r="G20" s="1" t="str">
        <f>B12</f>
        <v>Загорулько Ваня</v>
      </c>
      <c r="H20" s="1" t="str">
        <f>B13</f>
        <v>Загорулько Ваня</v>
      </c>
      <c r="I20" s="1" t="str">
        <f>B14</f>
        <v xml:space="preserve"> Паламарчук Саша</v>
      </c>
      <c r="J20" s="1" t="str">
        <f>B15</f>
        <v>Загорулько Ваня</v>
      </c>
    </row>
    <row r="21" spans="1:14" x14ac:dyDescent="0.3">
      <c r="B21" s="1">
        <v>1</v>
      </c>
      <c r="C21" s="204">
        <v>45.313000000000002</v>
      </c>
      <c r="D21" s="205">
        <v>43.737000000000002</v>
      </c>
      <c r="E21" s="205">
        <v>44.082999999999998</v>
      </c>
      <c r="F21" s="205">
        <v>43.667000000000002</v>
      </c>
      <c r="G21" s="205">
        <v>44.579000000000001</v>
      </c>
      <c r="H21" s="205">
        <v>44.579000000000001</v>
      </c>
      <c r="I21" s="205">
        <v>45.158000000000001</v>
      </c>
      <c r="J21" s="206">
        <v>44.207999999999998</v>
      </c>
      <c r="M21" s="2"/>
      <c r="N21" s="2"/>
    </row>
    <row r="22" spans="1:14" x14ac:dyDescent="0.3">
      <c r="B22" s="1">
        <v>2</v>
      </c>
      <c r="C22" s="207">
        <v>45.951000000000001</v>
      </c>
      <c r="D22" s="208">
        <v>43.149000000000001</v>
      </c>
      <c r="E22" s="208">
        <v>42.79</v>
      </c>
      <c r="F22" s="208">
        <v>42.859000000000002</v>
      </c>
      <c r="G22" s="208">
        <v>43.923000000000002</v>
      </c>
      <c r="H22" s="208">
        <v>43.426000000000002</v>
      </c>
      <c r="I22" s="208">
        <v>42.923000000000002</v>
      </c>
      <c r="J22" s="209">
        <v>43.057000000000002</v>
      </c>
      <c r="M22" s="3"/>
      <c r="N22" s="3"/>
    </row>
    <row r="23" spans="1:14" x14ac:dyDescent="0.3">
      <c r="B23" s="1">
        <v>3</v>
      </c>
      <c r="C23" s="207">
        <v>42.640999999999998</v>
      </c>
      <c r="D23" s="208">
        <v>42.523000000000003</v>
      </c>
      <c r="E23" s="208">
        <v>42.765999999999998</v>
      </c>
      <c r="F23" s="208">
        <v>42.417999999999999</v>
      </c>
      <c r="G23" s="208">
        <v>42.805</v>
      </c>
      <c r="H23" s="208">
        <v>43.031999999999996</v>
      </c>
      <c r="I23" s="208">
        <v>42.691000000000003</v>
      </c>
      <c r="J23" s="209">
        <v>43.167000000000002</v>
      </c>
      <c r="M23" s="3"/>
      <c r="N23" s="3"/>
    </row>
    <row r="24" spans="1:14" x14ac:dyDescent="0.3">
      <c r="B24" s="1">
        <v>4</v>
      </c>
      <c r="C24" s="207">
        <v>42.579000000000001</v>
      </c>
      <c r="D24" s="208">
        <v>42.731000000000002</v>
      </c>
      <c r="E24" s="208">
        <v>42.938000000000002</v>
      </c>
      <c r="F24" s="208">
        <v>42.509</v>
      </c>
      <c r="G24" s="208">
        <v>43.067</v>
      </c>
      <c r="H24" s="208">
        <v>43.112000000000002</v>
      </c>
      <c r="I24" s="208">
        <v>42.847999999999999</v>
      </c>
      <c r="J24" s="209">
        <v>43.273000000000003</v>
      </c>
      <c r="M24" s="3"/>
      <c r="N24" s="3"/>
    </row>
    <row r="25" spans="1:14" x14ac:dyDescent="0.3">
      <c r="B25" s="1">
        <v>5</v>
      </c>
      <c r="C25" s="207">
        <v>43.951000000000001</v>
      </c>
      <c r="D25" s="208">
        <v>42.584000000000003</v>
      </c>
      <c r="E25" s="208">
        <v>42.61</v>
      </c>
      <c r="F25" s="208">
        <v>42.66</v>
      </c>
      <c r="G25" s="208">
        <v>43.302</v>
      </c>
      <c r="H25" s="208">
        <v>42.927</v>
      </c>
      <c r="I25" s="208">
        <v>42.725999999999999</v>
      </c>
      <c r="J25" s="209">
        <v>43.100999999999999</v>
      </c>
    </row>
    <row r="26" spans="1:14" x14ac:dyDescent="0.3">
      <c r="B26" s="1">
        <v>6</v>
      </c>
      <c r="C26" s="207">
        <v>43.012</v>
      </c>
      <c r="D26" s="208">
        <v>42.518000000000001</v>
      </c>
      <c r="E26" s="208">
        <v>42.655000000000001</v>
      </c>
      <c r="F26" s="208">
        <v>43.834000000000003</v>
      </c>
      <c r="G26" s="208">
        <v>43.627000000000002</v>
      </c>
      <c r="H26" s="208">
        <v>43.314999999999998</v>
      </c>
      <c r="I26" s="208">
        <v>42.581000000000003</v>
      </c>
      <c r="J26" s="209">
        <v>42.758000000000003</v>
      </c>
    </row>
    <row r="27" spans="1:14" x14ac:dyDescent="0.3">
      <c r="B27" s="1">
        <v>7</v>
      </c>
      <c r="C27" s="207">
        <v>42.563000000000002</v>
      </c>
      <c r="D27" s="208">
        <v>42.938000000000002</v>
      </c>
      <c r="E27" s="208">
        <v>42.557000000000002</v>
      </c>
      <c r="F27" s="208">
        <v>42.314999999999998</v>
      </c>
      <c r="G27" s="208">
        <v>43.06</v>
      </c>
      <c r="H27" s="208">
        <v>43.082999999999998</v>
      </c>
      <c r="I27" s="208">
        <v>42.877000000000002</v>
      </c>
      <c r="J27" s="209">
        <v>43.009</v>
      </c>
    </row>
    <row r="28" spans="1:14" x14ac:dyDescent="0.3">
      <c r="B28" s="1">
        <v>8</v>
      </c>
      <c r="C28" s="207">
        <v>42.113</v>
      </c>
      <c r="D28" s="208">
        <v>42.737000000000002</v>
      </c>
      <c r="E28" s="208">
        <v>42.548999999999999</v>
      </c>
      <c r="F28" s="208">
        <v>42.508000000000003</v>
      </c>
      <c r="G28" s="208">
        <v>42.938000000000002</v>
      </c>
      <c r="H28" s="208">
        <v>43.831000000000003</v>
      </c>
      <c r="I28" s="208">
        <v>42.703000000000003</v>
      </c>
      <c r="J28" s="209">
        <v>42.834000000000003</v>
      </c>
    </row>
    <row r="29" spans="1:14" x14ac:dyDescent="0.3">
      <c r="B29" s="1">
        <v>9</v>
      </c>
      <c r="C29" s="207">
        <v>42.234000000000002</v>
      </c>
      <c r="D29" s="208">
        <v>42.694000000000003</v>
      </c>
      <c r="E29" s="208">
        <v>42.637</v>
      </c>
      <c r="F29" s="208">
        <v>42.536999999999999</v>
      </c>
      <c r="G29" s="208">
        <v>42.798000000000002</v>
      </c>
      <c r="H29" s="208">
        <v>43.011000000000003</v>
      </c>
      <c r="I29" s="208">
        <v>42.546999999999997</v>
      </c>
      <c r="J29" s="209">
        <v>42.613999999999997</v>
      </c>
    </row>
    <row r="30" spans="1:14" x14ac:dyDescent="0.3">
      <c r="B30" s="1">
        <v>10</v>
      </c>
      <c r="C30" s="207">
        <v>42.430999999999997</v>
      </c>
      <c r="D30" s="208">
        <v>43.01</v>
      </c>
      <c r="E30" s="208">
        <v>42.685000000000002</v>
      </c>
      <c r="F30" s="208">
        <v>42.334000000000003</v>
      </c>
      <c r="G30" s="208">
        <v>43.533999999999999</v>
      </c>
      <c r="H30" s="208">
        <v>42.844000000000001</v>
      </c>
      <c r="I30" s="208">
        <v>42.521999999999998</v>
      </c>
      <c r="J30" s="209">
        <v>43.014000000000003</v>
      </c>
    </row>
    <row r="31" spans="1:14" x14ac:dyDescent="0.3">
      <c r="B31" s="1">
        <v>11</v>
      </c>
      <c r="C31" s="207">
        <v>42.231999999999999</v>
      </c>
      <c r="D31" s="208">
        <v>43.023000000000003</v>
      </c>
      <c r="E31" s="208">
        <v>42.375999999999998</v>
      </c>
      <c r="F31" s="208">
        <v>42.234000000000002</v>
      </c>
      <c r="G31" s="208">
        <v>42.908999999999999</v>
      </c>
      <c r="H31" s="208">
        <v>42.954999999999998</v>
      </c>
      <c r="I31" s="208">
        <v>42.698999999999998</v>
      </c>
      <c r="J31" s="209">
        <v>42.918999999999997</v>
      </c>
    </row>
    <row r="32" spans="1:14" x14ac:dyDescent="0.3">
      <c r="B32" s="1">
        <v>12</v>
      </c>
      <c r="C32" s="207">
        <v>42.741999999999997</v>
      </c>
      <c r="D32" s="208">
        <v>42.752000000000002</v>
      </c>
      <c r="E32" s="208">
        <v>43.234999999999999</v>
      </c>
      <c r="F32" s="208">
        <v>42.427</v>
      </c>
      <c r="G32" s="208">
        <v>42.722000000000001</v>
      </c>
      <c r="H32" s="208">
        <v>42.893999999999998</v>
      </c>
      <c r="I32" s="208">
        <v>42.707000000000001</v>
      </c>
      <c r="J32" s="209">
        <v>43.337000000000003</v>
      </c>
    </row>
    <row r="33" spans="2:10" s="1" customFormat="1" x14ac:dyDescent="0.3">
      <c r="B33" s="1">
        <v>13</v>
      </c>
      <c r="C33" s="207">
        <v>42.247</v>
      </c>
      <c r="D33" s="208">
        <v>42.768999999999998</v>
      </c>
      <c r="E33" s="208">
        <v>42.548000000000002</v>
      </c>
      <c r="F33" s="208">
        <v>42.334000000000003</v>
      </c>
      <c r="G33" s="208">
        <v>42.936999999999998</v>
      </c>
      <c r="H33" s="208">
        <v>42.832000000000001</v>
      </c>
      <c r="I33" s="208">
        <v>42.923000000000002</v>
      </c>
      <c r="J33" s="209">
        <v>43.334000000000003</v>
      </c>
    </row>
    <row r="34" spans="2:10" s="1" customFormat="1" x14ac:dyDescent="0.3">
      <c r="B34" s="1">
        <v>14</v>
      </c>
      <c r="C34" s="207">
        <v>42.210999999999999</v>
      </c>
      <c r="D34" s="208">
        <v>42.798000000000002</v>
      </c>
      <c r="E34" s="208">
        <v>42.606000000000002</v>
      </c>
      <c r="F34" s="208">
        <v>42.26</v>
      </c>
      <c r="G34" s="208">
        <v>42.808</v>
      </c>
      <c r="H34" s="208">
        <v>43.156999999999996</v>
      </c>
      <c r="I34" s="208">
        <v>42.606999999999999</v>
      </c>
      <c r="J34" s="209">
        <v>42.973999999999997</v>
      </c>
    </row>
    <row r="35" spans="2:10" s="1" customFormat="1" x14ac:dyDescent="0.3">
      <c r="B35" s="1">
        <v>15</v>
      </c>
      <c r="C35" s="207">
        <v>41.981999999999999</v>
      </c>
      <c r="D35" s="208">
        <v>42.595999999999997</v>
      </c>
      <c r="E35" s="208">
        <v>42.459000000000003</v>
      </c>
      <c r="F35" s="208">
        <v>42.325000000000003</v>
      </c>
      <c r="G35" s="208">
        <v>44.006999999999998</v>
      </c>
      <c r="H35" s="208">
        <v>43.1</v>
      </c>
      <c r="I35" s="208">
        <v>43.529000000000003</v>
      </c>
      <c r="J35" s="209">
        <v>42.935000000000002</v>
      </c>
    </row>
    <row r="36" spans="2:10" s="1" customFormat="1" x14ac:dyDescent="0.3">
      <c r="B36" s="1">
        <v>16</v>
      </c>
      <c r="C36" s="207">
        <v>42.475000000000001</v>
      </c>
      <c r="D36" s="208">
        <v>42.854999999999997</v>
      </c>
      <c r="E36" s="208">
        <v>42.768000000000001</v>
      </c>
      <c r="F36" s="208">
        <v>42.247</v>
      </c>
      <c r="G36" s="208">
        <v>42.991999999999997</v>
      </c>
      <c r="H36" s="208">
        <v>42.991</v>
      </c>
      <c r="I36" s="208">
        <v>42.664000000000001</v>
      </c>
      <c r="J36" s="209">
        <v>42.825000000000003</v>
      </c>
    </row>
    <row r="37" spans="2:10" s="1" customFormat="1" x14ac:dyDescent="0.3">
      <c r="B37" s="1">
        <v>17</v>
      </c>
      <c r="C37" s="207">
        <v>42.194000000000003</v>
      </c>
      <c r="D37" s="208">
        <v>43.046999999999997</v>
      </c>
      <c r="E37" s="208">
        <v>42.326000000000001</v>
      </c>
      <c r="F37" s="208">
        <v>42.488999999999997</v>
      </c>
      <c r="G37" s="208">
        <v>43.06</v>
      </c>
      <c r="H37" s="208">
        <v>43.241999999999997</v>
      </c>
      <c r="I37" s="208">
        <v>42.738999999999997</v>
      </c>
      <c r="J37" s="209">
        <v>43.006999999999998</v>
      </c>
    </row>
    <row r="38" spans="2:10" s="1" customFormat="1" x14ac:dyDescent="0.3">
      <c r="B38" s="1">
        <v>18</v>
      </c>
      <c r="C38" s="207">
        <v>42.356999999999999</v>
      </c>
      <c r="D38" s="208">
        <v>42.886000000000003</v>
      </c>
      <c r="E38" s="208">
        <v>42.438000000000002</v>
      </c>
      <c r="F38" s="208">
        <v>42.543999999999997</v>
      </c>
      <c r="G38" s="208">
        <v>43.06</v>
      </c>
      <c r="H38" s="208">
        <v>42.651000000000003</v>
      </c>
      <c r="I38" s="208">
        <v>42.723999999999997</v>
      </c>
      <c r="J38" s="209">
        <v>42.92</v>
      </c>
    </row>
    <row r="39" spans="2:10" s="1" customFormat="1" x14ac:dyDescent="0.3">
      <c r="B39" s="1">
        <v>19</v>
      </c>
      <c r="C39" s="207">
        <v>42.374000000000002</v>
      </c>
      <c r="D39" s="208">
        <v>43.128</v>
      </c>
      <c r="E39" s="208">
        <v>42.484999999999999</v>
      </c>
      <c r="F39" s="208">
        <v>42.335999999999999</v>
      </c>
      <c r="G39" s="208">
        <v>43.012999999999998</v>
      </c>
      <c r="H39" s="208">
        <v>42.969000000000001</v>
      </c>
      <c r="I39" s="208">
        <v>42.661000000000001</v>
      </c>
      <c r="J39" s="209">
        <v>42.69</v>
      </c>
    </row>
    <row r="40" spans="2:10" s="1" customFormat="1" x14ac:dyDescent="0.3">
      <c r="B40" s="1">
        <v>20</v>
      </c>
      <c r="C40" s="207">
        <v>42.511000000000003</v>
      </c>
      <c r="D40" s="208">
        <v>42.783000000000001</v>
      </c>
      <c r="E40" s="208">
        <v>42.636000000000003</v>
      </c>
      <c r="F40" s="208">
        <v>42.360999999999997</v>
      </c>
      <c r="G40" s="208">
        <v>43.253999999999998</v>
      </c>
      <c r="H40" s="208">
        <v>42.865000000000002</v>
      </c>
      <c r="I40" s="208">
        <v>43.423999999999999</v>
      </c>
      <c r="J40" s="209">
        <v>44.314999999999998</v>
      </c>
    </row>
    <row r="41" spans="2:10" s="1" customFormat="1" x14ac:dyDescent="0.3">
      <c r="B41" s="1">
        <v>21</v>
      </c>
      <c r="C41" s="207">
        <v>42.389000000000003</v>
      </c>
      <c r="D41" s="208">
        <v>43.994999999999997</v>
      </c>
      <c r="E41" s="208">
        <v>42.545999999999999</v>
      </c>
      <c r="F41" s="208">
        <v>42.616999999999997</v>
      </c>
      <c r="G41" s="208">
        <v>42.601999999999997</v>
      </c>
      <c r="H41" s="208">
        <v>42.993000000000002</v>
      </c>
      <c r="I41" s="208">
        <v>42.457999999999998</v>
      </c>
      <c r="J41" s="209">
        <v>42.877000000000002</v>
      </c>
    </row>
    <row r="42" spans="2:10" s="1" customFormat="1" x14ac:dyDescent="0.3">
      <c r="B42" s="1">
        <v>22</v>
      </c>
      <c r="C42" s="207">
        <v>42.030999999999999</v>
      </c>
      <c r="D42" s="208">
        <v>42.502000000000002</v>
      </c>
      <c r="E42" s="208"/>
      <c r="F42" s="208">
        <v>42.695999999999998</v>
      </c>
      <c r="G42" s="208">
        <v>43.186</v>
      </c>
      <c r="H42" s="208">
        <v>43.029000000000003</v>
      </c>
      <c r="I42" s="208">
        <v>42.591000000000001</v>
      </c>
      <c r="J42" s="209">
        <v>42.534999999999997</v>
      </c>
    </row>
    <row r="43" spans="2:10" s="1" customFormat="1" x14ac:dyDescent="0.3">
      <c r="B43" s="1">
        <v>23</v>
      </c>
      <c r="C43" s="207">
        <v>42.195999999999998</v>
      </c>
      <c r="D43" s="208">
        <v>42.927</v>
      </c>
      <c r="E43" s="208"/>
      <c r="F43" s="208">
        <v>42.567</v>
      </c>
      <c r="G43" s="208"/>
      <c r="H43" s="208">
        <v>42.9</v>
      </c>
      <c r="I43" s="208">
        <v>42.756999999999998</v>
      </c>
      <c r="J43" s="209">
        <v>43.271999999999998</v>
      </c>
    </row>
    <row r="44" spans="2:10" s="1" customFormat="1" x14ac:dyDescent="0.3">
      <c r="B44" s="1">
        <v>24</v>
      </c>
      <c r="C44" s="207">
        <v>42.487000000000002</v>
      </c>
      <c r="D44" s="208">
        <v>42.692</v>
      </c>
      <c r="E44" s="208"/>
      <c r="F44" s="208">
        <v>42.847000000000001</v>
      </c>
      <c r="G44" s="208"/>
      <c r="H44" s="208">
        <v>42.954999999999998</v>
      </c>
      <c r="I44" s="208">
        <v>42.628999999999998</v>
      </c>
      <c r="J44" s="209">
        <v>42.606000000000002</v>
      </c>
    </row>
    <row r="45" spans="2:10" s="1" customFormat="1" x14ac:dyDescent="0.3">
      <c r="B45" s="1">
        <v>25</v>
      </c>
      <c r="C45" s="207">
        <v>42.33</v>
      </c>
      <c r="D45" s="208">
        <v>42.741</v>
      </c>
      <c r="E45" s="208"/>
      <c r="F45" s="208">
        <v>42.491999999999997</v>
      </c>
      <c r="G45" s="208"/>
      <c r="H45" s="208">
        <v>42.787999999999997</v>
      </c>
      <c r="I45" s="208">
        <v>42.829000000000001</v>
      </c>
      <c r="J45" s="209">
        <v>42.923000000000002</v>
      </c>
    </row>
    <row r="46" spans="2:10" s="1" customFormat="1" x14ac:dyDescent="0.3">
      <c r="B46" s="1">
        <v>26</v>
      </c>
      <c r="C46" s="207">
        <v>42.353999999999999</v>
      </c>
      <c r="D46" s="208">
        <v>42.957999999999998</v>
      </c>
      <c r="E46" s="208"/>
      <c r="F46" s="208">
        <v>42.661999999999999</v>
      </c>
      <c r="G46" s="208"/>
      <c r="H46" s="208">
        <v>43.293999999999997</v>
      </c>
      <c r="I46" s="208">
        <v>42.731999999999999</v>
      </c>
      <c r="J46" s="209">
        <v>42.902999999999999</v>
      </c>
    </row>
    <row r="47" spans="2:10" s="1" customFormat="1" x14ac:dyDescent="0.3">
      <c r="B47" s="1">
        <v>27</v>
      </c>
      <c r="C47" s="207">
        <v>43.563000000000002</v>
      </c>
      <c r="D47" s="208">
        <v>42.957999999999998</v>
      </c>
      <c r="E47" s="208"/>
      <c r="F47" s="208">
        <v>42.372</v>
      </c>
      <c r="G47" s="208"/>
      <c r="H47" s="208">
        <v>42.872999999999998</v>
      </c>
      <c r="I47" s="208">
        <v>42.945</v>
      </c>
      <c r="J47" s="209">
        <v>43.256999999999998</v>
      </c>
    </row>
    <row r="48" spans="2:10" s="1" customFormat="1" x14ac:dyDescent="0.3">
      <c r="B48" s="1">
        <v>28</v>
      </c>
      <c r="C48" s="207">
        <v>42.530999999999999</v>
      </c>
      <c r="D48" s="208">
        <v>43.441000000000003</v>
      </c>
      <c r="E48" s="208"/>
      <c r="F48" s="208">
        <v>43.38</v>
      </c>
      <c r="G48" s="208"/>
      <c r="H48" s="208">
        <v>42.536999999999999</v>
      </c>
      <c r="I48" s="208">
        <v>42.899000000000001</v>
      </c>
      <c r="J48" s="209">
        <v>43.039000000000001</v>
      </c>
    </row>
    <row r="49" spans="2:10" s="1" customFormat="1" x14ac:dyDescent="0.3">
      <c r="B49" s="1">
        <v>29</v>
      </c>
      <c r="C49" s="207">
        <v>42.518999999999998</v>
      </c>
      <c r="D49" s="208">
        <v>42.906999999999996</v>
      </c>
      <c r="E49" s="208"/>
      <c r="F49" s="208">
        <v>42.773000000000003</v>
      </c>
      <c r="G49" s="208"/>
      <c r="H49" s="208">
        <v>42.773000000000003</v>
      </c>
      <c r="I49" s="208">
        <v>42.857999999999997</v>
      </c>
      <c r="J49" s="209">
        <v>42.780999999999999</v>
      </c>
    </row>
    <row r="50" spans="2:10" s="1" customFormat="1" x14ac:dyDescent="0.3">
      <c r="B50" s="1">
        <v>30</v>
      </c>
      <c r="C50" s="207">
        <v>42.506999999999998</v>
      </c>
      <c r="D50" s="208">
        <v>42.926000000000002</v>
      </c>
      <c r="E50" s="208"/>
      <c r="F50" s="208">
        <v>42.421999999999997</v>
      </c>
      <c r="G50" s="208"/>
      <c r="H50" s="208">
        <v>43.018999999999998</v>
      </c>
      <c r="I50" s="208">
        <v>42.646000000000001</v>
      </c>
      <c r="J50" s="209">
        <v>43.548000000000002</v>
      </c>
    </row>
    <row r="51" spans="2:10" s="1" customFormat="1" x14ac:dyDescent="0.3">
      <c r="B51" s="1">
        <v>31</v>
      </c>
      <c r="C51" s="207">
        <v>42.215000000000003</v>
      </c>
      <c r="D51" s="208">
        <v>43.588999999999999</v>
      </c>
      <c r="E51" s="208"/>
      <c r="F51" s="208">
        <v>42.604999999999997</v>
      </c>
      <c r="G51" s="208"/>
      <c r="H51" s="208">
        <v>43.045999999999999</v>
      </c>
      <c r="I51" s="208">
        <v>42.725999999999999</v>
      </c>
      <c r="J51" s="209">
        <v>44.313000000000002</v>
      </c>
    </row>
    <row r="52" spans="2:10" s="1" customFormat="1" x14ac:dyDescent="0.3">
      <c r="B52" s="1">
        <v>32</v>
      </c>
      <c r="C52" s="207">
        <v>42.228999999999999</v>
      </c>
      <c r="D52" s="208">
        <v>43.328000000000003</v>
      </c>
      <c r="E52" s="208"/>
      <c r="F52" s="208">
        <v>42.33</v>
      </c>
      <c r="G52" s="208"/>
      <c r="H52" s="208">
        <v>42.959000000000003</v>
      </c>
      <c r="I52" s="208">
        <v>42.787999999999997</v>
      </c>
      <c r="J52" s="209">
        <v>42.790999999999997</v>
      </c>
    </row>
    <row r="53" spans="2:10" s="1" customFormat="1" x14ac:dyDescent="0.3">
      <c r="B53" s="1">
        <v>33</v>
      </c>
      <c r="C53" s="207">
        <v>43.05</v>
      </c>
      <c r="D53" s="208">
        <v>44.401000000000003</v>
      </c>
      <c r="E53" s="208"/>
      <c r="F53" s="208">
        <v>42.616999999999997</v>
      </c>
      <c r="G53" s="208"/>
      <c r="H53" s="208">
        <v>44.146000000000001</v>
      </c>
      <c r="I53" s="208">
        <v>42.906999999999996</v>
      </c>
      <c r="J53" s="209">
        <v>43.435000000000002</v>
      </c>
    </row>
    <row r="54" spans="2:10" s="1" customFormat="1" x14ac:dyDescent="0.3">
      <c r="B54" s="1">
        <v>34</v>
      </c>
      <c r="C54" s="207">
        <v>42.264000000000003</v>
      </c>
      <c r="D54" s="208">
        <v>42.835999999999999</v>
      </c>
      <c r="E54" s="208"/>
      <c r="F54" s="208">
        <v>42.39</v>
      </c>
      <c r="G54" s="208"/>
      <c r="H54" s="208">
        <v>43.11</v>
      </c>
      <c r="I54" s="208">
        <v>42.957000000000001</v>
      </c>
      <c r="J54" s="209">
        <v>43.482999999999997</v>
      </c>
    </row>
    <row r="55" spans="2:10" s="1" customFormat="1" x14ac:dyDescent="0.3">
      <c r="B55" s="1">
        <v>35</v>
      </c>
      <c r="C55" s="207">
        <v>42.558</v>
      </c>
      <c r="D55" s="208">
        <v>43.314999999999998</v>
      </c>
      <c r="E55" s="208"/>
      <c r="F55" s="208">
        <v>42.534999999999997</v>
      </c>
      <c r="G55" s="208"/>
      <c r="H55" s="208">
        <v>43.55</v>
      </c>
      <c r="I55" s="208">
        <v>42.656999999999996</v>
      </c>
      <c r="J55" s="209">
        <v>43.151000000000003</v>
      </c>
    </row>
    <row r="56" spans="2:10" s="1" customFormat="1" x14ac:dyDescent="0.3">
      <c r="B56" s="1">
        <v>36</v>
      </c>
      <c r="C56" s="207">
        <v>42.369</v>
      </c>
      <c r="D56" s="208">
        <v>42.875</v>
      </c>
      <c r="E56" s="208"/>
      <c r="F56" s="208">
        <v>42.32</v>
      </c>
      <c r="G56" s="208"/>
      <c r="H56" s="208">
        <v>43.003</v>
      </c>
      <c r="I56" s="208">
        <v>42.713999999999999</v>
      </c>
      <c r="J56" s="209">
        <v>42.996000000000002</v>
      </c>
    </row>
    <row r="57" spans="2:10" s="1" customFormat="1" x14ac:dyDescent="0.3">
      <c r="B57" s="1">
        <v>37</v>
      </c>
      <c r="C57" s="207">
        <v>42.957000000000001</v>
      </c>
      <c r="D57" s="208">
        <v>43.036999999999999</v>
      </c>
      <c r="E57" s="208"/>
      <c r="F57" s="208">
        <v>42.351999999999997</v>
      </c>
      <c r="G57" s="208"/>
      <c r="H57" s="208">
        <v>42.915999999999997</v>
      </c>
      <c r="I57" s="208">
        <v>42.561999999999998</v>
      </c>
      <c r="J57" s="209">
        <v>42.86</v>
      </c>
    </row>
    <row r="58" spans="2:10" s="1" customFormat="1" x14ac:dyDescent="0.3">
      <c r="B58" s="1">
        <v>38</v>
      </c>
      <c r="C58" s="207">
        <v>42.326000000000001</v>
      </c>
      <c r="D58" s="208">
        <v>43.993000000000002</v>
      </c>
      <c r="E58" s="208"/>
      <c r="F58" s="208">
        <v>42.249000000000002</v>
      </c>
      <c r="G58" s="208"/>
      <c r="H58" s="208">
        <v>43.158000000000001</v>
      </c>
      <c r="I58" s="208">
        <v>42.588000000000001</v>
      </c>
      <c r="J58" s="209"/>
    </row>
    <row r="59" spans="2:10" s="1" customFormat="1" x14ac:dyDescent="0.3">
      <c r="B59" s="1">
        <v>39</v>
      </c>
      <c r="C59" s="207">
        <v>42.42</v>
      </c>
      <c r="D59" s="208">
        <v>42.874000000000002</v>
      </c>
      <c r="E59" s="208"/>
      <c r="F59" s="208">
        <v>42.594000000000001</v>
      </c>
      <c r="G59" s="208"/>
      <c r="H59" s="208">
        <v>43.064999999999998</v>
      </c>
      <c r="I59" s="208">
        <v>43.030999999999999</v>
      </c>
      <c r="J59" s="209"/>
    </row>
    <row r="60" spans="2:10" s="1" customFormat="1" x14ac:dyDescent="0.3">
      <c r="B60" s="1">
        <v>40</v>
      </c>
      <c r="C60" s="207">
        <v>42.415999999999997</v>
      </c>
      <c r="D60" s="208">
        <v>42.822000000000003</v>
      </c>
      <c r="E60" s="208"/>
      <c r="F60" s="208">
        <v>42.624000000000002</v>
      </c>
      <c r="G60" s="208"/>
      <c r="H60" s="208">
        <v>42.892000000000003</v>
      </c>
      <c r="I60" s="208">
        <v>43.677999999999997</v>
      </c>
      <c r="J60" s="209"/>
    </row>
    <row r="61" spans="2:10" s="1" customFormat="1" x14ac:dyDescent="0.3">
      <c r="B61" s="1">
        <v>41</v>
      </c>
      <c r="C61" s="207">
        <v>42.55</v>
      </c>
      <c r="D61" s="208"/>
      <c r="E61" s="208"/>
      <c r="F61" s="208">
        <v>42.335000000000001</v>
      </c>
      <c r="G61" s="208"/>
      <c r="H61" s="208">
        <v>43.854999999999997</v>
      </c>
      <c r="I61" s="208">
        <v>42.65</v>
      </c>
      <c r="J61" s="209"/>
    </row>
    <row r="62" spans="2:10" s="1" customFormat="1" x14ac:dyDescent="0.3">
      <c r="B62" s="1">
        <v>42</v>
      </c>
      <c r="C62" s="207"/>
      <c r="D62" s="208"/>
      <c r="E62" s="208"/>
      <c r="F62" s="208">
        <v>42.758000000000003</v>
      </c>
      <c r="G62" s="208"/>
      <c r="H62" s="208">
        <v>42.991</v>
      </c>
      <c r="I62" s="208">
        <v>42.582000000000001</v>
      </c>
      <c r="J62" s="209"/>
    </row>
    <row r="63" spans="2:10" s="1" customFormat="1" x14ac:dyDescent="0.3">
      <c r="B63" s="1">
        <v>43</v>
      </c>
      <c r="C63" s="207"/>
      <c r="D63" s="208"/>
      <c r="E63" s="208"/>
      <c r="F63" s="208">
        <v>42.26</v>
      </c>
      <c r="G63" s="208"/>
      <c r="H63" s="208">
        <v>43.093000000000004</v>
      </c>
      <c r="I63" s="208">
        <v>42.674999999999997</v>
      </c>
      <c r="J63" s="209"/>
    </row>
    <row r="64" spans="2:10" s="1" customFormat="1" x14ac:dyDescent="0.3">
      <c r="B64" s="1">
        <v>44</v>
      </c>
      <c r="C64" s="207"/>
      <c r="D64" s="208"/>
      <c r="E64" s="208"/>
      <c r="F64" s="208">
        <v>42.585999999999999</v>
      </c>
      <c r="G64" s="208"/>
      <c r="H64" s="208">
        <v>42.935000000000002</v>
      </c>
      <c r="I64" s="208">
        <v>43.268999999999998</v>
      </c>
      <c r="J64" s="209"/>
    </row>
    <row r="65" spans="2:10" s="1" customFormat="1" x14ac:dyDescent="0.3">
      <c r="B65" s="1">
        <v>45</v>
      </c>
      <c r="C65" s="207"/>
      <c r="D65" s="208"/>
      <c r="E65" s="208"/>
      <c r="F65" s="208">
        <v>42.792000000000002</v>
      </c>
      <c r="G65" s="208"/>
      <c r="H65" s="208">
        <v>43.061999999999998</v>
      </c>
      <c r="I65" s="208">
        <v>42.814999999999998</v>
      </c>
      <c r="J65" s="209"/>
    </row>
    <row r="66" spans="2:10" s="1" customFormat="1" x14ac:dyDescent="0.3">
      <c r="B66" s="1">
        <v>46</v>
      </c>
      <c r="C66" s="207"/>
      <c r="D66" s="208"/>
      <c r="E66" s="208"/>
      <c r="F66" s="208">
        <v>43.011000000000003</v>
      </c>
      <c r="G66" s="208"/>
      <c r="H66" s="208">
        <v>43.103000000000002</v>
      </c>
      <c r="I66" s="208">
        <v>42.704000000000001</v>
      </c>
      <c r="J66" s="209"/>
    </row>
    <row r="67" spans="2:10" s="1" customFormat="1" x14ac:dyDescent="0.3">
      <c r="B67" s="1">
        <v>47</v>
      </c>
      <c r="C67" s="207"/>
      <c r="D67" s="208"/>
      <c r="E67" s="208"/>
      <c r="F67" s="208">
        <v>42.604999999999997</v>
      </c>
      <c r="G67" s="208"/>
      <c r="H67" s="208">
        <v>43.456000000000003</v>
      </c>
      <c r="I67" s="208">
        <v>43.006</v>
      </c>
      <c r="J67" s="209"/>
    </row>
    <row r="68" spans="2:10" s="1" customFormat="1" x14ac:dyDescent="0.3">
      <c r="B68" s="1">
        <v>48</v>
      </c>
      <c r="C68" s="207"/>
      <c r="D68" s="208"/>
      <c r="E68" s="208"/>
      <c r="F68" s="208">
        <v>42.628999999999998</v>
      </c>
      <c r="G68" s="208"/>
      <c r="H68" s="208">
        <v>43.448999999999998</v>
      </c>
      <c r="I68" s="208"/>
      <c r="J68" s="209"/>
    </row>
    <row r="69" spans="2:10" s="1" customFormat="1" x14ac:dyDescent="0.3">
      <c r="B69" s="1">
        <v>49</v>
      </c>
      <c r="C69" s="207"/>
      <c r="D69" s="208"/>
      <c r="E69" s="208"/>
      <c r="F69" s="208">
        <v>42.878999999999998</v>
      </c>
      <c r="G69" s="208"/>
      <c r="H69" s="208">
        <v>43.113</v>
      </c>
      <c r="I69" s="208"/>
      <c r="J69" s="209"/>
    </row>
    <row r="70" spans="2:10" s="1" customFormat="1" x14ac:dyDescent="0.3">
      <c r="B70" s="1">
        <v>50</v>
      </c>
      <c r="C70" s="207"/>
      <c r="D70" s="208"/>
      <c r="E70" s="208"/>
      <c r="F70" s="208"/>
      <c r="G70" s="208"/>
      <c r="H70" s="208">
        <v>43.237000000000002</v>
      </c>
      <c r="I70" s="208"/>
      <c r="J70" s="209"/>
    </row>
    <row r="71" spans="2:10" s="1" customFormat="1" x14ac:dyDescent="0.3">
      <c r="B71" s="1">
        <v>51</v>
      </c>
      <c r="C71" s="207"/>
      <c r="D71" s="208"/>
      <c r="E71" s="208"/>
      <c r="F71" s="208"/>
      <c r="G71" s="208"/>
      <c r="H71" s="208">
        <v>42.808</v>
      </c>
      <c r="I71" s="208"/>
      <c r="J71" s="209"/>
    </row>
    <row r="72" spans="2:10" s="1" customFormat="1" x14ac:dyDescent="0.3">
      <c r="B72" s="1">
        <v>52</v>
      </c>
      <c r="C72" s="207"/>
      <c r="D72" s="208"/>
      <c r="E72" s="208"/>
      <c r="F72" s="208"/>
      <c r="G72" s="208"/>
      <c r="H72" s="208">
        <v>43.247999999999998</v>
      </c>
      <c r="I72" s="208"/>
      <c r="J72" s="209"/>
    </row>
    <row r="73" spans="2:10" s="1" customFormat="1" x14ac:dyDescent="0.3">
      <c r="B73" s="1">
        <v>53</v>
      </c>
      <c r="C73" s="207"/>
      <c r="D73" s="208"/>
      <c r="E73" s="208"/>
      <c r="F73" s="208"/>
      <c r="G73" s="208"/>
      <c r="H73" s="208">
        <v>43.006</v>
      </c>
      <c r="I73" s="208"/>
      <c r="J73" s="209"/>
    </row>
    <row r="74" spans="2:10" s="1" customFormat="1" x14ac:dyDescent="0.3">
      <c r="B74" s="1">
        <v>54</v>
      </c>
      <c r="C74" s="207"/>
      <c r="D74" s="208"/>
      <c r="E74" s="208"/>
      <c r="F74" s="208"/>
      <c r="G74" s="208"/>
      <c r="H74" s="208">
        <v>43.024000000000001</v>
      </c>
      <c r="I74" s="208"/>
      <c r="J74" s="209"/>
    </row>
    <row r="75" spans="2:10" s="1" customFormat="1" x14ac:dyDescent="0.3">
      <c r="B75" s="1">
        <v>55</v>
      </c>
      <c r="C75" s="207"/>
      <c r="D75" s="208"/>
      <c r="E75" s="208"/>
      <c r="F75" s="208"/>
      <c r="G75" s="208"/>
      <c r="H75" s="208">
        <v>43.271000000000001</v>
      </c>
      <c r="I75" s="208"/>
      <c r="J75" s="209"/>
    </row>
    <row r="76" spans="2:10" s="1" customFormat="1" x14ac:dyDescent="0.3">
      <c r="B76" s="1">
        <v>56</v>
      </c>
      <c r="C76" s="207"/>
      <c r="D76" s="208"/>
      <c r="E76" s="208"/>
      <c r="F76" s="208"/>
      <c r="G76" s="208"/>
      <c r="H76" s="208">
        <v>43.564</v>
      </c>
      <c r="I76" s="208"/>
      <c r="J76" s="209"/>
    </row>
    <row r="77" spans="2:10" s="1" customFormat="1" x14ac:dyDescent="0.3">
      <c r="B77" s="1">
        <v>57</v>
      </c>
      <c r="C77" s="207"/>
      <c r="D77" s="208"/>
      <c r="E77" s="208"/>
      <c r="F77" s="208"/>
      <c r="G77" s="208"/>
      <c r="H77" s="208">
        <v>43.732999999999997</v>
      </c>
      <c r="I77" s="208"/>
      <c r="J77" s="209"/>
    </row>
    <row r="78" spans="2:10" s="1" customFormat="1" x14ac:dyDescent="0.3">
      <c r="B78" s="1">
        <v>58</v>
      </c>
      <c r="C78" s="207"/>
      <c r="D78" s="208"/>
      <c r="E78" s="208"/>
      <c r="F78" s="208"/>
      <c r="G78" s="208"/>
      <c r="H78" s="208">
        <v>43.113</v>
      </c>
      <c r="I78" s="208"/>
      <c r="J78" s="209"/>
    </row>
    <row r="79" spans="2:10" x14ac:dyDescent="0.3">
      <c r="B79" s="1">
        <v>59</v>
      </c>
      <c r="C79" s="207"/>
      <c r="D79" s="208"/>
      <c r="E79" s="208"/>
      <c r="F79" s="208"/>
      <c r="G79" s="208"/>
      <c r="H79" s="208"/>
      <c r="I79" s="208"/>
      <c r="J79" s="209"/>
    </row>
    <row r="80" spans="2:10" x14ac:dyDescent="0.3">
      <c r="B80" s="1">
        <v>60</v>
      </c>
      <c r="C80" s="207"/>
      <c r="D80" s="208"/>
      <c r="E80" s="208"/>
      <c r="F80" s="208"/>
      <c r="G80" s="208"/>
      <c r="H80" s="208"/>
      <c r="I80" s="208"/>
      <c r="J80" s="209"/>
    </row>
    <row r="81" spans="2:10" x14ac:dyDescent="0.3">
      <c r="B81" s="1">
        <v>61</v>
      </c>
      <c r="C81" s="207"/>
      <c r="D81" s="208"/>
      <c r="E81" s="208"/>
      <c r="F81" s="208"/>
      <c r="G81" s="208"/>
      <c r="H81" s="208"/>
      <c r="I81" s="208"/>
      <c r="J81" s="209"/>
    </row>
    <row r="82" spans="2:10" x14ac:dyDescent="0.3">
      <c r="B82" s="1">
        <v>62</v>
      </c>
      <c r="C82" s="207"/>
      <c r="D82" s="208"/>
      <c r="E82" s="208"/>
      <c r="F82" s="208"/>
      <c r="G82" s="208"/>
      <c r="H82" s="208"/>
      <c r="I82" s="208"/>
      <c r="J82" s="209"/>
    </row>
    <row r="83" spans="2:10" ht="15" thickBot="1" x14ac:dyDescent="0.35">
      <c r="B83" s="1">
        <v>63</v>
      </c>
      <c r="C83" s="255"/>
      <c r="D83" s="214"/>
      <c r="E83" s="214"/>
      <c r="F83" s="214"/>
      <c r="G83" s="214"/>
      <c r="H83" s="214"/>
      <c r="I83" s="214"/>
      <c r="J83" s="215"/>
    </row>
  </sheetData>
  <mergeCells count="11">
    <mergeCell ref="N11:N12"/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30000000000004" right="0.51180000000000003" top="1.1417000000000002" bottom="1.1417000000000002" header="0.74800000000000011" footer="0.74800000000000011"/>
  <pageSetup paperSize="0" fitToWidth="0" fitToHeight="0" orientation="portrait" horizontalDpi="0" verticalDpi="0" copies="0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84"/>
  <sheetViews>
    <sheetView workbookViewId="0"/>
  </sheetViews>
  <sheetFormatPr defaultRowHeight="14.4" x14ac:dyDescent="0.3"/>
  <cols>
    <col min="1" max="1" width="8.09765625" style="1" customWidth="1"/>
    <col min="2" max="2" width="21.09765625" style="1" customWidth="1"/>
    <col min="3" max="3" width="8.796875" style="1" customWidth="1"/>
    <col min="4" max="6" width="8.796875" style="2" customWidth="1"/>
    <col min="7" max="7" width="10.5" style="2" customWidth="1"/>
    <col min="8" max="8" width="12" style="2" customWidth="1"/>
    <col min="9" max="9" width="12.09765625" style="2" customWidth="1"/>
    <col min="10" max="10" width="11.796875" style="2" customWidth="1"/>
    <col min="11" max="11" width="11.19921875" style="2" customWidth="1"/>
    <col min="12" max="12" width="14.796875" style="2" customWidth="1"/>
    <col min="13" max="13" width="10.59765625" style="1" customWidth="1"/>
    <col min="14" max="14" width="9.796875" style="1" customWidth="1"/>
    <col min="15" max="1024" width="8.296875" style="1" customWidth="1"/>
    <col min="1025" max="1025" width="8.796875" customWidth="1"/>
  </cols>
  <sheetData>
    <row r="2" spans="1:15" ht="18" x14ac:dyDescent="0.35">
      <c r="A2" s="319" t="s">
        <v>119</v>
      </c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</row>
    <row r="3" spans="1:15" ht="7.5" customHeight="1" thickBot="1" x14ac:dyDescent="0.35"/>
    <row r="4" spans="1:15" ht="15" thickBot="1" x14ac:dyDescent="0.35">
      <c r="A4" s="328" t="s">
        <v>28</v>
      </c>
      <c r="B4" s="328"/>
      <c r="C4" s="328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</row>
    <row r="5" spans="1:15" ht="7.5" customHeight="1" thickBot="1" x14ac:dyDescent="0.35"/>
    <row r="6" spans="1:15" s="2" customFormat="1" ht="20.25" customHeight="1" thickBot="1" x14ac:dyDescent="0.35">
      <c r="A6" s="321" t="s">
        <v>120</v>
      </c>
      <c r="B6" s="322" t="s">
        <v>33</v>
      </c>
      <c r="C6" s="323" t="s">
        <v>40</v>
      </c>
      <c r="D6" s="324" t="s">
        <v>121</v>
      </c>
      <c r="E6" s="325" t="s">
        <v>122</v>
      </c>
      <c r="F6" s="326" t="s">
        <v>123</v>
      </c>
      <c r="G6" s="326"/>
      <c r="H6" s="326"/>
      <c r="I6" s="326"/>
      <c r="J6" s="321" t="s">
        <v>124</v>
      </c>
      <c r="K6" s="327" t="s">
        <v>125</v>
      </c>
      <c r="L6" s="327"/>
      <c r="M6" s="132"/>
      <c r="N6" s="133"/>
    </row>
    <row r="7" spans="1:15" s="2" customFormat="1" ht="27.75" customHeight="1" thickBot="1" x14ac:dyDescent="0.35">
      <c r="A7" s="321"/>
      <c r="B7" s="322"/>
      <c r="C7" s="323"/>
      <c r="D7" s="324"/>
      <c r="E7" s="325"/>
      <c r="F7" s="134" t="s">
        <v>126</v>
      </c>
      <c r="G7" s="135" t="s">
        <v>127</v>
      </c>
      <c r="H7" s="135"/>
      <c r="I7" s="136" t="s">
        <v>128</v>
      </c>
      <c r="J7" s="321"/>
      <c r="K7" s="137" t="s">
        <v>129</v>
      </c>
      <c r="L7" s="138" t="s">
        <v>130</v>
      </c>
      <c r="M7" s="242" t="s">
        <v>131</v>
      </c>
      <c r="N7" s="243" t="s">
        <v>132</v>
      </c>
    </row>
    <row r="8" spans="1:15" s="3" customFormat="1" ht="30" customHeight="1" thickBot="1" x14ac:dyDescent="0.3">
      <c r="A8" s="141">
        <v>1</v>
      </c>
      <c r="B8" s="142" t="s">
        <v>72</v>
      </c>
      <c r="C8" s="143">
        <v>4</v>
      </c>
      <c r="D8" s="144">
        <f>COUNTA(C22:C86)</f>
        <v>40</v>
      </c>
      <c r="E8" s="145">
        <f>COUNTA(C22:C86)</f>
        <v>40</v>
      </c>
      <c r="F8" s="181">
        <f>MIN(C22:C85)</f>
        <v>42.22</v>
      </c>
      <c r="G8" s="266">
        <f>AVERAGE(C22:C88)</f>
        <v>42.865050000000011</v>
      </c>
      <c r="H8" s="148"/>
      <c r="I8" s="149">
        <f t="shared" ref="I8:I15" si="0">G8-F8</f>
        <v>0.64505000000001189</v>
      </c>
      <c r="J8" s="150">
        <v>2.0370370370370369E-2</v>
      </c>
      <c r="K8" s="151">
        <f>J8</f>
        <v>2.0370370370370369E-2</v>
      </c>
      <c r="L8" s="245">
        <f>K8</f>
        <v>2.0370370370370369E-2</v>
      </c>
      <c r="M8" s="272">
        <v>120.1</v>
      </c>
      <c r="N8" s="154">
        <v>-20</v>
      </c>
      <c r="O8" s="155" t="s">
        <v>135</v>
      </c>
    </row>
    <row r="9" spans="1:15" s="3" customFormat="1" ht="30" customHeight="1" thickBot="1" x14ac:dyDescent="0.3">
      <c r="A9" s="156">
        <v>2</v>
      </c>
      <c r="B9" s="157" t="s">
        <v>77</v>
      </c>
      <c r="C9" s="158">
        <v>13</v>
      </c>
      <c r="D9" s="159">
        <f>COUNTA(D22:D86)+D8+1</f>
        <v>84</v>
      </c>
      <c r="E9" s="160">
        <f>COUNTA(D22:D86)+1</f>
        <v>44</v>
      </c>
      <c r="F9" s="231">
        <f>MIN(D22:D85)</f>
        <v>42.475999999999999</v>
      </c>
      <c r="G9" s="198">
        <f>AVERAGE(D22:D87)</f>
        <v>42.790581395348838</v>
      </c>
      <c r="H9" s="162"/>
      <c r="I9" s="163">
        <f t="shared" si="0"/>
        <v>0.31458139534883856</v>
      </c>
      <c r="J9" s="164">
        <v>4.3043981481481475E-2</v>
      </c>
      <c r="K9" s="165">
        <f t="shared" ref="K9:K15" si="1">J9-J8</f>
        <v>2.2673611111111106E-2</v>
      </c>
      <c r="L9" s="247">
        <f>K9</f>
        <v>2.2673611111111106E-2</v>
      </c>
      <c r="M9" s="172">
        <v>138.61699999999999</v>
      </c>
      <c r="N9" s="168"/>
      <c r="O9" s="155"/>
    </row>
    <row r="10" spans="1:15" s="3" customFormat="1" ht="30" customHeight="1" thickBot="1" x14ac:dyDescent="0.3">
      <c r="A10" s="156">
        <v>3</v>
      </c>
      <c r="B10" s="157" t="s">
        <v>75</v>
      </c>
      <c r="C10" s="158">
        <v>9</v>
      </c>
      <c r="D10" s="159">
        <f>COUNTA(E22:E86)+D9+1</f>
        <v>125</v>
      </c>
      <c r="E10" s="160">
        <f>COUNTA(E22:E86)+1</f>
        <v>41</v>
      </c>
      <c r="F10" s="146">
        <f>MIN(E22:E87)</f>
        <v>43.405000000000001</v>
      </c>
      <c r="G10" s="275">
        <f>AVERAGE(E22:E88)</f>
        <v>44.528800000000004</v>
      </c>
      <c r="H10" s="162"/>
      <c r="I10" s="163">
        <f t="shared" si="0"/>
        <v>1.1238000000000028</v>
      </c>
      <c r="J10" s="164">
        <v>6.5289351851851862E-2</v>
      </c>
      <c r="K10" s="165">
        <f t="shared" si="1"/>
        <v>2.2245370370370388E-2</v>
      </c>
      <c r="L10" s="247">
        <f>K10</f>
        <v>2.2245370370370388E-2</v>
      </c>
      <c r="M10" s="172">
        <v>140.911</v>
      </c>
      <c r="N10" s="168"/>
      <c r="O10" s="155"/>
    </row>
    <row r="11" spans="1:15" s="3" customFormat="1" ht="30" customHeight="1" thickBot="1" x14ac:dyDescent="0.3">
      <c r="A11" s="156">
        <v>4</v>
      </c>
      <c r="B11" s="157" t="s">
        <v>72</v>
      </c>
      <c r="C11" s="158">
        <v>44</v>
      </c>
      <c r="D11" s="159">
        <f>COUNTA(F22:F86)+D10+1</f>
        <v>182</v>
      </c>
      <c r="E11" s="160">
        <f>COUNTA(F22:F86)+1</f>
        <v>57</v>
      </c>
      <c r="F11" s="231">
        <f>MIN(F22:F87)</f>
        <v>42.524000000000001</v>
      </c>
      <c r="G11" s="198">
        <f>AVERAGE(F22:F87)</f>
        <v>42.892249999999997</v>
      </c>
      <c r="H11" s="162"/>
      <c r="I11" s="163">
        <f t="shared" si="0"/>
        <v>0.36824999999999619</v>
      </c>
      <c r="J11" s="164">
        <v>9.4699074074074074E-2</v>
      </c>
      <c r="K11" s="165">
        <f t="shared" si="1"/>
        <v>2.9409722222222212E-2</v>
      </c>
      <c r="L11" s="250">
        <f>K11+L8</f>
        <v>4.9780092592592584E-2</v>
      </c>
      <c r="M11" s="172">
        <v>139.16300000000001</v>
      </c>
      <c r="N11" s="168"/>
      <c r="O11" s="155"/>
    </row>
    <row r="12" spans="1:15" s="3" customFormat="1" ht="30" customHeight="1" thickBot="1" x14ac:dyDescent="0.3">
      <c r="A12" s="156">
        <v>5</v>
      </c>
      <c r="B12" s="157" t="s">
        <v>77</v>
      </c>
      <c r="C12" s="173">
        <v>69</v>
      </c>
      <c r="D12" s="159">
        <f>COUNTA(G22:G86)+D11+1</f>
        <v>237</v>
      </c>
      <c r="E12" s="160">
        <f>COUNTA(G22:G86)+1</f>
        <v>55</v>
      </c>
      <c r="F12" s="146">
        <f>MIN(G22:G87)</f>
        <v>42.401000000000003</v>
      </c>
      <c r="G12" s="275">
        <f>AVERAGE(G22:G887)</f>
        <v>42.800074074074075</v>
      </c>
      <c r="H12" s="162"/>
      <c r="I12" s="163">
        <f t="shared" si="0"/>
        <v>0.39907407407407192</v>
      </c>
      <c r="J12" s="164">
        <v>0.12305555555555554</v>
      </c>
      <c r="K12" s="165">
        <f t="shared" si="1"/>
        <v>2.8356481481481469E-2</v>
      </c>
      <c r="L12" s="247">
        <f>K12+L9</f>
        <v>5.1030092592592571E-2</v>
      </c>
      <c r="M12" s="172">
        <v>143.08199999999999</v>
      </c>
      <c r="N12" s="168"/>
      <c r="O12" s="155"/>
    </row>
    <row r="13" spans="1:15" s="3" customFormat="1" ht="30" customHeight="1" x14ac:dyDescent="0.25">
      <c r="A13" s="156">
        <v>6</v>
      </c>
      <c r="B13" s="157" t="s">
        <v>75</v>
      </c>
      <c r="C13" s="173">
        <v>10</v>
      </c>
      <c r="D13" s="159">
        <f>COUNTA(H22:H86)+D12+1</f>
        <v>260</v>
      </c>
      <c r="E13" s="160">
        <f>COUNTA(H22:H86)+1</f>
        <v>23</v>
      </c>
      <c r="F13" s="169">
        <f>MIN(H22:H87)</f>
        <v>43.436999999999998</v>
      </c>
      <c r="G13" s="198">
        <f>AVERAGE(H22:H87)</f>
        <v>44.412545454545459</v>
      </c>
      <c r="H13" s="162"/>
      <c r="I13" s="163">
        <f t="shared" si="0"/>
        <v>0.97554545454546115</v>
      </c>
      <c r="J13" s="164">
        <v>0.13607638888888887</v>
      </c>
      <c r="K13" s="165">
        <f t="shared" si="1"/>
        <v>1.3020833333333329E-2</v>
      </c>
      <c r="L13" s="247">
        <f>K13+L10</f>
        <v>3.5266203703703716E-2</v>
      </c>
      <c r="M13" s="172">
        <v>145.67400000000001</v>
      </c>
      <c r="N13" s="168" t="s">
        <v>162</v>
      </c>
      <c r="O13" s="155" t="s">
        <v>191</v>
      </c>
    </row>
    <row r="14" spans="1:15" s="3" customFormat="1" ht="30" customHeight="1" x14ac:dyDescent="0.25">
      <c r="A14" s="156">
        <v>7</v>
      </c>
      <c r="B14" s="157" t="s">
        <v>77</v>
      </c>
      <c r="C14" s="173">
        <v>44</v>
      </c>
      <c r="D14" s="159">
        <f>COUNTA(I22:I86)+D13+1</f>
        <v>285</v>
      </c>
      <c r="E14" s="160">
        <f>COUNTA(I22:I86)+1</f>
        <v>25</v>
      </c>
      <c r="F14" s="172">
        <f>MIN(I22:I87)</f>
        <v>42.744</v>
      </c>
      <c r="G14" s="198">
        <f>AVERAGE(I22:I87)</f>
        <v>43.124041666666663</v>
      </c>
      <c r="H14" s="162"/>
      <c r="I14" s="163">
        <f t="shared" si="0"/>
        <v>0.3800416666666635</v>
      </c>
      <c r="J14" s="164">
        <v>0.1496875</v>
      </c>
      <c r="K14" s="165">
        <f t="shared" si="1"/>
        <v>1.3611111111111129E-2</v>
      </c>
      <c r="L14" s="250">
        <f>K14+L12</f>
        <v>6.4641203703703701E-2</v>
      </c>
      <c r="M14" s="172">
        <v>139.66900000000001</v>
      </c>
      <c r="N14" s="168"/>
      <c r="O14" s="155"/>
    </row>
    <row r="15" spans="1:15" s="3" customFormat="1" ht="30" customHeight="1" thickBot="1" x14ac:dyDescent="0.3">
      <c r="A15" s="176" t="s">
        <v>140</v>
      </c>
      <c r="B15" s="177" t="s">
        <v>75</v>
      </c>
      <c r="C15" s="178">
        <v>69</v>
      </c>
      <c r="D15" s="179">
        <f>COUNTA(J22:J86)+D14+1</f>
        <v>318</v>
      </c>
      <c r="E15" s="180">
        <f>COUNTA(J22:J86)+1</f>
        <v>33</v>
      </c>
      <c r="F15" s="235">
        <f>MIN(J22:J87)</f>
        <v>43.704999999999998</v>
      </c>
      <c r="G15" s="201">
        <f>AVERAGE(J22:J87)</f>
        <v>44.554031250000001</v>
      </c>
      <c r="H15" s="183"/>
      <c r="I15" s="184">
        <f t="shared" si="0"/>
        <v>0.84903125000000301</v>
      </c>
      <c r="J15" s="185" t="str">
        <f>Общие_результаты!G6</f>
        <v>4:00:25</v>
      </c>
      <c r="K15" s="186">
        <f t="shared" si="1"/>
        <v>1.7268518518518516E-2</v>
      </c>
      <c r="L15" s="252">
        <f>K15+L13</f>
        <v>5.2534722222222233E-2</v>
      </c>
      <c r="M15" s="290"/>
      <c r="N15" s="291"/>
      <c r="O15" s="155"/>
    </row>
    <row r="16" spans="1:15" s="3" customFormat="1" ht="30" customHeight="1" x14ac:dyDescent="0.25">
      <c r="A16" s="190"/>
      <c r="B16" s="191"/>
      <c r="C16" s="190"/>
      <c r="D16" s="190"/>
      <c r="E16" s="190"/>
      <c r="F16" s="192">
        <f>AVERAGE(F8,F11)</f>
        <v>42.372</v>
      </c>
      <c r="G16" s="193">
        <f>AVERAGE(C22:C85,F22:F86)</f>
        <v>42.880916666666678</v>
      </c>
      <c r="H16" s="193" t="s">
        <v>189</v>
      </c>
      <c r="I16" s="194">
        <f>AVERAGE(I8,I11)</f>
        <v>0.50665000000000404</v>
      </c>
      <c r="J16" s="190"/>
      <c r="K16" s="190"/>
      <c r="L16" s="190"/>
      <c r="M16" s="191"/>
      <c r="N16" s="191"/>
    </row>
    <row r="17" spans="1:14" s="3" customFormat="1" ht="30" customHeight="1" x14ac:dyDescent="0.25">
      <c r="A17" s="190"/>
      <c r="B17" s="191"/>
      <c r="C17" s="190"/>
      <c r="D17" s="190"/>
      <c r="E17" s="190"/>
      <c r="F17" s="192">
        <f>AVERAGE(F9,F12,F14)</f>
        <v>42.540333333333336</v>
      </c>
      <c r="G17" s="193">
        <f>AVERAGE(D22:D85,G22:G86,I22:I86)</f>
        <v>42.860958677685908</v>
      </c>
      <c r="H17" s="193" t="s">
        <v>192</v>
      </c>
      <c r="I17" s="194">
        <f>AVERAGE(I9,I12,I14)</f>
        <v>0.36456571202985799</v>
      </c>
      <c r="J17" s="190"/>
      <c r="K17" s="190"/>
      <c r="L17" s="190"/>
      <c r="M17" s="191"/>
      <c r="N17" s="191"/>
    </row>
    <row r="18" spans="1:14" ht="27.75" customHeight="1" x14ac:dyDescent="0.3">
      <c r="A18" s="195"/>
      <c r="B18" s="195"/>
      <c r="C18" s="195"/>
      <c r="D18" s="196"/>
      <c r="E18" s="196"/>
      <c r="F18" s="192">
        <f>AVERAGE(F10,F13,F15)</f>
        <v>43.515666666666668</v>
      </c>
      <c r="G18" s="193">
        <f>AVERAGE(E22:E85,H22:H86,J22:J86)</f>
        <v>44.510180851063822</v>
      </c>
      <c r="H18" s="198" t="s">
        <v>193</v>
      </c>
      <c r="I18" s="163">
        <f>AVERAGE(I10,I13,I15)</f>
        <v>0.98279223484848899</v>
      </c>
      <c r="J18" s="196"/>
      <c r="K18" s="196" t="s">
        <v>144</v>
      </c>
      <c r="L18" s="196"/>
      <c r="M18" s="191"/>
      <c r="N18" s="191"/>
    </row>
    <row r="19" spans="1:14" ht="30" customHeight="1" thickBot="1" x14ac:dyDescent="0.35">
      <c r="A19" s="195"/>
      <c r="B19" s="195"/>
      <c r="C19" s="195"/>
      <c r="D19" s="196"/>
      <c r="E19" s="196"/>
      <c r="F19" s="199">
        <f>AVERAGE(F8:F15)</f>
        <v>42.863999999999997</v>
      </c>
      <c r="G19" s="200">
        <f>AVERAGE(C22:J91)</f>
        <v>43.365598070739537</v>
      </c>
      <c r="H19" s="201"/>
      <c r="I19" s="202">
        <f>AVERAGE(I8:I15)</f>
        <v>0.63192173007938113</v>
      </c>
      <c r="J19" s="196"/>
      <c r="K19" s="196"/>
      <c r="L19" s="196"/>
      <c r="M19" s="195"/>
      <c r="N19" s="195"/>
    </row>
    <row r="21" spans="1:14" ht="15" thickBot="1" x14ac:dyDescent="0.35">
      <c r="C21" s="203" t="str">
        <f>B8</f>
        <v>Якусик Саша</v>
      </c>
      <c r="D21" s="203" t="str">
        <f>B9</f>
        <v>Закалюк Женя</v>
      </c>
      <c r="E21" s="1" t="str">
        <f>B10</f>
        <v>Карлюк Марина</v>
      </c>
      <c r="F21" s="1" t="str">
        <f>B11</f>
        <v>Якусик Саша</v>
      </c>
      <c r="G21" s="1" t="str">
        <f>B12</f>
        <v>Закалюк Женя</v>
      </c>
      <c r="H21" s="1" t="str">
        <f>B13</f>
        <v>Карлюк Марина</v>
      </c>
      <c r="I21" s="1" t="str">
        <f>B14</f>
        <v>Закалюк Женя</v>
      </c>
      <c r="J21" s="1" t="str">
        <f>B15</f>
        <v>Карлюк Марина</v>
      </c>
    </row>
    <row r="22" spans="1:14" x14ac:dyDescent="0.3">
      <c r="B22" s="1">
        <v>1</v>
      </c>
      <c r="C22" s="204">
        <v>46.463999999999999</v>
      </c>
      <c r="D22" s="205">
        <v>45.033000000000001</v>
      </c>
      <c r="E22" s="205">
        <v>47.209000000000003</v>
      </c>
      <c r="F22" s="205">
        <v>44.283999999999999</v>
      </c>
      <c r="G22" s="205">
        <v>43.621000000000002</v>
      </c>
      <c r="H22" s="205">
        <v>45.847999999999999</v>
      </c>
      <c r="I22" s="205">
        <v>44.417999999999999</v>
      </c>
      <c r="J22" s="206">
        <v>46.183999999999997</v>
      </c>
      <c r="M22" s="2"/>
      <c r="N22" s="2"/>
    </row>
    <row r="23" spans="1:14" x14ac:dyDescent="0.3">
      <c r="B23" s="1">
        <v>2</v>
      </c>
      <c r="C23" s="207">
        <v>49.366</v>
      </c>
      <c r="D23" s="208">
        <v>43.165999999999997</v>
      </c>
      <c r="E23" s="208">
        <v>44.323999999999998</v>
      </c>
      <c r="F23" s="208">
        <v>43.548000000000002</v>
      </c>
      <c r="G23" s="208">
        <v>43.537999999999997</v>
      </c>
      <c r="H23" s="208">
        <v>45.468000000000004</v>
      </c>
      <c r="I23" s="208">
        <v>43.249000000000002</v>
      </c>
      <c r="J23" s="209">
        <v>44.923999999999999</v>
      </c>
      <c r="M23" s="3"/>
      <c r="N23" s="3"/>
    </row>
    <row r="24" spans="1:14" x14ac:dyDescent="0.3">
      <c r="B24" s="1">
        <v>3</v>
      </c>
      <c r="C24" s="207">
        <v>42.838999999999999</v>
      </c>
      <c r="D24" s="208">
        <v>43.076000000000001</v>
      </c>
      <c r="E24" s="208">
        <v>43.536000000000001</v>
      </c>
      <c r="F24" s="208">
        <v>42.6</v>
      </c>
      <c r="G24" s="208">
        <v>43.091000000000001</v>
      </c>
      <c r="H24" s="208">
        <v>44.581000000000003</v>
      </c>
      <c r="I24" s="208">
        <v>43.491</v>
      </c>
      <c r="J24" s="209">
        <v>44.094999999999999</v>
      </c>
      <c r="M24" s="3"/>
      <c r="N24" s="3"/>
    </row>
    <row r="25" spans="1:14" x14ac:dyDescent="0.3">
      <c r="B25" s="1">
        <v>4</v>
      </c>
      <c r="C25" s="207">
        <v>42.542000000000002</v>
      </c>
      <c r="D25" s="208">
        <v>43.17</v>
      </c>
      <c r="E25" s="208">
        <v>44.128999999999998</v>
      </c>
      <c r="F25" s="208">
        <v>43</v>
      </c>
      <c r="G25" s="208">
        <v>44.335999999999999</v>
      </c>
      <c r="H25" s="208">
        <v>44.006</v>
      </c>
      <c r="I25" s="208">
        <v>43.271999999999998</v>
      </c>
      <c r="J25" s="209">
        <v>46.99</v>
      </c>
      <c r="M25" s="3"/>
      <c r="N25" s="3"/>
    </row>
    <row r="26" spans="1:14" x14ac:dyDescent="0.3">
      <c r="B26" s="1">
        <v>5</v>
      </c>
      <c r="C26" s="207">
        <v>42.567</v>
      </c>
      <c r="D26" s="208">
        <v>42.795000000000002</v>
      </c>
      <c r="E26" s="208">
        <v>44.404000000000003</v>
      </c>
      <c r="F26" s="208">
        <v>42.71</v>
      </c>
      <c r="G26" s="208">
        <v>42.686999999999998</v>
      </c>
      <c r="H26" s="208">
        <v>44.308</v>
      </c>
      <c r="I26" s="208">
        <v>42.914000000000001</v>
      </c>
      <c r="J26" s="209">
        <v>43.704999999999998</v>
      </c>
    </row>
    <row r="27" spans="1:14" x14ac:dyDescent="0.3">
      <c r="B27" s="1">
        <v>6</v>
      </c>
      <c r="C27" s="207">
        <v>42.533000000000001</v>
      </c>
      <c r="D27" s="208">
        <v>42.691000000000003</v>
      </c>
      <c r="E27" s="208">
        <v>44.56</v>
      </c>
      <c r="F27" s="208">
        <v>44.216999999999999</v>
      </c>
      <c r="G27" s="208">
        <v>42.537999999999997</v>
      </c>
      <c r="H27" s="208">
        <v>43.802</v>
      </c>
      <c r="I27" s="208">
        <v>42.957999999999998</v>
      </c>
      <c r="J27" s="209">
        <v>44.515000000000001</v>
      </c>
    </row>
    <row r="28" spans="1:14" x14ac:dyDescent="0.3">
      <c r="B28" s="1">
        <v>7</v>
      </c>
      <c r="C28" s="207">
        <v>42.56</v>
      </c>
      <c r="D28" s="208">
        <v>42.777999999999999</v>
      </c>
      <c r="E28" s="208">
        <v>43.670999999999999</v>
      </c>
      <c r="F28" s="208">
        <v>42.868000000000002</v>
      </c>
      <c r="G28" s="208">
        <v>42.759</v>
      </c>
      <c r="H28" s="208">
        <v>43.436999999999998</v>
      </c>
      <c r="I28" s="208">
        <v>42.988</v>
      </c>
      <c r="J28" s="209">
        <v>44.383000000000003</v>
      </c>
    </row>
    <row r="29" spans="1:14" x14ac:dyDescent="0.3">
      <c r="B29" s="1">
        <v>8</v>
      </c>
      <c r="C29" s="207">
        <v>42.393000000000001</v>
      </c>
      <c r="D29" s="208">
        <v>42.631</v>
      </c>
      <c r="E29" s="208">
        <v>43.658999999999999</v>
      </c>
      <c r="F29" s="208">
        <v>42.747</v>
      </c>
      <c r="G29" s="208">
        <v>42.779000000000003</v>
      </c>
      <c r="H29" s="208">
        <v>43.676000000000002</v>
      </c>
      <c r="I29" s="208">
        <v>43.103999999999999</v>
      </c>
      <c r="J29" s="209">
        <v>44.869</v>
      </c>
    </row>
    <row r="30" spans="1:14" x14ac:dyDescent="0.3">
      <c r="B30" s="1">
        <v>9</v>
      </c>
      <c r="C30" s="207">
        <v>42.401000000000003</v>
      </c>
      <c r="D30" s="208">
        <v>42.88</v>
      </c>
      <c r="E30" s="208">
        <v>44.2</v>
      </c>
      <c r="F30" s="208">
        <v>42.802</v>
      </c>
      <c r="G30" s="208">
        <v>43.125</v>
      </c>
      <c r="H30" s="208">
        <v>44.162999999999997</v>
      </c>
      <c r="I30" s="208">
        <v>43.262</v>
      </c>
      <c r="J30" s="209">
        <v>43.706000000000003</v>
      </c>
    </row>
    <row r="31" spans="1:14" x14ac:dyDescent="0.3">
      <c r="B31" s="1">
        <v>10</v>
      </c>
      <c r="C31" s="207">
        <v>42.332999999999998</v>
      </c>
      <c r="D31" s="208">
        <v>43.801000000000002</v>
      </c>
      <c r="E31" s="208">
        <v>44.002000000000002</v>
      </c>
      <c r="F31" s="208">
        <v>43.463999999999999</v>
      </c>
      <c r="G31" s="208">
        <v>42.572000000000003</v>
      </c>
      <c r="H31" s="208">
        <v>46.006999999999998</v>
      </c>
      <c r="I31" s="208">
        <v>43.08</v>
      </c>
      <c r="J31" s="209">
        <v>44.878999999999998</v>
      </c>
    </row>
    <row r="32" spans="1:14" x14ac:dyDescent="0.3">
      <c r="B32" s="1">
        <v>11</v>
      </c>
      <c r="C32" s="207">
        <v>42.22</v>
      </c>
      <c r="D32" s="208">
        <v>43.459000000000003</v>
      </c>
      <c r="E32" s="208">
        <v>43.624000000000002</v>
      </c>
      <c r="F32" s="208">
        <v>42.826999999999998</v>
      </c>
      <c r="G32" s="208">
        <v>42.652000000000001</v>
      </c>
      <c r="H32" s="208">
        <v>44.383000000000003</v>
      </c>
      <c r="I32" s="208">
        <v>43.65</v>
      </c>
      <c r="J32" s="209">
        <v>44.176000000000002</v>
      </c>
    </row>
    <row r="33" spans="2:10" x14ac:dyDescent="0.3">
      <c r="B33" s="1">
        <v>12</v>
      </c>
      <c r="C33" s="207">
        <v>42.332999999999998</v>
      </c>
      <c r="D33" s="208">
        <v>42.895000000000003</v>
      </c>
      <c r="E33" s="208">
        <v>43.966999999999999</v>
      </c>
      <c r="F33" s="208">
        <v>42.597000000000001</v>
      </c>
      <c r="G33" s="208">
        <v>42.701999999999998</v>
      </c>
      <c r="H33" s="208">
        <v>45.076999999999998</v>
      </c>
      <c r="I33" s="208">
        <v>42.865000000000002</v>
      </c>
      <c r="J33" s="209">
        <v>44.238</v>
      </c>
    </row>
    <row r="34" spans="2:10" s="1" customFormat="1" x14ac:dyDescent="0.3">
      <c r="B34" s="1">
        <v>13</v>
      </c>
      <c r="C34" s="207">
        <v>42.744</v>
      </c>
      <c r="D34" s="208">
        <v>42.752000000000002</v>
      </c>
      <c r="E34" s="208">
        <v>44.054000000000002</v>
      </c>
      <c r="F34" s="208">
        <v>42.673999999999999</v>
      </c>
      <c r="G34" s="208">
        <v>42.877000000000002</v>
      </c>
      <c r="H34" s="208">
        <v>43.783999999999999</v>
      </c>
      <c r="I34" s="208">
        <v>42.744</v>
      </c>
      <c r="J34" s="209">
        <v>43.960999999999999</v>
      </c>
    </row>
    <row r="35" spans="2:10" s="1" customFormat="1" x14ac:dyDescent="0.3">
      <c r="B35" s="1">
        <v>14</v>
      </c>
      <c r="C35" s="207">
        <v>42.508000000000003</v>
      </c>
      <c r="D35" s="208">
        <v>42.552999999999997</v>
      </c>
      <c r="E35" s="208">
        <v>44.259</v>
      </c>
      <c r="F35" s="208">
        <v>42.738</v>
      </c>
      <c r="G35" s="208">
        <v>42.601999999999997</v>
      </c>
      <c r="H35" s="208">
        <v>43.78</v>
      </c>
      <c r="I35" s="208">
        <v>42.845999999999997</v>
      </c>
      <c r="J35" s="209">
        <v>44.316000000000003</v>
      </c>
    </row>
    <row r="36" spans="2:10" s="1" customFormat="1" x14ac:dyDescent="0.3">
      <c r="B36" s="1">
        <v>15</v>
      </c>
      <c r="C36" s="207">
        <v>43.341000000000001</v>
      </c>
      <c r="D36" s="208">
        <v>42.981000000000002</v>
      </c>
      <c r="E36" s="208">
        <v>43.405000000000001</v>
      </c>
      <c r="F36" s="208">
        <v>42.546999999999997</v>
      </c>
      <c r="G36" s="208">
        <v>42.609000000000002</v>
      </c>
      <c r="H36" s="208">
        <v>44.823999999999998</v>
      </c>
      <c r="I36" s="208">
        <v>42.871000000000002</v>
      </c>
      <c r="J36" s="209">
        <v>44.002000000000002</v>
      </c>
    </row>
    <row r="37" spans="2:10" s="1" customFormat="1" x14ac:dyDescent="0.3">
      <c r="B37" s="1">
        <v>16</v>
      </c>
      <c r="C37" s="207">
        <v>42.573999999999998</v>
      </c>
      <c r="D37" s="208">
        <v>42.491999999999997</v>
      </c>
      <c r="E37" s="208">
        <v>45.591999999999999</v>
      </c>
      <c r="F37" s="208">
        <v>42.548999999999999</v>
      </c>
      <c r="G37" s="208">
        <v>42.401000000000003</v>
      </c>
      <c r="H37" s="208">
        <v>44.546999999999997</v>
      </c>
      <c r="I37" s="208">
        <v>42.954000000000001</v>
      </c>
      <c r="J37" s="209">
        <v>43.988999999999997</v>
      </c>
    </row>
    <row r="38" spans="2:10" s="1" customFormat="1" x14ac:dyDescent="0.3">
      <c r="B38" s="1">
        <v>17</v>
      </c>
      <c r="C38" s="207">
        <v>42.494</v>
      </c>
      <c r="D38" s="208">
        <v>42.564999999999998</v>
      </c>
      <c r="E38" s="208">
        <v>44.381</v>
      </c>
      <c r="F38" s="208">
        <v>43.664000000000001</v>
      </c>
      <c r="G38" s="208">
        <v>43.941000000000003</v>
      </c>
      <c r="H38" s="208">
        <v>44.085999999999999</v>
      </c>
      <c r="I38" s="208">
        <v>42.972000000000001</v>
      </c>
      <c r="J38" s="209">
        <v>43.838999999999999</v>
      </c>
    </row>
    <row r="39" spans="2:10" s="1" customFormat="1" x14ac:dyDescent="0.3">
      <c r="B39" s="1">
        <v>18</v>
      </c>
      <c r="C39" s="207">
        <v>42.463000000000001</v>
      </c>
      <c r="D39" s="208">
        <v>42.475999999999999</v>
      </c>
      <c r="E39" s="208">
        <v>43.947000000000003</v>
      </c>
      <c r="F39" s="208">
        <v>42.765999999999998</v>
      </c>
      <c r="G39" s="208">
        <v>42.497</v>
      </c>
      <c r="H39" s="208">
        <v>43.825000000000003</v>
      </c>
      <c r="I39" s="208">
        <v>42.811999999999998</v>
      </c>
      <c r="J39" s="209">
        <v>45.314</v>
      </c>
    </row>
    <row r="40" spans="2:10" s="1" customFormat="1" x14ac:dyDescent="0.3">
      <c r="B40" s="1">
        <v>19</v>
      </c>
      <c r="C40" s="207">
        <v>42.384</v>
      </c>
      <c r="D40" s="208">
        <v>42.636000000000003</v>
      </c>
      <c r="E40" s="208">
        <v>44.494</v>
      </c>
      <c r="F40" s="208">
        <v>42.606999999999999</v>
      </c>
      <c r="G40" s="208">
        <v>42.667000000000002</v>
      </c>
      <c r="H40" s="208">
        <v>44.344000000000001</v>
      </c>
      <c r="I40" s="208">
        <v>42.881</v>
      </c>
      <c r="J40" s="209">
        <v>43.951000000000001</v>
      </c>
    </row>
    <row r="41" spans="2:10" s="1" customFormat="1" x14ac:dyDescent="0.3">
      <c r="B41" s="1">
        <v>20</v>
      </c>
      <c r="C41" s="207">
        <v>42.424999999999997</v>
      </c>
      <c r="D41" s="208">
        <v>42.536999999999999</v>
      </c>
      <c r="E41" s="208">
        <v>46.183</v>
      </c>
      <c r="F41" s="208">
        <v>42.75</v>
      </c>
      <c r="G41" s="208">
        <v>42.600999999999999</v>
      </c>
      <c r="H41" s="208">
        <v>44.271999999999998</v>
      </c>
      <c r="I41" s="208">
        <v>42.923999999999999</v>
      </c>
      <c r="J41" s="209">
        <v>43.737000000000002</v>
      </c>
    </row>
    <row r="42" spans="2:10" s="1" customFormat="1" x14ac:dyDescent="0.3">
      <c r="B42" s="1">
        <v>21</v>
      </c>
      <c r="C42" s="207">
        <v>42.500999999999998</v>
      </c>
      <c r="D42" s="208">
        <v>42.631999999999998</v>
      </c>
      <c r="E42" s="208">
        <v>44.171999999999997</v>
      </c>
      <c r="F42" s="208">
        <v>42.795999999999999</v>
      </c>
      <c r="G42" s="208">
        <v>42.534999999999997</v>
      </c>
      <c r="H42" s="208">
        <v>44.338000000000001</v>
      </c>
      <c r="I42" s="208">
        <v>42.908000000000001</v>
      </c>
      <c r="J42" s="209">
        <v>44.869</v>
      </c>
    </row>
    <row r="43" spans="2:10" s="1" customFormat="1" x14ac:dyDescent="0.3">
      <c r="B43" s="1">
        <v>22</v>
      </c>
      <c r="C43" s="207">
        <v>42.436</v>
      </c>
      <c r="D43" s="208">
        <v>42.62</v>
      </c>
      <c r="E43" s="208">
        <v>44.665999999999997</v>
      </c>
      <c r="F43" s="208">
        <v>42.58</v>
      </c>
      <c r="G43" s="208">
        <v>42.661000000000001</v>
      </c>
      <c r="H43" s="208">
        <v>44.52</v>
      </c>
      <c r="I43" s="208">
        <v>42.939</v>
      </c>
      <c r="J43" s="209">
        <v>45.645000000000003</v>
      </c>
    </row>
    <row r="44" spans="2:10" s="1" customFormat="1" x14ac:dyDescent="0.3">
      <c r="B44" s="1">
        <v>23</v>
      </c>
      <c r="C44" s="207">
        <v>42.526000000000003</v>
      </c>
      <c r="D44" s="208">
        <v>42.6</v>
      </c>
      <c r="E44" s="208">
        <v>44.642000000000003</v>
      </c>
      <c r="F44" s="208">
        <v>42.908999999999999</v>
      </c>
      <c r="G44" s="208">
        <v>42.415999999999997</v>
      </c>
      <c r="H44" s="208"/>
      <c r="I44" s="208">
        <v>42.994999999999997</v>
      </c>
      <c r="J44" s="209">
        <v>43.847000000000001</v>
      </c>
    </row>
    <row r="45" spans="2:10" s="1" customFormat="1" x14ac:dyDescent="0.3">
      <c r="B45" s="1">
        <v>24</v>
      </c>
      <c r="C45" s="207">
        <v>42.802999999999997</v>
      </c>
      <c r="D45" s="208">
        <v>42.588000000000001</v>
      </c>
      <c r="E45" s="208">
        <v>45.067999999999998</v>
      </c>
      <c r="F45" s="208">
        <v>43.012999999999998</v>
      </c>
      <c r="G45" s="208">
        <v>42.52</v>
      </c>
      <c r="H45" s="208"/>
      <c r="I45" s="208">
        <v>43.88</v>
      </c>
      <c r="J45" s="209">
        <v>43.829000000000001</v>
      </c>
    </row>
    <row r="46" spans="2:10" s="1" customFormat="1" x14ac:dyDescent="0.3">
      <c r="B46" s="1">
        <v>25</v>
      </c>
      <c r="C46" s="207">
        <v>42.438000000000002</v>
      </c>
      <c r="D46" s="208">
        <v>42.738999999999997</v>
      </c>
      <c r="E46" s="208">
        <v>46.314</v>
      </c>
      <c r="F46" s="208">
        <v>42.572000000000003</v>
      </c>
      <c r="G46" s="208">
        <v>42.511000000000003</v>
      </c>
      <c r="H46" s="208"/>
      <c r="I46" s="208"/>
      <c r="J46" s="209">
        <v>45.695</v>
      </c>
    </row>
    <row r="47" spans="2:10" s="1" customFormat="1" x14ac:dyDescent="0.3">
      <c r="B47" s="1">
        <v>26</v>
      </c>
      <c r="C47" s="207">
        <v>42.735999999999997</v>
      </c>
      <c r="D47" s="208">
        <v>42.52</v>
      </c>
      <c r="E47" s="208">
        <v>43.645000000000003</v>
      </c>
      <c r="F47" s="208">
        <v>42.65</v>
      </c>
      <c r="G47" s="208">
        <v>42.543999999999997</v>
      </c>
      <c r="H47" s="208"/>
      <c r="I47" s="208"/>
      <c r="J47" s="209">
        <v>44.703000000000003</v>
      </c>
    </row>
    <row r="48" spans="2:10" s="1" customFormat="1" x14ac:dyDescent="0.3">
      <c r="B48" s="1">
        <v>27</v>
      </c>
      <c r="C48" s="207">
        <v>42.332000000000001</v>
      </c>
      <c r="D48" s="208">
        <v>42.704999999999998</v>
      </c>
      <c r="E48" s="208">
        <v>44.457000000000001</v>
      </c>
      <c r="F48" s="208">
        <v>42.688000000000002</v>
      </c>
      <c r="G48" s="208">
        <v>42.64</v>
      </c>
      <c r="H48" s="208"/>
      <c r="I48" s="208"/>
      <c r="J48" s="209">
        <v>46.777999999999999</v>
      </c>
    </row>
    <row r="49" spans="2:10" s="1" customFormat="1" x14ac:dyDescent="0.3">
      <c r="B49" s="1">
        <v>28</v>
      </c>
      <c r="C49" s="207">
        <v>42.414999999999999</v>
      </c>
      <c r="D49" s="208">
        <v>42.597999999999999</v>
      </c>
      <c r="E49" s="208">
        <v>43.738999999999997</v>
      </c>
      <c r="F49" s="208">
        <v>42.552999999999997</v>
      </c>
      <c r="G49" s="208">
        <v>43.277999999999999</v>
      </c>
      <c r="H49" s="208"/>
      <c r="I49" s="208"/>
      <c r="J49" s="209">
        <v>44.168999999999997</v>
      </c>
    </row>
    <row r="50" spans="2:10" s="1" customFormat="1" x14ac:dyDescent="0.3">
      <c r="B50" s="1">
        <v>29</v>
      </c>
      <c r="C50" s="207">
        <v>42.834000000000003</v>
      </c>
      <c r="D50" s="208">
        <v>42.656999999999996</v>
      </c>
      <c r="E50" s="208">
        <v>43.996000000000002</v>
      </c>
      <c r="F50" s="208">
        <v>42.947000000000003</v>
      </c>
      <c r="G50" s="208">
        <v>42.807000000000002</v>
      </c>
      <c r="H50" s="208"/>
      <c r="I50" s="208"/>
      <c r="J50" s="209">
        <v>44.040999999999997</v>
      </c>
    </row>
    <row r="51" spans="2:10" s="1" customFormat="1" x14ac:dyDescent="0.3">
      <c r="B51" s="1">
        <v>30</v>
      </c>
      <c r="C51" s="207">
        <v>42.74</v>
      </c>
      <c r="D51" s="208">
        <v>42.707999999999998</v>
      </c>
      <c r="E51" s="208">
        <v>44.241999999999997</v>
      </c>
      <c r="F51" s="208">
        <v>43.078000000000003</v>
      </c>
      <c r="G51" s="208">
        <v>42.691000000000003</v>
      </c>
      <c r="H51" s="208"/>
      <c r="I51" s="208"/>
      <c r="J51" s="209">
        <v>44.497999999999998</v>
      </c>
    </row>
    <row r="52" spans="2:10" s="1" customFormat="1" x14ac:dyDescent="0.3">
      <c r="B52" s="1">
        <v>31</v>
      </c>
      <c r="C52" s="207">
        <v>42.585000000000001</v>
      </c>
      <c r="D52" s="208">
        <v>42.91</v>
      </c>
      <c r="E52" s="208">
        <v>47.152999999999999</v>
      </c>
      <c r="F52" s="208">
        <v>42.819000000000003</v>
      </c>
      <c r="G52" s="208">
        <v>43.225000000000001</v>
      </c>
      <c r="H52" s="208"/>
      <c r="I52" s="208"/>
      <c r="J52" s="209">
        <v>43.938000000000002</v>
      </c>
    </row>
    <row r="53" spans="2:10" s="1" customFormat="1" x14ac:dyDescent="0.3">
      <c r="B53" s="1">
        <v>32</v>
      </c>
      <c r="C53" s="207">
        <v>42.688000000000002</v>
      </c>
      <c r="D53" s="208">
        <v>42.662999999999997</v>
      </c>
      <c r="E53" s="208">
        <v>43.893000000000001</v>
      </c>
      <c r="F53" s="208">
        <v>42.82</v>
      </c>
      <c r="G53" s="208">
        <v>42.768000000000001</v>
      </c>
      <c r="H53" s="208"/>
      <c r="I53" s="208"/>
      <c r="J53" s="209">
        <v>43.944000000000003</v>
      </c>
    </row>
    <row r="54" spans="2:10" s="1" customFormat="1" x14ac:dyDescent="0.3">
      <c r="B54" s="1">
        <v>33</v>
      </c>
      <c r="C54" s="207">
        <v>42.85</v>
      </c>
      <c r="D54" s="208">
        <v>42.523000000000003</v>
      </c>
      <c r="E54" s="208">
        <v>44.268999999999998</v>
      </c>
      <c r="F54" s="208">
        <v>43.201000000000001</v>
      </c>
      <c r="G54" s="208">
        <v>42.677999999999997</v>
      </c>
      <c r="H54" s="208"/>
      <c r="I54" s="208"/>
      <c r="J54" s="209"/>
    </row>
    <row r="55" spans="2:10" s="1" customFormat="1" x14ac:dyDescent="0.3">
      <c r="B55" s="1">
        <v>34</v>
      </c>
      <c r="C55" s="207">
        <v>42.63</v>
      </c>
      <c r="D55" s="208">
        <v>42.567999999999998</v>
      </c>
      <c r="E55" s="208">
        <v>44.886000000000003</v>
      </c>
      <c r="F55" s="208">
        <v>42.598999999999997</v>
      </c>
      <c r="G55" s="208">
        <v>42.709000000000003</v>
      </c>
      <c r="H55" s="208"/>
      <c r="I55" s="208"/>
      <c r="J55" s="209"/>
    </row>
    <row r="56" spans="2:10" s="1" customFormat="1" x14ac:dyDescent="0.3">
      <c r="B56" s="1">
        <v>35</v>
      </c>
      <c r="C56" s="207">
        <v>42.765000000000001</v>
      </c>
      <c r="D56" s="208">
        <v>42.581000000000003</v>
      </c>
      <c r="E56" s="208">
        <v>48.493000000000002</v>
      </c>
      <c r="F56" s="208">
        <v>42.542999999999999</v>
      </c>
      <c r="G56" s="208">
        <v>42.777999999999999</v>
      </c>
      <c r="H56" s="208"/>
      <c r="I56" s="208"/>
      <c r="J56" s="209"/>
    </row>
    <row r="57" spans="2:10" s="1" customFormat="1" x14ac:dyDescent="0.3">
      <c r="B57" s="1">
        <v>36</v>
      </c>
      <c r="C57" s="207">
        <v>42.625</v>
      </c>
      <c r="D57" s="208">
        <v>42.709000000000003</v>
      </c>
      <c r="E57" s="208">
        <v>43.878</v>
      </c>
      <c r="F57" s="208">
        <v>42.781999999999996</v>
      </c>
      <c r="G57" s="208">
        <v>42.765999999999998</v>
      </c>
      <c r="H57" s="208"/>
      <c r="I57" s="208"/>
      <c r="J57" s="209"/>
    </row>
    <row r="58" spans="2:10" s="1" customFormat="1" x14ac:dyDescent="0.3">
      <c r="B58" s="1">
        <v>37</v>
      </c>
      <c r="C58" s="207">
        <v>42.542000000000002</v>
      </c>
      <c r="D58" s="208">
        <v>42.509</v>
      </c>
      <c r="E58" s="208">
        <v>44.213999999999999</v>
      </c>
      <c r="F58" s="208">
        <v>42.768000000000001</v>
      </c>
      <c r="G58" s="208">
        <v>42.851999999999997</v>
      </c>
      <c r="H58" s="208"/>
      <c r="I58" s="208"/>
      <c r="J58" s="209"/>
    </row>
    <row r="59" spans="2:10" s="1" customFormat="1" x14ac:dyDescent="0.3">
      <c r="B59" s="1">
        <v>38</v>
      </c>
      <c r="C59" s="207">
        <v>42.847000000000001</v>
      </c>
      <c r="D59" s="208">
        <v>42.722999999999999</v>
      </c>
      <c r="E59" s="208">
        <v>44.069000000000003</v>
      </c>
      <c r="F59" s="208">
        <v>42.865000000000002</v>
      </c>
      <c r="G59" s="208">
        <v>42.793999999999997</v>
      </c>
      <c r="H59" s="208"/>
      <c r="I59" s="208"/>
      <c r="J59" s="209"/>
    </row>
    <row r="60" spans="2:10" s="1" customFormat="1" x14ac:dyDescent="0.3">
      <c r="B60" s="1">
        <v>39</v>
      </c>
      <c r="C60" s="207">
        <v>43.030999999999999</v>
      </c>
      <c r="D60" s="208">
        <v>42.524999999999999</v>
      </c>
      <c r="E60" s="208">
        <v>44.097999999999999</v>
      </c>
      <c r="F60" s="208">
        <v>42.784999999999997</v>
      </c>
      <c r="G60" s="208">
        <v>42.636000000000003</v>
      </c>
      <c r="H60" s="208"/>
      <c r="I60" s="208"/>
      <c r="J60" s="209"/>
    </row>
    <row r="61" spans="2:10" s="1" customFormat="1" x14ac:dyDescent="0.3">
      <c r="B61" s="1">
        <v>40</v>
      </c>
      <c r="C61" s="207">
        <v>42.793999999999997</v>
      </c>
      <c r="D61" s="208">
        <v>42.652000000000001</v>
      </c>
      <c r="E61" s="208">
        <v>43.658000000000001</v>
      </c>
      <c r="F61" s="208">
        <v>42.984999999999999</v>
      </c>
      <c r="G61" s="208">
        <v>42.777999999999999</v>
      </c>
      <c r="H61" s="208"/>
      <c r="I61" s="208"/>
      <c r="J61" s="209"/>
    </row>
    <row r="62" spans="2:10" s="1" customFormat="1" x14ac:dyDescent="0.3">
      <c r="B62" s="1">
        <v>41</v>
      </c>
      <c r="C62" s="207"/>
      <c r="D62" s="208">
        <v>42.476999999999997</v>
      </c>
      <c r="E62" s="208"/>
      <c r="F62" s="208">
        <v>42.951000000000001</v>
      </c>
      <c r="G62" s="208">
        <v>42.65</v>
      </c>
      <c r="H62" s="208"/>
      <c r="I62" s="208"/>
      <c r="J62" s="209"/>
    </row>
    <row r="63" spans="2:10" s="1" customFormat="1" x14ac:dyDescent="0.3">
      <c r="B63" s="1">
        <v>42</v>
      </c>
      <c r="C63" s="207"/>
      <c r="D63" s="208">
        <v>42.747999999999998</v>
      </c>
      <c r="E63" s="208"/>
      <c r="F63" s="208">
        <v>43.078000000000003</v>
      </c>
      <c r="G63" s="208">
        <v>42.466000000000001</v>
      </c>
      <c r="H63" s="208"/>
      <c r="I63" s="208"/>
      <c r="J63" s="209"/>
    </row>
    <row r="64" spans="2:10" s="1" customFormat="1" x14ac:dyDescent="0.3">
      <c r="B64" s="1">
        <v>43</v>
      </c>
      <c r="C64" s="207"/>
      <c r="D64" s="208">
        <v>42.673000000000002</v>
      </c>
      <c r="E64" s="208"/>
      <c r="F64" s="208">
        <v>42.625</v>
      </c>
      <c r="G64" s="208">
        <v>42.698</v>
      </c>
      <c r="H64" s="208"/>
      <c r="I64" s="208"/>
      <c r="J64" s="209"/>
    </row>
    <row r="65" spans="2:10" s="1" customFormat="1" x14ac:dyDescent="0.3">
      <c r="B65" s="1">
        <v>44</v>
      </c>
      <c r="C65" s="207"/>
      <c r="D65" s="208"/>
      <c r="E65" s="208"/>
      <c r="F65" s="208">
        <v>43.1</v>
      </c>
      <c r="G65" s="208">
        <v>43.561</v>
      </c>
      <c r="H65" s="208"/>
      <c r="I65" s="208"/>
      <c r="J65" s="209"/>
    </row>
    <row r="66" spans="2:10" s="1" customFormat="1" x14ac:dyDescent="0.3">
      <c r="B66" s="1">
        <v>45</v>
      </c>
      <c r="C66" s="207"/>
      <c r="D66" s="208"/>
      <c r="E66" s="208"/>
      <c r="F66" s="208">
        <v>42.524000000000001</v>
      </c>
      <c r="G66" s="208">
        <v>42.508000000000003</v>
      </c>
      <c r="H66" s="208"/>
      <c r="I66" s="208"/>
      <c r="J66" s="209"/>
    </row>
    <row r="67" spans="2:10" s="1" customFormat="1" x14ac:dyDescent="0.3">
      <c r="B67" s="1">
        <v>46</v>
      </c>
      <c r="C67" s="207"/>
      <c r="D67" s="208"/>
      <c r="E67" s="208"/>
      <c r="F67" s="208">
        <v>42.661000000000001</v>
      </c>
      <c r="G67" s="208">
        <v>42.758000000000003</v>
      </c>
      <c r="H67" s="208"/>
      <c r="I67" s="208"/>
      <c r="J67" s="209"/>
    </row>
    <row r="68" spans="2:10" s="1" customFormat="1" x14ac:dyDescent="0.3">
      <c r="B68" s="1">
        <v>47</v>
      </c>
      <c r="C68" s="207"/>
      <c r="D68" s="208"/>
      <c r="E68" s="208"/>
      <c r="F68" s="208">
        <v>42.627000000000002</v>
      </c>
      <c r="G68" s="208">
        <v>42.51</v>
      </c>
      <c r="H68" s="208"/>
      <c r="I68" s="208"/>
      <c r="J68" s="209"/>
    </row>
    <row r="69" spans="2:10" s="1" customFormat="1" x14ac:dyDescent="0.3">
      <c r="B69" s="1">
        <v>48</v>
      </c>
      <c r="C69" s="207"/>
      <c r="D69" s="208"/>
      <c r="E69" s="208"/>
      <c r="F69" s="208">
        <v>42.892000000000003</v>
      </c>
      <c r="G69" s="208">
        <v>42.713999999999999</v>
      </c>
      <c r="H69" s="208"/>
      <c r="I69" s="208"/>
      <c r="J69" s="209"/>
    </row>
    <row r="70" spans="2:10" s="1" customFormat="1" x14ac:dyDescent="0.3">
      <c r="B70" s="1">
        <v>49</v>
      </c>
      <c r="C70" s="207"/>
      <c r="D70" s="208"/>
      <c r="E70" s="208"/>
      <c r="F70" s="208">
        <v>42.841000000000001</v>
      </c>
      <c r="G70" s="208">
        <v>42.776000000000003</v>
      </c>
      <c r="H70" s="208"/>
      <c r="I70" s="208"/>
      <c r="J70" s="209"/>
    </row>
    <row r="71" spans="2:10" s="1" customFormat="1" x14ac:dyDescent="0.3">
      <c r="B71" s="1">
        <v>50</v>
      </c>
      <c r="C71" s="207"/>
      <c r="D71" s="208"/>
      <c r="E71" s="208"/>
      <c r="F71" s="208">
        <v>42.832999999999998</v>
      </c>
      <c r="G71" s="208">
        <v>42.62</v>
      </c>
      <c r="H71" s="208"/>
      <c r="I71" s="208"/>
      <c r="J71" s="209"/>
    </row>
    <row r="72" spans="2:10" s="1" customFormat="1" x14ac:dyDescent="0.3">
      <c r="B72" s="1">
        <v>51</v>
      </c>
      <c r="C72" s="207"/>
      <c r="D72" s="208"/>
      <c r="E72" s="208"/>
      <c r="F72" s="208">
        <v>42.991</v>
      </c>
      <c r="G72" s="208">
        <v>42.731999999999999</v>
      </c>
      <c r="H72" s="208"/>
      <c r="I72" s="208"/>
      <c r="J72" s="209"/>
    </row>
    <row r="73" spans="2:10" s="1" customFormat="1" x14ac:dyDescent="0.3">
      <c r="B73" s="1">
        <v>52</v>
      </c>
      <c r="C73" s="207"/>
      <c r="D73" s="208"/>
      <c r="E73" s="208"/>
      <c r="F73" s="208">
        <v>42.853000000000002</v>
      </c>
      <c r="G73" s="208">
        <v>42.575000000000003</v>
      </c>
      <c r="H73" s="208"/>
      <c r="I73" s="208"/>
      <c r="J73" s="209"/>
    </row>
    <row r="74" spans="2:10" s="1" customFormat="1" x14ac:dyDescent="0.3">
      <c r="B74" s="1">
        <v>53</v>
      </c>
      <c r="C74" s="207"/>
      <c r="D74" s="208"/>
      <c r="E74" s="208"/>
      <c r="F74" s="208">
        <v>43.048999999999999</v>
      </c>
      <c r="G74" s="208">
        <v>42.680999999999997</v>
      </c>
      <c r="H74" s="208"/>
      <c r="I74" s="208"/>
      <c r="J74" s="209"/>
    </row>
    <row r="75" spans="2:10" s="1" customFormat="1" x14ac:dyDescent="0.3">
      <c r="B75" s="1">
        <v>54</v>
      </c>
      <c r="C75" s="207"/>
      <c r="D75" s="208"/>
      <c r="E75" s="208"/>
      <c r="F75" s="208">
        <v>43.018000000000001</v>
      </c>
      <c r="G75" s="208">
        <v>42.773000000000003</v>
      </c>
      <c r="H75" s="208"/>
      <c r="I75" s="208"/>
      <c r="J75" s="209"/>
    </row>
    <row r="76" spans="2:10" s="1" customFormat="1" x14ac:dyDescent="0.3">
      <c r="B76" s="1">
        <v>55</v>
      </c>
      <c r="C76" s="207"/>
      <c r="D76" s="208"/>
      <c r="E76" s="208"/>
      <c r="F76" s="208">
        <v>43.262</v>
      </c>
      <c r="G76" s="208"/>
      <c r="H76" s="208"/>
      <c r="I76" s="208"/>
      <c r="J76" s="209"/>
    </row>
    <row r="77" spans="2:10" s="1" customFormat="1" x14ac:dyDescent="0.3">
      <c r="B77" s="1">
        <v>56</v>
      </c>
      <c r="C77" s="207"/>
      <c r="D77" s="208"/>
      <c r="E77" s="208"/>
      <c r="F77" s="208">
        <v>42.749000000000002</v>
      </c>
      <c r="G77" s="208"/>
      <c r="H77" s="208"/>
      <c r="I77" s="208"/>
      <c r="J77" s="209"/>
    </row>
    <row r="78" spans="2:10" s="1" customFormat="1" x14ac:dyDescent="0.3">
      <c r="B78" s="1">
        <v>57</v>
      </c>
      <c r="C78" s="207"/>
      <c r="D78" s="208"/>
      <c r="E78" s="208"/>
      <c r="F78" s="208"/>
      <c r="G78" s="208"/>
      <c r="H78" s="208"/>
      <c r="I78" s="208"/>
      <c r="J78" s="209"/>
    </row>
    <row r="79" spans="2:10" s="1" customFormat="1" x14ac:dyDescent="0.3">
      <c r="B79" s="1">
        <v>58</v>
      </c>
      <c r="C79" s="207"/>
      <c r="D79" s="208"/>
      <c r="E79" s="208"/>
      <c r="F79" s="208"/>
      <c r="G79" s="208"/>
      <c r="H79" s="208"/>
      <c r="I79" s="208"/>
      <c r="J79" s="209"/>
    </row>
    <row r="80" spans="2:10" x14ac:dyDescent="0.3">
      <c r="B80" s="1">
        <v>59</v>
      </c>
      <c r="C80" s="207"/>
      <c r="D80" s="208"/>
      <c r="E80" s="208"/>
      <c r="F80" s="208"/>
      <c r="G80" s="208"/>
      <c r="H80" s="208"/>
      <c r="I80" s="208"/>
      <c r="J80" s="209"/>
    </row>
    <row r="81" spans="2:10" x14ac:dyDescent="0.3">
      <c r="B81" s="1">
        <v>60</v>
      </c>
      <c r="C81" s="207"/>
      <c r="D81" s="208"/>
      <c r="E81" s="208"/>
      <c r="F81" s="208"/>
      <c r="G81" s="208"/>
      <c r="H81" s="208"/>
      <c r="I81" s="208"/>
      <c r="J81" s="209"/>
    </row>
    <row r="82" spans="2:10" x14ac:dyDescent="0.3">
      <c r="B82" s="1">
        <v>61</v>
      </c>
      <c r="C82" s="207"/>
      <c r="D82" s="208"/>
      <c r="E82" s="208"/>
      <c r="F82" s="208"/>
      <c r="G82" s="208"/>
      <c r="H82" s="208"/>
      <c r="I82" s="208"/>
      <c r="J82" s="209"/>
    </row>
    <row r="83" spans="2:10" x14ac:dyDescent="0.3">
      <c r="B83" s="1">
        <v>62</v>
      </c>
      <c r="C83" s="207"/>
      <c r="D83" s="208"/>
      <c r="E83" s="208"/>
      <c r="F83" s="208"/>
      <c r="G83" s="208"/>
      <c r="H83" s="208"/>
      <c r="I83" s="208"/>
      <c r="J83" s="209"/>
    </row>
    <row r="84" spans="2:10" ht="15" thickBot="1" x14ac:dyDescent="0.35">
      <c r="B84" s="1">
        <v>63</v>
      </c>
      <c r="C84" s="255"/>
      <c r="D84" s="214"/>
      <c r="E84" s="214"/>
      <c r="F84" s="214"/>
      <c r="G84" s="214"/>
      <c r="H84" s="214"/>
      <c r="I84" s="214"/>
      <c r="J84" s="215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30000000000004" right="0.51180000000000003" top="1.1417000000000002" bottom="1.1417000000000002" header="0.74800000000000011" footer="0.74800000000000011"/>
  <pageSetup paperSize="0" fitToWidth="0" fitToHeight="0" orientation="portrait" horizontalDpi="0" verticalDpi="0" copies="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Общие_результаты</vt:lpstr>
      <vt:lpstr>Регистрация</vt:lpstr>
      <vt:lpstr>K44</vt:lpstr>
      <vt:lpstr>Kart_Freedom</vt:lpstr>
      <vt:lpstr>ASS_Racing_Team</vt:lpstr>
      <vt:lpstr>NFS_Fortuna_RT</vt:lpstr>
      <vt:lpstr>Hurricane_RTU</vt:lpstr>
      <vt:lpstr>NFS_Kyiv_Legends</vt:lpstr>
      <vt:lpstr>Jaguar</vt:lpstr>
      <vt:lpstr>Vpered_ta_Vgoru</vt:lpstr>
      <vt:lpstr>Flash</vt:lpstr>
      <vt:lpstr>Buro_11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abaza</dc:creator>
  <cp:lastModifiedBy>Пользователь Windows</cp:lastModifiedBy>
  <cp:revision>24</cp:revision>
  <cp:lastPrinted>2019-10-20T10:49:50Z</cp:lastPrinted>
  <dcterms:created xsi:type="dcterms:W3CDTF">2019-10-20T19:09:45Z</dcterms:created>
  <dcterms:modified xsi:type="dcterms:W3CDTF">2019-10-22T07:20:39Z</dcterms:modified>
</cp:coreProperties>
</file>