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autoCompressPictures="0" defaultThemeVersion="124226"/>
  <bookViews>
    <workbookView xWindow="480" yWindow="480" windowWidth="20736" windowHeight="11760" tabRatio="918" firstSheet="3" activeTab="16"/>
  </bookViews>
  <sheets>
    <sheet name="Общие результаты" sheetId="4" r:id="rId1"/>
    <sheet name="Регистрация " sheetId="89" r:id="rId2"/>
    <sheet name="Deus Team" sheetId="92" r:id="rId3"/>
    <sheet name="Vpered ta Vgoru" sheetId="99" r:id="rId4"/>
    <sheet name="Hurricane RT Ukraine" sheetId="102" r:id="rId5"/>
    <sheet name=" NFS Kyiv Legends" sheetId="103" r:id="rId6"/>
    <sheet name=" K44" sheetId="101" r:id="rId7"/>
    <sheet name="Kart Freedom" sheetId="100" r:id="rId8"/>
    <sheet name="MST" sheetId="96" r:id="rId9"/>
    <sheet name="Kart Freedom Sport" sheetId="98" r:id="rId10"/>
    <sheet name="50 Grams" sheetId="95" r:id="rId11"/>
    <sheet name=" Ingul RT " sheetId="94" r:id="rId12"/>
    <sheet name=" Buro11 " sheetId="97" r:id="rId13"/>
    <sheet name=" Jaguar" sheetId="93" r:id="rId14"/>
    <sheet name="Ingul kart Academy" sheetId="88" r:id="rId15"/>
    <sheet name=" Kart Freedom Junior" sheetId="91" r:id="rId16"/>
    <sheet name="RC racing " sheetId="90" r:id="rId17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5" i="94" l="1"/>
  <c r="I14" i="94"/>
  <c r="F15" i="94"/>
  <c r="F14" i="94"/>
  <c r="G15" i="100"/>
  <c r="G14" i="100"/>
  <c r="I15" i="100"/>
  <c r="I14" i="100"/>
  <c r="F15" i="100"/>
  <c r="F14" i="100"/>
  <c r="I15" i="101"/>
  <c r="I14" i="101"/>
  <c r="F15" i="101"/>
  <c r="F14" i="101"/>
  <c r="I15" i="103"/>
  <c r="I14" i="103"/>
  <c r="F15" i="103"/>
  <c r="F14" i="103"/>
  <c r="G15" i="92"/>
  <c r="G14" i="92"/>
  <c r="H11" i="4" l="1"/>
  <c r="L10" i="100"/>
  <c r="L12" i="100" s="1"/>
  <c r="L9" i="100"/>
  <c r="G15" i="94"/>
  <c r="G14" i="94"/>
  <c r="L11" i="94"/>
  <c r="L12" i="94" s="1"/>
  <c r="L10" i="94"/>
  <c r="L9" i="94"/>
  <c r="L8" i="94"/>
  <c r="G15" i="93"/>
  <c r="G14" i="93"/>
  <c r="L12" i="93"/>
  <c r="G16" i="90"/>
  <c r="G15" i="90"/>
  <c r="G14" i="90"/>
  <c r="L12" i="90"/>
  <c r="L11" i="90"/>
  <c r="L10" i="90"/>
  <c r="G15" i="101"/>
  <c r="G14" i="101"/>
  <c r="L12" i="101"/>
  <c r="G15" i="98"/>
  <c r="G14" i="98"/>
  <c r="L12" i="98"/>
  <c r="L11" i="98"/>
  <c r="G15" i="99"/>
  <c r="G14" i="99"/>
  <c r="L12" i="99"/>
  <c r="L12" i="92"/>
  <c r="L11" i="92"/>
  <c r="L10" i="92"/>
  <c r="L9" i="92"/>
  <c r="G15" i="102"/>
  <c r="G14" i="102"/>
  <c r="L12" i="102"/>
  <c r="G15" i="95"/>
  <c r="G14" i="95"/>
  <c r="L12" i="95"/>
  <c r="G15" i="103"/>
  <c r="G14" i="103"/>
  <c r="L12" i="103"/>
  <c r="G15" i="97"/>
  <c r="G14" i="97"/>
  <c r="L12" i="97"/>
  <c r="G15" i="96"/>
  <c r="G14" i="96"/>
  <c r="L12" i="96"/>
  <c r="L12" i="91"/>
  <c r="L10" i="91"/>
  <c r="L9" i="91"/>
  <c r="G15" i="91"/>
  <c r="G14" i="91"/>
  <c r="L12" i="88"/>
  <c r="G15" i="88"/>
  <c r="G14" i="88"/>
  <c r="H18" i="103"/>
  <c r="G18" i="103"/>
  <c r="F18" i="103"/>
  <c r="E18" i="103"/>
  <c r="D18" i="103"/>
  <c r="C18" i="103"/>
  <c r="G16" i="103"/>
  <c r="J13" i="103"/>
  <c r="K13" i="103" s="1"/>
  <c r="L13" i="103" s="1"/>
  <c r="G13" i="103"/>
  <c r="F13" i="103"/>
  <c r="E13" i="103"/>
  <c r="K12" i="103"/>
  <c r="G12" i="103"/>
  <c r="F12" i="103"/>
  <c r="E12" i="103"/>
  <c r="K11" i="103"/>
  <c r="G11" i="103"/>
  <c r="F11" i="103"/>
  <c r="E11" i="103"/>
  <c r="K10" i="103"/>
  <c r="G10" i="103"/>
  <c r="I10" i="103" s="1"/>
  <c r="F10" i="103"/>
  <c r="E10" i="103"/>
  <c r="K9" i="103"/>
  <c r="L9" i="103" s="1"/>
  <c r="G9" i="103"/>
  <c r="F9" i="103"/>
  <c r="E9" i="103"/>
  <c r="K8" i="103"/>
  <c r="L8" i="103" s="1"/>
  <c r="G8" i="103"/>
  <c r="F8" i="103"/>
  <c r="E8" i="103"/>
  <c r="D8" i="103"/>
  <c r="D9" i="103" s="1"/>
  <c r="D10" i="103" s="1"/>
  <c r="D11" i="103" s="1"/>
  <c r="D12" i="103" s="1"/>
  <c r="D13" i="103" s="1"/>
  <c r="H18" i="102"/>
  <c r="G18" i="102"/>
  <c r="F18" i="102"/>
  <c r="E18" i="102"/>
  <c r="D18" i="102"/>
  <c r="C18" i="102"/>
  <c r="G16" i="102"/>
  <c r="J13" i="102"/>
  <c r="K13" i="102" s="1"/>
  <c r="G13" i="102"/>
  <c r="I13" i="102" s="1"/>
  <c r="F13" i="102"/>
  <c r="E13" i="102"/>
  <c r="K12" i="102"/>
  <c r="G12" i="102"/>
  <c r="F12" i="102"/>
  <c r="E12" i="102"/>
  <c r="K11" i="102"/>
  <c r="G11" i="102"/>
  <c r="F11" i="102"/>
  <c r="E11" i="102"/>
  <c r="K10" i="102"/>
  <c r="G10" i="102"/>
  <c r="F10" i="102"/>
  <c r="E10" i="102"/>
  <c r="K9" i="102"/>
  <c r="L9" i="102" s="1"/>
  <c r="L11" i="102" s="1"/>
  <c r="G9" i="102"/>
  <c r="F9" i="102"/>
  <c r="E9" i="102"/>
  <c r="K8" i="102"/>
  <c r="L8" i="102" s="1"/>
  <c r="G8" i="102"/>
  <c r="F8" i="102"/>
  <c r="E8" i="102"/>
  <c r="D8" i="102"/>
  <c r="D9" i="102" s="1"/>
  <c r="D10" i="102" s="1"/>
  <c r="D11" i="102" s="1"/>
  <c r="D12" i="102" s="1"/>
  <c r="D13" i="102" s="1"/>
  <c r="H18" i="101"/>
  <c r="G18" i="101"/>
  <c r="F18" i="101"/>
  <c r="E18" i="101"/>
  <c r="D18" i="101"/>
  <c r="C18" i="101"/>
  <c r="G16" i="101"/>
  <c r="K13" i="101"/>
  <c r="L13" i="101" s="1"/>
  <c r="J13" i="101"/>
  <c r="G13" i="101"/>
  <c r="F13" i="101"/>
  <c r="E13" i="101"/>
  <c r="K12" i="101"/>
  <c r="G12" i="101"/>
  <c r="F12" i="101"/>
  <c r="E12" i="101"/>
  <c r="K11" i="101"/>
  <c r="G11" i="101"/>
  <c r="F11" i="101"/>
  <c r="E11" i="101"/>
  <c r="K10" i="101"/>
  <c r="G10" i="101"/>
  <c r="F10" i="101"/>
  <c r="E10" i="101"/>
  <c r="K9" i="101"/>
  <c r="L9" i="101" s="1"/>
  <c r="G9" i="101"/>
  <c r="F9" i="101"/>
  <c r="E9" i="101"/>
  <c r="L8" i="101"/>
  <c r="K8" i="101"/>
  <c r="G8" i="101"/>
  <c r="F8" i="101"/>
  <c r="E8" i="101"/>
  <c r="D8" i="101"/>
  <c r="D9" i="101" s="1"/>
  <c r="D10" i="101" s="1"/>
  <c r="D11" i="101" s="1"/>
  <c r="D12" i="101" s="1"/>
  <c r="D13" i="101" s="1"/>
  <c r="H18" i="100"/>
  <c r="G18" i="100"/>
  <c r="F18" i="100"/>
  <c r="E18" i="100"/>
  <c r="D18" i="100"/>
  <c r="C18" i="100"/>
  <c r="G16" i="100"/>
  <c r="J13" i="100"/>
  <c r="K13" i="100" s="1"/>
  <c r="L13" i="100" s="1"/>
  <c r="G13" i="100"/>
  <c r="F13" i="100"/>
  <c r="E13" i="100"/>
  <c r="K12" i="100"/>
  <c r="G12" i="100"/>
  <c r="F12" i="100"/>
  <c r="E12" i="100"/>
  <c r="K11" i="100"/>
  <c r="G11" i="100"/>
  <c r="F11" i="100"/>
  <c r="E11" i="100"/>
  <c r="K10" i="100"/>
  <c r="G10" i="100"/>
  <c r="F10" i="100"/>
  <c r="E10" i="100"/>
  <c r="K9" i="100"/>
  <c r="G9" i="100"/>
  <c r="F9" i="100"/>
  <c r="E9" i="100"/>
  <c r="L8" i="100"/>
  <c r="K8" i="100"/>
  <c r="G8" i="100"/>
  <c r="F8" i="100"/>
  <c r="E8" i="100"/>
  <c r="D8" i="100"/>
  <c r="D9" i="100" s="1"/>
  <c r="D10" i="100" s="1"/>
  <c r="D11" i="100" s="1"/>
  <c r="D12" i="100" s="1"/>
  <c r="D13" i="100" s="1"/>
  <c r="H18" i="99"/>
  <c r="G18" i="99"/>
  <c r="F18" i="99"/>
  <c r="E18" i="99"/>
  <c r="D18" i="99"/>
  <c r="C18" i="99"/>
  <c r="G16" i="99"/>
  <c r="J13" i="99"/>
  <c r="K13" i="99" s="1"/>
  <c r="G13" i="99"/>
  <c r="F13" i="99"/>
  <c r="E13" i="99"/>
  <c r="K12" i="99"/>
  <c r="G12" i="99"/>
  <c r="F12" i="99"/>
  <c r="E12" i="99"/>
  <c r="K11" i="99"/>
  <c r="G11" i="99"/>
  <c r="F11" i="99"/>
  <c r="E11" i="99"/>
  <c r="K10" i="99"/>
  <c r="G10" i="99"/>
  <c r="F10" i="99"/>
  <c r="E10" i="99"/>
  <c r="K9" i="99"/>
  <c r="L9" i="99" s="1"/>
  <c r="G9" i="99"/>
  <c r="F9" i="99"/>
  <c r="E9" i="99"/>
  <c r="K8" i="99"/>
  <c r="L8" i="99" s="1"/>
  <c r="G8" i="99"/>
  <c r="F8" i="99"/>
  <c r="E8" i="99"/>
  <c r="D8" i="99"/>
  <c r="D9" i="99" s="1"/>
  <c r="D10" i="99" s="1"/>
  <c r="D11" i="99" s="1"/>
  <c r="D12" i="99" s="1"/>
  <c r="D13" i="99" s="1"/>
  <c r="H18" i="98"/>
  <c r="G18" i="98"/>
  <c r="F18" i="98"/>
  <c r="E18" i="98"/>
  <c r="D18" i="98"/>
  <c r="C18" i="98"/>
  <c r="G16" i="98"/>
  <c r="K13" i="98"/>
  <c r="L13" i="98" s="1"/>
  <c r="J13" i="98"/>
  <c r="G13" i="98"/>
  <c r="F13" i="98"/>
  <c r="I13" i="98" s="1"/>
  <c r="E13" i="98"/>
  <c r="K12" i="98"/>
  <c r="G12" i="98"/>
  <c r="I12" i="98" s="1"/>
  <c r="F12" i="98"/>
  <c r="E12" i="98"/>
  <c r="K11" i="98"/>
  <c r="G11" i="98"/>
  <c r="I11" i="98" s="1"/>
  <c r="F11" i="98"/>
  <c r="E11" i="98"/>
  <c r="K10" i="98"/>
  <c r="G10" i="98"/>
  <c r="F10" i="98"/>
  <c r="E10" i="98"/>
  <c r="K9" i="98"/>
  <c r="L9" i="98" s="1"/>
  <c r="G9" i="98"/>
  <c r="I9" i="98" s="1"/>
  <c r="I15" i="98" s="1"/>
  <c r="F9" i="98"/>
  <c r="F15" i="98" s="1"/>
  <c r="E9" i="98"/>
  <c r="L8" i="98"/>
  <c r="K8" i="98"/>
  <c r="I8" i="98"/>
  <c r="G8" i="98"/>
  <c r="F8" i="98"/>
  <c r="F14" i="98" s="1"/>
  <c r="E8" i="98"/>
  <c r="D8" i="98"/>
  <c r="D9" i="98" s="1"/>
  <c r="D10" i="98" s="1"/>
  <c r="D11" i="98" s="1"/>
  <c r="D12" i="98" s="1"/>
  <c r="D13" i="98" s="1"/>
  <c r="H18" i="97"/>
  <c r="G18" i="97"/>
  <c r="F18" i="97"/>
  <c r="E18" i="97"/>
  <c r="D18" i="97"/>
  <c r="C18" i="97"/>
  <c r="G16" i="97"/>
  <c r="K13" i="97"/>
  <c r="J13" i="97"/>
  <c r="G13" i="97"/>
  <c r="F13" i="97"/>
  <c r="E13" i="97"/>
  <c r="K12" i="97"/>
  <c r="G12" i="97"/>
  <c r="F12" i="97"/>
  <c r="E12" i="97"/>
  <c r="K11" i="97"/>
  <c r="G11" i="97"/>
  <c r="F11" i="97"/>
  <c r="E11" i="97"/>
  <c r="K10" i="97"/>
  <c r="G10" i="97"/>
  <c r="F10" i="97"/>
  <c r="E10" i="97"/>
  <c r="K9" i="97"/>
  <c r="L9" i="97" s="1"/>
  <c r="G9" i="97"/>
  <c r="F9" i="97"/>
  <c r="F15" i="97" s="1"/>
  <c r="E9" i="97"/>
  <c r="K8" i="97"/>
  <c r="L8" i="97" s="1"/>
  <c r="G8" i="97"/>
  <c r="F8" i="97"/>
  <c r="E8" i="97"/>
  <c r="D8" i="97"/>
  <c r="D9" i="97" s="1"/>
  <c r="D10" i="97" s="1"/>
  <c r="D11" i="97" s="1"/>
  <c r="D12" i="97" s="1"/>
  <c r="D13" i="97" s="1"/>
  <c r="H18" i="96"/>
  <c r="G18" i="96"/>
  <c r="F18" i="96"/>
  <c r="E18" i="96"/>
  <c r="D18" i="96"/>
  <c r="C18" i="96"/>
  <c r="G16" i="96"/>
  <c r="J13" i="96"/>
  <c r="K13" i="96" s="1"/>
  <c r="G13" i="96"/>
  <c r="F13" i="96"/>
  <c r="E13" i="96"/>
  <c r="K12" i="96"/>
  <c r="G12" i="96"/>
  <c r="F12" i="96"/>
  <c r="E12" i="96"/>
  <c r="K11" i="96"/>
  <c r="G11" i="96"/>
  <c r="F11" i="96"/>
  <c r="E11" i="96"/>
  <c r="K10" i="96"/>
  <c r="G10" i="96"/>
  <c r="I10" i="96" s="1"/>
  <c r="F10" i="96"/>
  <c r="E10" i="96"/>
  <c r="K9" i="96"/>
  <c r="L9" i="96" s="1"/>
  <c r="G9" i="96"/>
  <c r="I9" i="96" s="1"/>
  <c r="F9" i="96"/>
  <c r="F15" i="96" s="1"/>
  <c r="E9" i="96"/>
  <c r="K8" i="96"/>
  <c r="L8" i="96" s="1"/>
  <c r="G8" i="96"/>
  <c r="F8" i="96"/>
  <c r="F16" i="96" s="1"/>
  <c r="E8" i="96"/>
  <c r="D8" i="96"/>
  <c r="D9" i="96" s="1"/>
  <c r="D10" i="96" s="1"/>
  <c r="D11" i="96" s="1"/>
  <c r="D12" i="96" s="1"/>
  <c r="D13" i="96" s="1"/>
  <c r="H18" i="95"/>
  <c r="G18" i="95"/>
  <c r="F18" i="95"/>
  <c r="E18" i="95"/>
  <c r="D18" i="95"/>
  <c r="C18" i="95"/>
  <c r="G16" i="95"/>
  <c r="J13" i="95"/>
  <c r="K13" i="95" s="1"/>
  <c r="G13" i="95"/>
  <c r="F13" i="95"/>
  <c r="E13" i="95"/>
  <c r="K12" i="95"/>
  <c r="G12" i="95"/>
  <c r="F12" i="95"/>
  <c r="E12" i="95"/>
  <c r="K11" i="95"/>
  <c r="G11" i="95"/>
  <c r="F11" i="95"/>
  <c r="E11" i="95"/>
  <c r="K10" i="95"/>
  <c r="G10" i="95"/>
  <c r="I10" i="95" s="1"/>
  <c r="F10" i="95"/>
  <c r="E10" i="95"/>
  <c r="K9" i="95"/>
  <c r="L9" i="95" s="1"/>
  <c r="G9" i="95"/>
  <c r="F9" i="95"/>
  <c r="F15" i="95" s="1"/>
  <c r="E9" i="95"/>
  <c r="K8" i="95"/>
  <c r="L8" i="95" s="1"/>
  <c r="G8" i="95"/>
  <c r="F8" i="95"/>
  <c r="E8" i="95"/>
  <c r="D8" i="95"/>
  <c r="D9" i="95" s="1"/>
  <c r="D10" i="95" s="1"/>
  <c r="D11" i="95" s="1"/>
  <c r="D12" i="95" s="1"/>
  <c r="D13" i="95" s="1"/>
  <c r="H18" i="94"/>
  <c r="G18" i="94"/>
  <c r="F18" i="94"/>
  <c r="E18" i="94"/>
  <c r="D18" i="94"/>
  <c r="C18" i="94"/>
  <c r="G16" i="94"/>
  <c r="J13" i="94"/>
  <c r="K13" i="94" s="1"/>
  <c r="G13" i="94"/>
  <c r="F13" i="94"/>
  <c r="E13" i="94"/>
  <c r="K12" i="94"/>
  <c r="G12" i="94"/>
  <c r="F12" i="94"/>
  <c r="E12" i="94"/>
  <c r="K11" i="94"/>
  <c r="G11" i="94"/>
  <c r="F11" i="94"/>
  <c r="E11" i="94"/>
  <c r="K10" i="94"/>
  <c r="G10" i="94"/>
  <c r="F10" i="94"/>
  <c r="I10" i="94" s="1"/>
  <c r="E10" i="94"/>
  <c r="K9" i="94"/>
  <c r="G9" i="94"/>
  <c r="F9" i="94"/>
  <c r="E9" i="94"/>
  <c r="K8" i="94"/>
  <c r="G8" i="94"/>
  <c r="F8" i="94"/>
  <c r="E8" i="94"/>
  <c r="D8" i="94"/>
  <c r="D9" i="94" s="1"/>
  <c r="D10" i="94" s="1"/>
  <c r="D11" i="94" s="1"/>
  <c r="D12" i="94" s="1"/>
  <c r="D13" i="94" s="1"/>
  <c r="H18" i="93"/>
  <c r="G18" i="93"/>
  <c r="F18" i="93"/>
  <c r="E18" i="93"/>
  <c r="D18" i="93"/>
  <c r="C18" i="93"/>
  <c r="G16" i="93"/>
  <c r="J13" i="93"/>
  <c r="K13" i="93" s="1"/>
  <c r="G13" i="93"/>
  <c r="F13" i="93"/>
  <c r="E13" i="93"/>
  <c r="K12" i="93"/>
  <c r="G12" i="93"/>
  <c r="F12" i="93"/>
  <c r="E12" i="93"/>
  <c r="K11" i="93"/>
  <c r="G11" i="93"/>
  <c r="F11" i="93"/>
  <c r="E11" i="93"/>
  <c r="K10" i="93"/>
  <c r="G10" i="93"/>
  <c r="F10" i="93"/>
  <c r="E10" i="93"/>
  <c r="K9" i="93"/>
  <c r="L9" i="93" s="1"/>
  <c r="G9" i="93"/>
  <c r="I9" i="93" s="1"/>
  <c r="F9" i="93"/>
  <c r="E9" i="93"/>
  <c r="K8" i="93"/>
  <c r="L8" i="93" s="1"/>
  <c r="G8" i="93"/>
  <c r="F8" i="93"/>
  <c r="E8" i="93"/>
  <c r="D8" i="93"/>
  <c r="D9" i="93" s="1"/>
  <c r="D10" i="93" s="1"/>
  <c r="D11" i="93" s="1"/>
  <c r="D12" i="93" s="1"/>
  <c r="D13" i="93" s="1"/>
  <c r="H18" i="92"/>
  <c r="G18" i="92"/>
  <c r="F18" i="92"/>
  <c r="E18" i="92"/>
  <c r="D18" i="92"/>
  <c r="C18" i="92"/>
  <c r="G16" i="92"/>
  <c r="K13" i="92"/>
  <c r="L13" i="92" s="1"/>
  <c r="J13" i="92"/>
  <c r="G13" i="92"/>
  <c r="F13" i="92"/>
  <c r="E13" i="92"/>
  <c r="K12" i="92"/>
  <c r="G12" i="92"/>
  <c r="F12" i="92"/>
  <c r="E12" i="92"/>
  <c r="K11" i="92"/>
  <c r="G11" i="92"/>
  <c r="F11" i="92"/>
  <c r="E11" i="92"/>
  <c r="K10" i="92"/>
  <c r="G10" i="92"/>
  <c r="F10" i="92"/>
  <c r="E10" i="92"/>
  <c r="K9" i="92"/>
  <c r="G9" i="92"/>
  <c r="F9" i="92"/>
  <c r="E9" i="92"/>
  <c r="L8" i="92"/>
  <c r="K8" i="92"/>
  <c r="G8" i="92"/>
  <c r="F8" i="92"/>
  <c r="E8" i="92"/>
  <c r="D8" i="92"/>
  <c r="D9" i="92" s="1"/>
  <c r="D10" i="92" s="1"/>
  <c r="D11" i="92" s="1"/>
  <c r="D12" i="92" s="1"/>
  <c r="D13" i="92" s="1"/>
  <c r="H18" i="91"/>
  <c r="G18" i="91"/>
  <c r="F18" i="91"/>
  <c r="E18" i="91"/>
  <c r="D18" i="91"/>
  <c r="C18" i="91"/>
  <c r="G16" i="91"/>
  <c r="J13" i="91"/>
  <c r="K13" i="91" s="1"/>
  <c r="L13" i="91" s="1"/>
  <c r="G13" i="91"/>
  <c r="F13" i="91"/>
  <c r="E13" i="91"/>
  <c r="K12" i="91"/>
  <c r="G12" i="91"/>
  <c r="F12" i="91"/>
  <c r="E12" i="91"/>
  <c r="K11" i="91"/>
  <c r="G11" i="91"/>
  <c r="F11" i="91"/>
  <c r="E11" i="91"/>
  <c r="K10" i="91"/>
  <c r="G10" i="91"/>
  <c r="F10" i="91"/>
  <c r="E10" i="91"/>
  <c r="K9" i="91"/>
  <c r="G9" i="91"/>
  <c r="F9" i="91"/>
  <c r="E9" i="91"/>
  <c r="K8" i="91"/>
  <c r="L8" i="91" s="1"/>
  <c r="G8" i="91"/>
  <c r="F8" i="91"/>
  <c r="E8" i="91"/>
  <c r="D8" i="91"/>
  <c r="D9" i="91" s="1"/>
  <c r="D10" i="91" s="1"/>
  <c r="D11" i="91" s="1"/>
  <c r="D12" i="91" s="1"/>
  <c r="D13" i="91" s="1"/>
  <c r="H19" i="90"/>
  <c r="G19" i="90"/>
  <c r="F19" i="90"/>
  <c r="E19" i="90"/>
  <c r="D19" i="90"/>
  <c r="C19" i="90"/>
  <c r="G17" i="90"/>
  <c r="J13" i="90"/>
  <c r="K13" i="90" s="1"/>
  <c r="L13" i="90" s="1"/>
  <c r="G13" i="90"/>
  <c r="F13" i="90"/>
  <c r="E13" i="90"/>
  <c r="K12" i="90"/>
  <c r="G12" i="90"/>
  <c r="F12" i="90"/>
  <c r="E12" i="90"/>
  <c r="K11" i="90"/>
  <c r="G11" i="90"/>
  <c r="F11" i="90"/>
  <c r="E11" i="90"/>
  <c r="K10" i="90"/>
  <c r="G10" i="90"/>
  <c r="F10" i="90"/>
  <c r="E10" i="90"/>
  <c r="K9" i="90"/>
  <c r="L9" i="90" s="1"/>
  <c r="G9" i="90"/>
  <c r="F9" i="90"/>
  <c r="E9" i="90"/>
  <c r="K8" i="90"/>
  <c r="L8" i="90" s="1"/>
  <c r="G8" i="90"/>
  <c r="F8" i="90"/>
  <c r="E8" i="90"/>
  <c r="D8" i="90"/>
  <c r="D9" i="90" s="1"/>
  <c r="D10" i="90" s="1"/>
  <c r="D11" i="90" s="1"/>
  <c r="D12" i="90" s="1"/>
  <c r="D13" i="90" s="1"/>
  <c r="G16" i="88"/>
  <c r="H13" i="4"/>
  <c r="H7" i="4"/>
  <c r="G7" i="4"/>
  <c r="G8" i="4"/>
  <c r="G9" i="4" s="1"/>
  <c r="G10" i="4" s="1"/>
  <c r="I13" i="92" l="1"/>
  <c r="F14" i="92"/>
  <c r="F16" i="90"/>
  <c r="I13" i="90"/>
  <c r="F15" i="90"/>
  <c r="I12" i="90"/>
  <c r="I11" i="90"/>
  <c r="I10" i="90"/>
  <c r="I16" i="90" s="1"/>
  <c r="F17" i="90"/>
  <c r="I9" i="90"/>
  <c r="I15" i="90" s="1"/>
  <c r="I13" i="91"/>
  <c r="I12" i="91"/>
  <c r="I11" i="91"/>
  <c r="I10" i="91"/>
  <c r="F15" i="91"/>
  <c r="F16" i="91"/>
  <c r="I9" i="91"/>
  <c r="I13" i="93"/>
  <c r="I12" i="93"/>
  <c r="I11" i="93"/>
  <c r="F15" i="93"/>
  <c r="I11" i="97"/>
  <c r="I13" i="97"/>
  <c r="I12" i="97"/>
  <c r="I10" i="97"/>
  <c r="I13" i="94"/>
  <c r="I12" i="94"/>
  <c r="I11" i="94"/>
  <c r="F16" i="94"/>
  <c r="I13" i="95"/>
  <c r="I12" i="95"/>
  <c r="I11" i="95"/>
  <c r="F16" i="95"/>
  <c r="I9" i="95"/>
  <c r="I15" i="95" s="1"/>
  <c r="I13" i="96"/>
  <c r="I12" i="96"/>
  <c r="I11" i="96"/>
  <c r="I15" i="96" s="1"/>
  <c r="I13" i="101"/>
  <c r="I12" i="101"/>
  <c r="I11" i="101"/>
  <c r="I10" i="101"/>
  <c r="F16" i="103"/>
  <c r="I13" i="103"/>
  <c r="I12" i="103"/>
  <c r="I11" i="103"/>
  <c r="I12" i="102"/>
  <c r="F15" i="102"/>
  <c r="I11" i="102"/>
  <c r="F16" i="102"/>
  <c r="I10" i="102"/>
  <c r="I13" i="99"/>
  <c r="I12" i="99"/>
  <c r="F15" i="99"/>
  <c r="I11" i="99"/>
  <c r="I10" i="99"/>
  <c r="L13" i="94"/>
  <c r="I12" i="92"/>
  <c r="I11" i="92"/>
  <c r="F14" i="90"/>
  <c r="I8" i="90"/>
  <c r="I14" i="90" s="1"/>
  <c r="I8" i="91"/>
  <c r="I14" i="91" s="1"/>
  <c r="F14" i="91"/>
  <c r="F16" i="98"/>
  <c r="I10" i="98"/>
  <c r="I14" i="98" s="1"/>
  <c r="I8" i="95"/>
  <c r="I14" i="95" s="1"/>
  <c r="I10" i="93"/>
  <c r="F16" i="93"/>
  <c r="I8" i="93"/>
  <c r="I8" i="96"/>
  <c r="I9" i="103"/>
  <c r="I8" i="103"/>
  <c r="I9" i="94"/>
  <c r="I8" i="94"/>
  <c r="F16" i="97"/>
  <c r="I9" i="97"/>
  <c r="I8" i="97"/>
  <c r="I9" i="102"/>
  <c r="I8" i="102"/>
  <c r="F16" i="99"/>
  <c r="I9" i="99"/>
  <c r="I15" i="99" s="1"/>
  <c r="I8" i="99"/>
  <c r="F16" i="101"/>
  <c r="I9" i="101"/>
  <c r="F15" i="92"/>
  <c r="I10" i="92"/>
  <c r="F16" i="92"/>
  <c r="I9" i="92"/>
  <c r="I15" i="92" s="1"/>
  <c r="I8" i="92"/>
  <c r="I13" i="100"/>
  <c r="I12" i="100"/>
  <c r="I11" i="100"/>
  <c r="I10" i="100"/>
  <c r="F16" i="100"/>
  <c r="I9" i="100"/>
  <c r="L11" i="100"/>
  <c r="L11" i="93"/>
  <c r="L13" i="93" s="1"/>
  <c r="L10" i="93"/>
  <c r="L10" i="101"/>
  <c r="L10" i="98"/>
  <c r="L11" i="99"/>
  <c r="L10" i="99"/>
  <c r="L13" i="99"/>
  <c r="L10" i="102"/>
  <c r="L11" i="95"/>
  <c r="L10" i="95"/>
  <c r="L13" i="95"/>
  <c r="L10" i="103"/>
  <c r="L11" i="103"/>
  <c r="L10" i="97"/>
  <c r="L11" i="96"/>
  <c r="L10" i="96"/>
  <c r="L13" i="96"/>
  <c r="L11" i="91"/>
  <c r="L13" i="102"/>
  <c r="I14" i="102"/>
  <c r="F14" i="102"/>
  <c r="L11" i="101"/>
  <c r="I8" i="101"/>
  <c r="I8" i="100"/>
  <c r="F14" i="99"/>
  <c r="I16" i="98"/>
  <c r="L11" i="97"/>
  <c r="L13" i="97" s="1"/>
  <c r="F14" i="97"/>
  <c r="I14" i="96"/>
  <c r="F14" i="96"/>
  <c r="F14" i="95"/>
  <c r="F14" i="93"/>
  <c r="K25" i="89"/>
  <c r="I15" i="91" l="1"/>
  <c r="I15" i="93"/>
  <c r="I14" i="93"/>
  <c r="I15" i="97"/>
  <c r="I14" i="97"/>
  <c r="I16" i="96"/>
  <c r="I16" i="103"/>
  <c r="I15" i="102"/>
  <c r="I16" i="102"/>
  <c r="I14" i="99"/>
  <c r="I17" i="90"/>
  <c r="I16" i="91"/>
  <c r="I16" i="95"/>
  <c r="I16" i="93"/>
  <c r="I16" i="94"/>
  <c r="I16" i="97"/>
  <c r="I16" i="99"/>
  <c r="I14" i="92"/>
  <c r="I16" i="92"/>
  <c r="I16" i="101"/>
  <c r="I16" i="100"/>
  <c r="Z52" i="89"/>
  <c r="AA52" i="89"/>
  <c r="AB52" i="89"/>
  <c r="AC52" i="89" s="1"/>
  <c r="AD52" i="89"/>
  <c r="AE52" i="89"/>
  <c r="Z55" i="89"/>
  <c r="AA55" i="89"/>
  <c r="AB55" i="89"/>
  <c r="AC55" i="89" s="1"/>
  <c r="AD55" i="89"/>
  <c r="AE55" i="89"/>
  <c r="AA49" i="89" l="1"/>
  <c r="AI8" i="89"/>
  <c r="AI9" i="89"/>
  <c r="AI11" i="89"/>
  <c r="AI12" i="89"/>
  <c r="AI14" i="89"/>
  <c r="AI15" i="89"/>
  <c r="I51" i="89"/>
  <c r="J51" i="89" s="1"/>
  <c r="I50" i="89"/>
  <c r="J50" i="89" s="1"/>
  <c r="AH49" i="89"/>
  <c r="AI49" i="89" s="1"/>
  <c r="AG49" i="89"/>
  <c r="AB49" i="89"/>
  <c r="AD49" i="89"/>
  <c r="Z49" i="89"/>
  <c r="AE49" i="89" s="1"/>
  <c r="I49" i="89"/>
  <c r="J49" i="89" s="1"/>
  <c r="K49" i="89" s="1"/>
  <c r="AH48" i="89"/>
  <c r="AI48" i="89" s="1"/>
  <c r="AG48" i="89"/>
  <c r="I48" i="89"/>
  <c r="J48" i="89" s="1"/>
  <c r="AH47" i="89"/>
  <c r="AI47" i="89" s="1"/>
  <c r="AG47" i="89"/>
  <c r="I47" i="89"/>
  <c r="J47" i="89" s="1"/>
  <c r="AH46" i="89"/>
  <c r="AI46" i="89" s="1"/>
  <c r="AG46" i="89"/>
  <c r="AB46" i="89"/>
  <c r="AA46" i="89"/>
  <c r="AD46" i="89" s="1"/>
  <c r="Z46" i="89"/>
  <c r="AE46" i="89" s="1"/>
  <c r="AC46" i="89" s="1"/>
  <c r="F46" i="89" s="1"/>
  <c r="I46" i="89"/>
  <c r="J46" i="89" s="1"/>
  <c r="AH45" i="89"/>
  <c r="AI45" i="89" s="1"/>
  <c r="AG45" i="89"/>
  <c r="I45" i="89"/>
  <c r="J45" i="89" s="1"/>
  <c r="AH44" i="89"/>
  <c r="AI44" i="89" s="1"/>
  <c r="AG44" i="89"/>
  <c r="I44" i="89"/>
  <c r="J44" i="89" s="1"/>
  <c r="AH43" i="89"/>
  <c r="AI43" i="89" s="1"/>
  <c r="AG43" i="89"/>
  <c r="AB43" i="89"/>
  <c r="AA43" i="89"/>
  <c r="AD43" i="89" s="1"/>
  <c r="Z43" i="89"/>
  <c r="AE43" i="89" s="1"/>
  <c r="I43" i="89"/>
  <c r="J43" i="89" s="1"/>
  <c r="AH42" i="89"/>
  <c r="AI42" i="89" s="1"/>
  <c r="AG42" i="89"/>
  <c r="I42" i="89"/>
  <c r="J42" i="89" s="1"/>
  <c r="AH41" i="89"/>
  <c r="AI41" i="89" s="1"/>
  <c r="AG41" i="89"/>
  <c r="I41" i="89"/>
  <c r="J41" i="89" s="1"/>
  <c r="AH40" i="89"/>
  <c r="AI40" i="89" s="1"/>
  <c r="AG40" i="89"/>
  <c r="AB40" i="89"/>
  <c r="AA40" i="89"/>
  <c r="AD40" i="89" s="1"/>
  <c r="Z40" i="89"/>
  <c r="AE40" i="89" s="1"/>
  <c r="I40" i="89"/>
  <c r="J40" i="89" s="1"/>
  <c r="AH39" i="89"/>
  <c r="AI39" i="89" s="1"/>
  <c r="AG39" i="89"/>
  <c r="I39" i="89"/>
  <c r="J39" i="89" s="1"/>
  <c r="AH38" i="89"/>
  <c r="AI38" i="89" s="1"/>
  <c r="AG38" i="89"/>
  <c r="I38" i="89"/>
  <c r="J38" i="89" s="1"/>
  <c r="AH37" i="89"/>
  <c r="AI37" i="89" s="1"/>
  <c r="AG37" i="89"/>
  <c r="AB37" i="89"/>
  <c r="AA37" i="89"/>
  <c r="AD37" i="89" s="1"/>
  <c r="Z37" i="89"/>
  <c r="AE37" i="89" s="1"/>
  <c r="I37" i="89"/>
  <c r="J37" i="89" s="1"/>
  <c r="K37" i="89" s="1"/>
  <c r="AH36" i="89"/>
  <c r="AI36" i="89" s="1"/>
  <c r="AG36" i="89"/>
  <c r="I36" i="89"/>
  <c r="J36" i="89" s="1"/>
  <c r="AH35" i="89"/>
  <c r="AI35" i="89" s="1"/>
  <c r="AG35" i="89"/>
  <c r="I35" i="89"/>
  <c r="J35" i="89" s="1"/>
  <c r="AH34" i="89"/>
  <c r="AI34" i="89" s="1"/>
  <c r="AG34" i="89"/>
  <c r="AB34" i="89"/>
  <c r="AA34" i="89"/>
  <c r="AD34" i="89" s="1"/>
  <c r="Z34" i="89"/>
  <c r="AE34" i="89" s="1"/>
  <c r="I34" i="89"/>
  <c r="J34" i="89" s="1"/>
  <c r="AH33" i="89"/>
  <c r="AI33" i="89" s="1"/>
  <c r="AF33" i="89" s="1"/>
  <c r="AG33" i="89"/>
  <c r="I33" i="89"/>
  <c r="J33" i="89" s="1"/>
  <c r="AH32" i="89"/>
  <c r="AI32" i="89" s="1"/>
  <c r="AG32" i="89"/>
  <c r="I32" i="89"/>
  <c r="J32" i="89" s="1"/>
  <c r="AH31" i="89"/>
  <c r="AI31" i="89" s="1"/>
  <c r="AG31" i="89"/>
  <c r="AB31" i="89"/>
  <c r="AA31" i="89"/>
  <c r="AD31" i="89" s="1"/>
  <c r="Z31" i="89"/>
  <c r="AE31" i="89" s="1"/>
  <c r="I31" i="89"/>
  <c r="J31" i="89" s="1"/>
  <c r="K31" i="89" s="1"/>
  <c r="AH30" i="89"/>
  <c r="AI30" i="89" s="1"/>
  <c r="AG30" i="89"/>
  <c r="I30" i="89"/>
  <c r="J30" i="89" s="1"/>
  <c r="AH29" i="89"/>
  <c r="AI29" i="89" s="1"/>
  <c r="AG29" i="89"/>
  <c r="I29" i="89"/>
  <c r="J29" i="89" s="1"/>
  <c r="AH28" i="89"/>
  <c r="AI28" i="89" s="1"/>
  <c r="AG28" i="89"/>
  <c r="AB28" i="89"/>
  <c r="AA28" i="89"/>
  <c r="AD28" i="89" s="1"/>
  <c r="Z28" i="89"/>
  <c r="AE28" i="89" s="1"/>
  <c r="I28" i="89"/>
  <c r="J28" i="89" s="1"/>
  <c r="K28" i="89" s="1"/>
  <c r="AH27" i="89"/>
  <c r="AI27" i="89" s="1"/>
  <c r="AG27" i="89"/>
  <c r="AF27" i="89" s="1"/>
  <c r="I27" i="89"/>
  <c r="J27" i="89" s="1"/>
  <c r="AH26" i="89"/>
  <c r="AI26" i="89" s="1"/>
  <c r="AG26" i="89"/>
  <c r="AF26" i="89" s="1"/>
  <c r="I26" i="89"/>
  <c r="J26" i="89" s="1"/>
  <c r="AH25" i="89"/>
  <c r="AI25" i="89" s="1"/>
  <c r="AG25" i="89"/>
  <c r="AF25" i="89" s="1"/>
  <c r="AB25" i="89"/>
  <c r="AA25" i="89"/>
  <c r="AD25" i="89" s="1"/>
  <c r="Z25" i="89"/>
  <c r="AE25" i="89" s="1"/>
  <c r="I25" i="89"/>
  <c r="J25" i="89" s="1"/>
  <c r="AH24" i="89"/>
  <c r="AI24" i="89" s="1"/>
  <c r="AG24" i="89"/>
  <c r="I24" i="89"/>
  <c r="J24" i="89" s="1"/>
  <c r="AH23" i="89"/>
  <c r="AI23" i="89" s="1"/>
  <c r="AG23" i="89"/>
  <c r="AF23" i="89" s="1"/>
  <c r="I23" i="89"/>
  <c r="J23" i="89" s="1"/>
  <c r="AH22" i="89"/>
  <c r="AI22" i="89" s="1"/>
  <c r="AG22" i="89"/>
  <c r="AB22" i="89"/>
  <c r="AA22" i="89"/>
  <c r="AD22" i="89" s="1"/>
  <c r="Z22" i="89"/>
  <c r="AE22" i="89" s="1"/>
  <c r="AC22" i="89" s="1"/>
  <c r="F22" i="89" s="1"/>
  <c r="I22" i="89"/>
  <c r="J22" i="89" s="1"/>
  <c r="K22" i="89" s="1"/>
  <c r="AH21" i="89"/>
  <c r="AI21" i="89" s="1"/>
  <c r="AG21" i="89"/>
  <c r="I21" i="89"/>
  <c r="J21" i="89" s="1"/>
  <c r="AH20" i="89"/>
  <c r="AI20" i="89" s="1"/>
  <c r="AG20" i="89"/>
  <c r="I20" i="89"/>
  <c r="J20" i="89" s="1"/>
  <c r="AH19" i="89"/>
  <c r="AI19" i="89" s="1"/>
  <c r="AG19" i="89"/>
  <c r="AB19" i="89"/>
  <c r="AA19" i="89"/>
  <c r="AD19" i="89" s="1"/>
  <c r="Z19" i="89"/>
  <c r="AE19" i="89" s="1"/>
  <c r="I19" i="89"/>
  <c r="J19" i="89" s="1"/>
  <c r="K19" i="89" s="1"/>
  <c r="AH18" i="89"/>
  <c r="AI18" i="89" s="1"/>
  <c r="AG18" i="89"/>
  <c r="I18" i="89"/>
  <c r="J18" i="89" s="1"/>
  <c r="AH17" i="89"/>
  <c r="AI17" i="89" s="1"/>
  <c r="AG17" i="89"/>
  <c r="AF17" i="89" s="1"/>
  <c r="I17" i="89"/>
  <c r="J17" i="89" s="1"/>
  <c r="AH16" i="89"/>
  <c r="AI16" i="89" s="1"/>
  <c r="AG16" i="89"/>
  <c r="AB16" i="89"/>
  <c r="AA16" i="89"/>
  <c r="AD16" i="89" s="1"/>
  <c r="Z16" i="89"/>
  <c r="AE16" i="89" s="1"/>
  <c r="I16" i="89"/>
  <c r="J16" i="89" s="1"/>
  <c r="U15" i="89"/>
  <c r="T15" i="89"/>
  <c r="S15" i="89"/>
  <c r="R15" i="89"/>
  <c r="Q15" i="89"/>
  <c r="P15" i="89"/>
  <c r="O15" i="89"/>
  <c r="N15" i="89"/>
  <c r="I15" i="89"/>
  <c r="J15" i="89" s="1"/>
  <c r="U14" i="89"/>
  <c r="T14" i="89"/>
  <c r="S14" i="89"/>
  <c r="R14" i="89"/>
  <c r="Q14" i="89"/>
  <c r="P14" i="89"/>
  <c r="O14" i="89"/>
  <c r="N14" i="89"/>
  <c r="I14" i="89"/>
  <c r="J14" i="89" s="1"/>
  <c r="AH13" i="89"/>
  <c r="AI13" i="89" s="1"/>
  <c r="AG13" i="89"/>
  <c r="AB13" i="89"/>
  <c r="AA13" i="89"/>
  <c r="AD13" i="89" s="1"/>
  <c r="Z13" i="89"/>
  <c r="AE13" i="89" s="1"/>
  <c r="U13" i="89"/>
  <c r="T13" i="89"/>
  <c r="S13" i="89"/>
  <c r="R13" i="89"/>
  <c r="Q13" i="89"/>
  <c r="P13" i="89"/>
  <c r="O13" i="89"/>
  <c r="N13" i="89"/>
  <c r="I13" i="89"/>
  <c r="J13" i="89" s="1"/>
  <c r="U12" i="89"/>
  <c r="T12" i="89"/>
  <c r="S12" i="89"/>
  <c r="R12" i="89"/>
  <c r="Q12" i="89"/>
  <c r="P12" i="89"/>
  <c r="O12" i="89"/>
  <c r="N12" i="89"/>
  <c r="J12" i="89"/>
  <c r="I12" i="89"/>
  <c r="U11" i="89"/>
  <c r="T11" i="89"/>
  <c r="S11" i="89"/>
  <c r="R11" i="89"/>
  <c r="Q11" i="89"/>
  <c r="P11" i="89"/>
  <c r="O11" i="89"/>
  <c r="N11" i="89"/>
  <c r="I11" i="89"/>
  <c r="J11" i="89" s="1"/>
  <c r="AH10" i="89"/>
  <c r="AI10" i="89" s="1"/>
  <c r="AG10" i="89"/>
  <c r="AF10" i="89" s="1"/>
  <c r="AB10" i="89"/>
  <c r="AA10" i="89"/>
  <c r="AD10" i="89" s="1"/>
  <c r="Z10" i="89"/>
  <c r="AE10" i="89" s="1"/>
  <c r="I10" i="89"/>
  <c r="J10" i="89" s="1"/>
  <c r="U9" i="89"/>
  <c r="T9" i="89"/>
  <c r="S9" i="89"/>
  <c r="R9" i="89"/>
  <c r="Q9" i="89"/>
  <c r="P9" i="89"/>
  <c r="O9" i="89"/>
  <c r="N9" i="89"/>
  <c r="I9" i="89"/>
  <c r="J9" i="89" s="1"/>
  <c r="U8" i="89"/>
  <c r="T8" i="89"/>
  <c r="S8" i="89"/>
  <c r="R8" i="89"/>
  <c r="Q8" i="89"/>
  <c r="P8" i="89"/>
  <c r="O8" i="89"/>
  <c r="N8" i="89"/>
  <c r="I8" i="89"/>
  <c r="J8" i="89" s="1"/>
  <c r="AH7" i="89"/>
  <c r="AI7" i="89" s="1"/>
  <c r="AG7" i="89"/>
  <c r="AB7" i="89"/>
  <c r="AA7" i="89"/>
  <c r="AK7" i="89" s="1"/>
  <c r="Z7" i="89"/>
  <c r="AE7" i="89" s="1"/>
  <c r="U7" i="89"/>
  <c r="I7" i="89"/>
  <c r="J7" i="89" s="1"/>
  <c r="G13" i="88"/>
  <c r="F13" i="88"/>
  <c r="H18" i="88"/>
  <c r="E13" i="88"/>
  <c r="G18" i="88"/>
  <c r="F18" i="88"/>
  <c r="E18" i="88"/>
  <c r="D18" i="88"/>
  <c r="C18" i="88"/>
  <c r="J13" i="88"/>
  <c r="K13" i="88" s="1"/>
  <c r="K12" i="88"/>
  <c r="G12" i="88"/>
  <c r="F12" i="88"/>
  <c r="E12" i="88"/>
  <c r="K11" i="88"/>
  <c r="G11" i="88"/>
  <c r="F11" i="88"/>
  <c r="E11" i="88"/>
  <c r="K10" i="88"/>
  <c r="G10" i="88"/>
  <c r="F10" i="88"/>
  <c r="E10" i="88"/>
  <c r="K9" i="88"/>
  <c r="L9" i="88" s="1"/>
  <c r="G9" i="88"/>
  <c r="F9" i="88"/>
  <c r="E9" i="88"/>
  <c r="K8" i="88"/>
  <c r="L8" i="88" s="1"/>
  <c r="G8" i="88"/>
  <c r="F8" i="88"/>
  <c r="E8" i="88"/>
  <c r="D8" i="88"/>
  <c r="D9" i="88" s="1"/>
  <c r="D10" i="88" s="1"/>
  <c r="D11" i="88" s="1"/>
  <c r="D12" i="88" s="1"/>
  <c r="D13" i="88" s="1"/>
  <c r="F15" i="88" l="1"/>
  <c r="I11" i="88"/>
  <c r="F14" i="88"/>
  <c r="I10" i="88"/>
  <c r="AF42" i="89"/>
  <c r="AF34" i="89"/>
  <c r="AF39" i="89"/>
  <c r="AF40" i="89"/>
  <c r="AF44" i="89"/>
  <c r="AF35" i="89"/>
  <c r="AF38" i="89"/>
  <c r="AF16" i="89"/>
  <c r="AF20" i="89"/>
  <c r="AF22" i="89"/>
  <c r="AF30" i="89"/>
  <c r="AF31" i="89"/>
  <c r="K46" i="89"/>
  <c r="AF32" i="89"/>
  <c r="AF21" i="89"/>
  <c r="AF29" i="89"/>
  <c r="AC31" i="89"/>
  <c r="F31" i="89" s="1"/>
  <c r="AF18" i="89"/>
  <c r="AF19" i="89"/>
  <c r="AF48" i="89"/>
  <c r="AF49" i="89"/>
  <c r="AF13" i="89"/>
  <c r="AF45" i="89"/>
  <c r="AF46" i="89"/>
  <c r="AF47" i="89"/>
  <c r="AF36" i="89"/>
  <c r="AF37" i="89"/>
  <c r="AF28" i="89"/>
  <c r="AC19" i="89"/>
  <c r="F19" i="89" s="1"/>
  <c r="AF41" i="89"/>
  <c r="AF43" i="89"/>
  <c r="AC49" i="89"/>
  <c r="F49" i="89" s="1"/>
  <c r="AF24" i="89"/>
  <c r="I12" i="88"/>
  <c r="K34" i="89"/>
  <c r="K43" i="89"/>
  <c r="AC16" i="89"/>
  <c r="F16" i="89" s="1"/>
  <c r="AC40" i="89"/>
  <c r="F40" i="89" s="1"/>
  <c r="AD7" i="89"/>
  <c r="K7" i="89"/>
  <c r="AC13" i="89"/>
  <c r="F13" i="89" s="1"/>
  <c r="AC34" i="89"/>
  <c r="F34" i="89" s="1"/>
  <c r="AC37" i="89"/>
  <c r="F37" i="89" s="1"/>
  <c r="K40" i="89"/>
  <c r="K13" i="89"/>
  <c r="AC7" i="89"/>
  <c r="F7" i="89" s="1"/>
  <c r="AF7" i="89"/>
  <c r="K10" i="89"/>
  <c r="K16" i="89"/>
  <c r="AC25" i="89"/>
  <c r="F25" i="89" s="1"/>
  <c r="AC10" i="89"/>
  <c r="F10" i="89" s="1"/>
  <c r="AC28" i="89"/>
  <c r="F28" i="89" s="1"/>
  <c r="AC43" i="89"/>
  <c r="F43" i="89" s="1"/>
  <c r="I13" i="88"/>
  <c r="L10" i="88"/>
  <c r="L11" i="88"/>
  <c r="L13" i="88" s="1"/>
  <c r="I8" i="88"/>
  <c r="I9" i="88"/>
  <c r="F16" i="88"/>
  <c r="I15" i="88" l="1"/>
  <c r="I14" i="88"/>
  <c r="L49" i="89"/>
  <c r="L37" i="89"/>
  <c r="L13" i="89"/>
  <c r="L46" i="89"/>
  <c r="L34" i="89"/>
  <c r="L22" i="89"/>
  <c r="L10" i="89"/>
  <c r="L43" i="89"/>
  <c r="L31" i="89"/>
  <c r="L19" i="89"/>
  <c r="L40" i="89"/>
  <c r="L28" i="89"/>
  <c r="L16" i="89"/>
  <c r="L25" i="89"/>
  <c r="L7" i="89"/>
  <c r="I16" i="88"/>
</calcChain>
</file>

<file path=xl/comments1.xml><?xml version="1.0" encoding="utf-8"?>
<comments xmlns="http://schemas.openxmlformats.org/spreadsheetml/2006/main">
  <authors>
    <author>Author</author>
  </authors>
  <commentList>
    <comment ref="G11" authorId="0">
      <text>
        <r>
          <rPr>
            <b/>
            <sz val="9"/>
            <color indexed="81"/>
            <rFont val="Tahoma"/>
            <family val="2"/>
          </rPr>
          <t>41.066  без вылета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41.195  без вылета</t>
        </r>
      </text>
    </comment>
    <comment ref="G16" authorId="0">
      <text>
        <r>
          <rPr>
            <b/>
            <sz val="9"/>
            <color indexed="81"/>
            <rFont val="Tahoma"/>
            <family val="2"/>
          </rPr>
          <t>41.209 без вылета</t>
        </r>
      </text>
    </comment>
  </commentList>
</comments>
</file>

<file path=xl/sharedStrings.xml><?xml version="1.0" encoding="utf-8"?>
<sst xmlns="http://schemas.openxmlformats.org/spreadsheetml/2006/main" count="758" uniqueCount="295">
  <si>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</si>
  <si>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</si>
  <si>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</si>
  <si>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</si>
  <si>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</si>
  <si>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</si>
  <si>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</si>
  <si>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</si>
  <si>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</si>
  <si>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</si>
  <si>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</si>
  <si>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</si>
  <si>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</si>
  <si>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</si>
  <si>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</si>
  <si>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</si>
  <si>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</si>
  <si>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</si>
  <si>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</si>
  <si>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</si>
  <si>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</si>
  <si>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</si>
  <si>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 xml:space="preserve"> 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</si>
  <si>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</si>
  <si>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</si>
  <si>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</si>
  <si>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</si>
  <si>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</si>
  <si>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</si>
  <si>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</si>
  <si>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</si>
  <si>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</si>
  <si>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</si>
  <si>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</si>
  <si>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</si>
  <si>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</si>
  <si>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</si>
  <si>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</si>
  <si>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12-1</t>
  </si>
  <si>
    <t>12-2</t>
  </si>
  <si>
    <t>12-3</t>
  </si>
  <si>
    <t>3-1</t>
  </si>
  <si>
    <t>3-2</t>
  </si>
  <si>
    <t>9-2</t>
  </si>
  <si>
    <t>9-1</t>
  </si>
  <si>
    <t>5-1</t>
  </si>
  <si>
    <t>8-1</t>
  </si>
  <si>
    <t>8-2</t>
  </si>
  <si>
    <t>2-2</t>
  </si>
  <si>
    <t>2-1</t>
  </si>
  <si>
    <t>6-1</t>
  </si>
  <si>
    <t>6-2</t>
  </si>
  <si>
    <t>1-1</t>
  </si>
  <si>
    <t>1-2</t>
  </si>
  <si>
    <t>10-1</t>
  </si>
  <si>
    <t>5-2</t>
  </si>
  <si>
    <t>4-1</t>
  </si>
  <si>
    <t>7-1</t>
  </si>
  <si>
    <t>7-2</t>
  </si>
  <si>
    <t>11-2</t>
  </si>
  <si>
    <t>11-1</t>
  </si>
  <si>
    <t>13-1</t>
  </si>
  <si>
    <t>13-2</t>
  </si>
  <si>
    <t>4-2</t>
  </si>
  <si>
    <t>4-3</t>
  </si>
  <si>
    <t>14-2</t>
  </si>
  <si>
    <t>14-1</t>
  </si>
  <si>
    <t>3 часа</t>
  </si>
  <si>
    <t>4 часа</t>
  </si>
  <si>
    <t>вес</t>
  </si>
  <si>
    <t>бонусы за вес</t>
  </si>
  <si>
    <t>1 пилот</t>
  </si>
  <si>
    <t>2 пилота</t>
  </si>
  <si>
    <t>2 участника в команде</t>
  </si>
  <si>
    <t>3 участника в команде</t>
  </si>
  <si>
    <t>3 пилота</t>
  </si>
  <si>
    <t>1-3</t>
  </si>
  <si>
    <t>2-3</t>
  </si>
  <si>
    <t>3-3</t>
  </si>
  <si>
    <t>5-3</t>
  </si>
  <si>
    <t>6-3</t>
  </si>
  <si>
    <t>7-3</t>
  </si>
  <si>
    <t>8-3</t>
  </si>
  <si>
    <t>9-3</t>
  </si>
  <si>
    <t>10.2</t>
  </si>
  <si>
    <t>10-3</t>
  </si>
  <si>
    <t>11-3</t>
  </si>
  <si>
    <t>13-3</t>
  </si>
  <si>
    <t>14-3</t>
  </si>
  <si>
    <t>15-1</t>
  </si>
  <si>
    <t>15-2</t>
  </si>
  <si>
    <t>15-3</t>
  </si>
  <si>
    <t>4ч</t>
  </si>
  <si>
    <t>3ч</t>
  </si>
  <si>
    <t>2 ел</t>
  </si>
  <si>
    <t>кол</t>
  </si>
  <si>
    <t>бон</t>
  </si>
  <si>
    <t>уч</t>
  </si>
  <si>
    <t>кол&gt;</t>
  </si>
  <si>
    <t>2 уч</t>
  </si>
  <si>
    <t>3 уч</t>
  </si>
  <si>
    <t>1из2</t>
  </si>
  <si>
    <t>2из2 3из3</t>
  </si>
  <si>
    <t>RC racing</t>
  </si>
  <si>
    <t>Чуб Дмитрий</t>
  </si>
  <si>
    <t>Макаров Михаил</t>
  </si>
  <si>
    <t>Голубок Алексей</t>
  </si>
  <si>
    <t>Kart Freedom Junior</t>
  </si>
  <si>
    <t>Юрченко Вова</t>
  </si>
  <si>
    <t>Поляруш Александр</t>
  </si>
  <si>
    <t>MST</t>
  </si>
  <si>
    <t>Тыщенко Миша</t>
  </si>
  <si>
    <t>Гаврилюк Олег</t>
  </si>
  <si>
    <t>Ткаченко Кирилл</t>
  </si>
  <si>
    <t>Петушков Андрей</t>
  </si>
  <si>
    <t>NFS Kyiv Legends</t>
  </si>
  <si>
    <t>Vpered ta Vgory</t>
  </si>
  <si>
    <t>Лантушенко Игорь</t>
  </si>
  <si>
    <t>Манило Денис</t>
  </si>
  <si>
    <t>Kart Freedom Sport</t>
  </si>
  <si>
    <t>Медведева Дарья</t>
  </si>
  <si>
    <t>Загорулько  Иван</t>
  </si>
  <si>
    <t>Deus Team</t>
  </si>
  <si>
    <t>Пикулин Павел</t>
  </si>
  <si>
    <t>Терещенко Андрей</t>
  </si>
  <si>
    <t>50 Grams</t>
  </si>
  <si>
    <t>Шиленко Саша</t>
  </si>
  <si>
    <t>Сомок Денис</t>
  </si>
  <si>
    <t>K44</t>
  </si>
  <si>
    <t xml:space="preserve">Бахмацкий Олег </t>
  </si>
  <si>
    <t>Паненко Женя</t>
  </si>
  <si>
    <t>Резанко Оля</t>
  </si>
  <si>
    <t>Якусик Дима</t>
  </si>
  <si>
    <t>Kart Freedom</t>
  </si>
  <si>
    <t>Стоцкий Андрей</t>
  </si>
  <si>
    <t>Мифтахутдинов Ильяс</t>
  </si>
  <si>
    <t xml:space="preserve">Наум </t>
  </si>
  <si>
    <t>Фортуна Таня</t>
  </si>
  <si>
    <t>Jaguar</t>
  </si>
  <si>
    <t>Лихошерст Леша</t>
  </si>
  <si>
    <t>Старовой Андрей</t>
  </si>
  <si>
    <t>Ingul Rt</t>
  </si>
  <si>
    <t>Кублицкий Виктор</t>
  </si>
  <si>
    <t>Геронимус Костя</t>
  </si>
  <si>
    <t>Ingul kart Academy</t>
  </si>
  <si>
    <t>Демьяненко Дмитрий</t>
  </si>
  <si>
    <t>Гладышев Степа</t>
  </si>
  <si>
    <t>Buro 11</t>
  </si>
  <si>
    <t>Серия мини марафонов "Большие Гонки 2019", 12-й этап, 21.09.19</t>
  </si>
  <si>
    <t>Конфигурация № 11R</t>
  </si>
  <si>
    <t>Vpered ta Vgoru</t>
  </si>
  <si>
    <t>Hurricane RT Ukraine</t>
  </si>
  <si>
    <t xml:space="preserve"> NFS Kyiv Legends</t>
  </si>
  <si>
    <t xml:space="preserve"> K44</t>
  </si>
  <si>
    <t xml:space="preserve"> Ingul RT </t>
  </si>
  <si>
    <t xml:space="preserve"> Buro11 </t>
  </si>
  <si>
    <t xml:space="preserve"> Jaguar</t>
  </si>
  <si>
    <t xml:space="preserve"> Kart Freedom Junior</t>
  </si>
  <si>
    <t xml:space="preserve">RC racing </t>
  </si>
  <si>
    <t>-</t>
  </si>
  <si>
    <t>1 круг</t>
  </si>
  <si>
    <t>2 круга</t>
  </si>
  <si>
    <t>6 кругов</t>
  </si>
  <si>
    <t>3 круга</t>
  </si>
  <si>
    <t>4 круга</t>
  </si>
  <si>
    <t>12 кругов</t>
  </si>
  <si>
    <t>Чемпионат мини марафон "Большие Гонки", 12-й этап</t>
  </si>
  <si>
    <t>7 кругов</t>
  </si>
  <si>
    <t>44</t>
  </si>
  <si>
    <t>6</t>
  </si>
  <si>
    <t>3</t>
  </si>
  <si>
    <t>9</t>
  </si>
  <si>
    <t>10</t>
  </si>
  <si>
    <t>Гладышев Степан</t>
  </si>
  <si>
    <t>Степан</t>
  </si>
  <si>
    <t>Дима</t>
  </si>
  <si>
    <t>17</t>
  </si>
  <si>
    <t>5</t>
  </si>
  <si>
    <t>2</t>
  </si>
  <si>
    <t>Поляруш Саша</t>
  </si>
  <si>
    <t>Вова</t>
  </si>
  <si>
    <t>Саша</t>
  </si>
  <si>
    <t>7</t>
  </si>
  <si>
    <t>18</t>
  </si>
  <si>
    <t>16</t>
  </si>
  <si>
    <t>Олег</t>
  </si>
  <si>
    <t>Миша</t>
  </si>
  <si>
    <t>12</t>
  </si>
  <si>
    <t xml:space="preserve"> Оля</t>
  </si>
  <si>
    <t>13</t>
  </si>
  <si>
    <t>69</t>
  </si>
  <si>
    <t>Андрей</t>
  </si>
  <si>
    <t>Кирилл</t>
  </si>
  <si>
    <t>21</t>
  </si>
  <si>
    <t>Денис</t>
  </si>
  <si>
    <t>1</t>
  </si>
  <si>
    <t>15</t>
  </si>
  <si>
    <t xml:space="preserve"> Андрей</t>
  </si>
  <si>
    <t>Ильяс</t>
  </si>
  <si>
    <t>14</t>
  </si>
  <si>
    <t>Пикулин Паша</t>
  </si>
  <si>
    <t>Паша</t>
  </si>
  <si>
    <t>Игорь</t>
  </si>
  <si>
    <t>4</t>
  </si>
  <si>
    <t>Медведева Даша</t>
  </si>
  <si>
    <t>Загорулько Иван</t>
  </si>
  <si>
    <t xml:space="preserve"> Даша</t>
  </si>
  <si>
    <t>Иван</t>
  </si>
  <si>
    <t>Наум</t>
  </si>
  <si>
    <t xml:space="preserve"> Таня</t>
  </si>
  <si>
    <t>Михаил</t>
  </si>
  <si>
    <t xml:space="preserve"> Алексей</t>
  </si>
  <si>
    <t>Дмитрий</t>
  </si>
  <si>
    <t>Лихошерст Алексей</t>
  </si>
  <si>
    <t>Алексей</t>
  </si>
  <si>
    <t>Виктор</t>
  </si>
  <si>
    <t>Костя</t>
  </si>
  <si>
    <t>Бахмацкий Олег</t>
  </si>
  <si>
    <t xml:space="preserve"> Олег</t>
  </si>
  <si>
    <t>Женя</t>
  </si>
  <si>
    <t>141.225</t>
  </si>
  <si>
    <t>147.833</t>
  </si>
  <si>
    <t>138.273</t>
  </si>
  <si>
    <t>139.152</t>
  </si>
  <si>
    <t>137.522</t>
  </si>
  <si>
    <t>138.344</t>
  </si>
  <si>
    <t>137.449</t>
  </si>
  <si>
    <t>144.230</t>
  </si>
  <si>
    <t>137.729</t>
  </si>
  <si>
    <t>3:00:17</t>
  </si>
  <si>
    <t>-22.5</t>
  </si>
  <si>
    <t>бонус за вес</t>
  </si>
  <si>
    <t>+20+5</t>
  </si>
  <si>
    <t>разворот 1+подбивание 12</t>
  </si>
  <si>
    <t>+5</t>
  </si>
  <si>
    <t>лимит</t>
  </si>
  <si>
    <t>138.751</t>
  </si>
  <si>
    <t>137.634</t>
  </si>
  <si>
    <t>137.944</t>
  </si>
  <si>
    <t>138.041</t>
  </si>
  <si>
    <t>139.180</t>
  </si>
  <si>
    <t>140.752</t>
  </si>
  <si>
    <t>136.381</t>
  </si>
  <si>
    <t>158.440</t>
  </si>
  <si>
    <t>+20</t>
  </si>
  <si>
    <t>заезд под флаг</t>
  </si>
  <si>
    <t>136.262</t>
  </si>
  <si>
    <t>138.505</t>
  </si>
  <si>
    <t>137.070</t>
  </si>
  <si>
    <t>142.696</t>
  </si>
  <si>
    <t>137.256</t>
  </si>
  <si>
    <t>138.572</t>
  </si>
  <si>
    <t>137.807</t>
  </si>
  <si>
    <t>139.854</t>
  </si>
  <si>
    <t>137.579</t>
  </si>
  <si>
    <t>137.646</t>
  </si>
  <si>
    <t>138.203</t>
  </si>
  <si>
    <t>138.702</t>
  </si>
  <si>
    <t>136.822</t>
  </si>
  <si>
    <t>139.738</t>
  </si>
  <si>
    <t>149.952</t>
  </si>
  <si>
    <t>139.097</t>
  </si>
  <si>
    <t>138.216</t>
  </si>
  <si>
    <t>139.812</t>
  </si>
  <si>
    <t>-13.5</t>
  </si>
  <si>
    <t>-9+5</t>
  </si>
  <si>
    <t>бонус за вес+разворот 7</t>
  </si>
  <si>
    <t>139.643</t>
  </si>
  <si>
    <t>138.416</t>
  </si>
  <si>
    <t>138.151</t>
  </si>
  <si>
    <t>139.257</t>
  </si>
  <si>
    <t>143.800</t>
  </si>
  <si>
    <t>139.890</t>
  </si>
  <si>
    <t>138.750</t>
  </si>
  <si>
    <t>139.042</t>
  </si>
  <si>
    <t>141.417</t>
  </si>
  <si>
    <t>разворот 7</t>
  </si>
  <si>
    <t>139.544</t>
  </si>
  <si>
    <t>139.392</t>
  </si>
  <si>
    <t>140.254</t>
  </si>
  <si>
    <t>139.348</t>
  </si>
  <si>
    <t>139.588</t>
  </si>
  <si>
    <t>139.828</t>
  </si>
  <si>
    <t>145.338</t>
  </si>
  <si>
    <t>140.928</t>
  </si>
  <si>
    <t>подбивание</t>
  </si>
  <si>
    <t>-27</t>
  </si>
  <si>
    <t>-27+10+24</t>
  </si>
  <si>
    <t>бонус+неправильный заезд на пит</t>
  </si>
  <si>
    <t>148.283</t>
  </si>
  <si>
    <t>140.414</t>
  </si>
  <si>
    <t>141.118</t>
  </si>
  <si>
    <t>138.363</t>
  </si>
  <si>
    <t>+10</t>
  </si>
  <si>
    <t>место в равных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</si>
</sst>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"/>
    <numFmt numFmtId="166" formatCode="h:mm:ss;@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26"/>
      <color indexed="8"/>
      <name val="Calibri"/>
      <family val="2"/>
      <charset val="204"/>
    </font>
    <font>
      <sz val="16"/>
      <name val="Calibri"/>
      <family val="2"/>
      <charset val="204"/>
      <scheme val="minor"/>
    </font>
    <font>
      <b/>
      <sz val="24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">
    <xf numFmtId="0" fontId="0" fillId="0" borderId="0"/>
    <xf numFmtId="0" fontId="8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" fillId="0" borderId="0"/>
  </cellStyleXfs>
  <cellXfs count="452">
    <xf numFmtId="0" fontId="0" fillId="0" borderId="0" xfId="0"/>
    <xf numFmtId="0" fontId="8" fillId="0" borderId="0" xfId="1"/>
    <xf numFmtId="0" fontId="8" fillId="0" borderId="0" xfId="1" applyAlignment="1">
      <alignment horizontal="center"/>
    </xf>
    <xf numFmtId="0" fontId="8" fillId="0" borderId="0" xfId="1" applyAlignment="1">
      <alignment vertical="center"/>
    </xf>
    <xf numFmtId="0" fontId="8" fillId="0" borderId="11" xfId="1" applyBorder="1" applyAlignment="1">
      <alignment horizontal="center" vertical="center"/>
    </xf>
    <xf numFmtId="0" fontId="8" fillId="0" borderId="12" xfId="1" applyBorder="1" applyAlignment="1">
      <alignment horizontal="center" vertical="center"/>
    </xf>
    <xf numFmtId="0" fontId="8" fillId="0" borderId="13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0" xfId="1" applyAlignment="1">
      <alignment horizontal="center" vertical="center"/>
    </xf>
    <xf numFmtId="0" fontId="8" fillId="0" borderId="5" xfId="1" applyFill="1" applyBorder="1" applyAlignment="1">
      <alignment horizontal="center" vertical="center"/>
    </xf>
    <xf numFmtId="0" fontId="8" fillId="0" borderId="17" xfId="1" applyBorder="1" applyAlignment="1">
      <alignment horizontal="center" vertical="center"/>
    </xf>
    <xf numFmtId="0" fontId="8" fillId="0" borderId="21" xfId="1" applyFill="1" applyBorder="1" applyAlignment="1">
      <alignment horizontal="center" vertical="center"/>
    </xf>
    <xf numFmtId="0" fontId="8" fillId="0" borderId="0" xfId="1" applyAlignment="1"/>
    <xf numFmtId="0" fontId="21" fillId="0" borderId="22" xfId="1" applyFont="1" applyFill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1" fontId="20" fillId="0" borderId="22" xfId="1" applyNumberFormat="1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19" fillId="0" borderId="0" xfId="1" applyFont="1" applyBorder="1"/>
    <xf numFmtId="0" fontId="19" fillId="0" borderId="0" xfId="1" applyFont="1" applyBorder="1" applyAlignment="1">
      <alignment horizontal="center"/>
    </xf>
    <xf numFmtId="0" fontId="19" fillId="0" borderId="0" xfId="1" applyFont="1" applyAlignment="1">
      <alignment horizontal="center"/>
    </xf>
    <xf numFmtId="164" fontId="19" fillId="0" borderId="20" xfId="1" applyNumberFormat="1" applyFont="1" applyBorder="1" applyAlignment="1">
      <alignment horizontal="center" vertical="center"/>
    </xf>
    <xf numFmtId="164" fontId="19" fillId="0" borderId="22" xfId="1" applyNumberFormat="1" applyFont="1" applyBorder="1" applyAlignment="1">
      <alignment horizontal="center" vertical="center"/>
    </xf>
    <xf numFmtId="164" fontId="19" fillId="0" borderId="21" xfId="1" applyNumberFormat="1" applyFont="1" applyBorder="1" applyAlignment="1">
      <alignment horizontal="center" vertical="center"/>
    </xf>
    <xf numFmtId="0" fontId="19" fillId="0" borderId="0" xfId="1" applyFont="1"/>
    <xf numFmtId="164" fontId="19" fillId="2" borderId="26" xfId="1" applyNumberFormat="1" applyFont="1" applyFill="1" applyBorder="1" applyAlignment="1">
      <alignment horizontal="center" vertical="center"/>
    </xf>
    <xf numFmtId="164" fontId="19" fillId="2" borderId="28" xfId="1" applyNumberFormat="1" applyFont="1" applyFill="1" applyBorder="1" applyAlignment="1">
      <alignment horizontal="center" vertical="center"/>
    </xf>
    <xf numFmtId="164" fontId="19" fillId="0" borderId="28" xfId="1" applyNumberFormat="1" applyFont="1" applyBorder="1" applyAlignment="1">
      <alignment horizontal="center" vertical="center"/>
    </xf>
    <xf numFmtId="164" fontId="19" fillId="2" borderId="27" xfId="1" applyNumberFormat="1" applyFont="1" applyFill="1" applyBorder="1" applyAlignment="1">
      <alignment horizontal="center" vertical="center"/>
    </xf>
    <xf numFmtId="0" fontId="8" fillId="0" borderId="0" xfId="1" applyAlignment="1">
      <alignment horizontal="left"/>
    </xf>
    <xf numFmtId="2" fontId="8" fillId="0" borderId="46" xfId="1" applyNumberFormat="1" applyBorder="1" applyAlignment="1">
      <alignment horizontal="center"/>
    </xf>
    <xf numFmtId="2" fontId="8" fillId="0" borderId="47" xfId="1" applyNumberFormat="1" applyBorder="1" applyAlignment="1">
      <alignment horizontal="center"/>
    </xf>
    <xf numFmtId="2" fontId="8" fillId="0" borderId="43" xfId="1" applyNumberFormat="1" applyBorder="1" applyAlignment="1">
      <alignment horizontal="center"/>
    </xf>
    <xf numFmtId="2" fontId="8" fillId="0" borderId="0" xfId="1" applyNumberFormat="1" applyBorder="1" applyAlignment="1">
      <alignment horizontal="center"/>
    </xf>
    <xf numFmtId="2" fontId="7" fillId="0" borderId="43" xfId="1" applyNumberFormat="1" applyFont="1" applyBorder="1" applyAlignment="1">
      <alignment horizontal="center"/>
    </xf>
    <xf numFmtId="164" fontId="19" fillId="0" borderId="38" xfId="1" applyNumberFormat="1" applyFont="1" applyBorder="1" applyAlignment="1">
      <alignment horizontal="center" vertical="center"/>
    </xf>
    <xf numFmtId="2" fontId="6" fillId="0" borderId="43" xfId="1" applyNumberFormat="1" applyFont="1" applyBorder="1" applyAlignment="1">
      <alignment horizontal="center"/>
    </xf>
    <xf numFmtId="164" fontId="19" fillId="0" borderId="35" xfId="1" applyNumberFormat="1" applyFont="1" applyBorder="1" applyAlignment="1">
      <alignment horizontal="center" vertical="center"/>
    </xf>
    <xf numFmtId="164" fontId="19" fillId="0" borderId="44" xfId="1" applyNumberFormat="1" applyFont="1" applyBorder="1" applyAlignment="1">
      <alignment horizontal="center" vertical="center"/>
    </xf>
    <xf numFmtId="2" fontId="5" fillId="0" borderId="0" xfId="1" applyNumberFormat="1" applyFont="1" applyBorder="1" applyAlignment="1">
      <alignment horizont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0" fontId="0" fillId="0" borderId="20" xfId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164" fontId="21" fillId="0" borderId="34" xfId="1" applyNumberFormat="1" applyFont="1" applyFill="1" applyBorder="1" applyAlignment="1">
      <alignment horizontal="center" vertical="center"/>
    </xf>
    <xf numFmtId="164" fontId="23" fillId="0" borderId="34" xfId="1" applyNumberFormat="1" applyFont="1" applyFill="1" applyBorder="1" applyAlignment="1">
      <alignment horizontal="center" vertical="center"/>
    </xf>
    <xf numFmtId="2" fontId="8" fillId="0" borderId="43" xfId="1" applyNumberFormat="1" applyBorder="1"/>
    <xf numFmtId="0" fontId="19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20" fillId="0" borderId="0" xfId="1" applyFont="1" applyBorder="1" applyAlignment="1">
      <alignment horizontal="center" vertical="center"/>
    </xf>
    <xf numFmtId="164" fontId="3" fillId="0" borderId="35" xfId="1" applyNumberFormat="1" applyFont="1" applyBorder="1" applyAlignment="1">
      <alignment horizontal="center" vertical="center"/>
    </xf>
    <xf numFmtId="164" fontId="3" fillId="0" borderId="22" xfId="1" applyNumberFormat="1" applyFont="1" applyBorder="1" applyAlignment="1">
      <alignment horizontal="center" vertical="center"/>
    </xf>
    <xf numFmtId="49" fontId="0" fillId="0" borderId="0" xfId="1" applyNumberFormat="1" applyFont="1" applyBorder="1" applyAlignment="1">
      <alignment vertical="center"/>
    </xf>
    <xf numFmtId="164" fontId="0" fillId="0" borderId="4" xfId="1" applyNumberFormat="1" applyFont="1" applyFill="1" applyBorder="1" applyAlignment="1">
      <alignment horizontal="center" vertical="center"/>
    </xf>
    <xf numFmtId="164" fontId="0" fillId="0" borderId="20" xfId="1" applyNumberFormat="1" applyFont="1" applyFill="1" applyBorder="1" applyAlignment="1">
      <alignment horizontal="center" vertical="center"/>
    </xf>
    <xf numFmtId="49" fontId="0" fillId="0" borderId="16" xfId="1" applyNumberFormat="1" applyFont="1" applyFill="1" applyBorder="1" applyAlignment="1">
      <alignment horizontal="center" vertical="center"/>
    </xf>
    <xf numFmtId="49" fontId="0" fillId="0" borderId="5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vertical="center"/>
    </xf>
    <xf numFmtId="0" fontId="21" fillId="0" borderId="16" xfId="1" applyFont="1" applyFill="1" applyBorder="1" applyAlignment="1">
      <alignment horizontal="center" vertical="center"/>
    </xf>
    <xf numFmtId="49" fontId="19" fillId="0" borderId="5" xfId="1" applyNumberFormat="1" applyFont="1" applyBorder="1" applyAlignment="1">
      <alignment horizontal="center" vertical="center" wrapText="1"/>
    </xf>
    <xf numFmtId="49" fontId="19" fillId="0" borderId="21" xfId="1" applyNumberFormat="1" applyFont="1" applyBorder="1" applyAlignment="1">
      <alignment horizontal="center" vertical="center" wrapText="1"/>
    </xf>
    <xf numFmtId="49" fontId="3" fillId="0" borderId="21" xfId="1" applyNumberFormat="1" applyFont="1" applyBorder="1" applyAlignment="1">
      <alignment horizontal="center" vertical="center" wrapText="1"/>
    </xf>
    <xf numFmtId="164" fontId="21" fillId="0" borderId="28" xfId="1" applyNumberFormat="1" applyFont="1" applyFill="1" applyBorder="1" applyAlignment="1">
      <alignment horizontal="center" vertical="center"/>
    </xf>
    <xf numFmtId="0" fontId="21" fillId="0" borderId="28" xfId="1" applyFont="1" applyFill="1" applyBorder="1" applyAlignment="1">
      <alignment horizontal="center" vertical="center"/>
    </xf>
    <xf numFmtId="49" fontId="19" fillId="0" borderId="27" xfId="1" applyNumberFormat="1" applyFont="1" applyBorder="1" applyAlignment="1">
      <alignment horizontal="center" vertical="center" wrapText="1"/>
    </xf>
    <xf numFmtId="0" fontId="8" fillId="0" borderId="47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8" fillId="0" borderId="28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wrapText="1"/>
    </xf>
    <xf numFmtId="0" fontId="19" fillId="0" borderId="14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9" fillId="0" borderId="24" xfId="1" applyFont="1" applyBorder="1" applyAlignment="1">
      <alignment horizontal="center" vertical="center"/>
    </xf>
    <xf numFmtId="0" fontId="20" fillId="0" borderId="6" xfId="1" applyFont="1" applyBorder="1" applyAlignment="1">
      <alignment horizontal="center" vertical="center"/>
    </xf>
    <xf numFmtId="0" fontId="20" fillId="0" borderId="34" xfId="1" applyFont="1" applyBorder="1" applyAlignment="1">
      <alignment horizontal="center" vertical="center"/>
    </xf>
    <xf numFmtId="1" fontId="20" fillId="0" borderId="34" xfId="1" applyNumberFormat="1" applyFont="1" applyBorder="1" applyAlignment="1">
      <alignment horizontal="center" vertical="center"/>
    </xf>
    <xf numFmtId="0" fontId="20" fillId="0" borderId="33" xfId="1" applyFont="1" applyBorder="1" applyAlignment="1">
      <alignment horizontal="center" vertical="center"/>
    </xf>
    <xf numFmtId="0" fontId="20" fillId="0" borderId="18" xfId="1" applyFont="1" applyBorder="1" applyAlignment="1">
      <alignment horizontal="center" vertical="center"/>
    </xf>
    <xf numFmtId="0" fontId="20" fillId="0" borderId="2" xfId="1" applyFont="1" applyBorder="1" applyAlignment="1">
      <alignment horizontal="center" vertical="center"/>
    </xf>
    <xf numFmtId="0" fontId="20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 wrapText="1"/>
    </xf>
    <xf numFmtId="164" fontId="21" fillId="0" borderId="5" xfId="1" applyNumberFormat="1" applyFont="1" applyFill="1" applyBorder="1" applyAlignment="1">
      <alignment horizontal="center" vertical="center"/>
    </xf>
    <xf numFmtId="164" fontId="21" fillId="0" borderId="21" xfId="1" applyNumberFormat="1" applyFont="1" applyFill="1" applyBorder="1" applyAlignment="1">
      <alignment horizontal="center" vertical="center"/>
    </xf>
    <xf numFmtId="2" fontId="21" fillId="0" borderId="20" xfId="1" applyNumberFormat="1" applyFont="1" applyFill="1" applyBorder="1" applyAlignment="1">
      <alignment horizontal="center" vertical="center"/>
    </xf>
    <xf numFmtId="2" fontId="21" fillId="0" borderId="26" xfId="1" applyNumberFormat="1" applyFont="1" applyFill="1" applyBorder="1" applyAlignment="1">
      <alignment horizontal="center" vertical="center"/>
    </xf>
    <xf numFmtId="164" fontId="21" fillId="0" borderId="27" xfId="1" applyNumberFormat="1" applyFont="1" applyFill="1" applyBorder="1" applyAlignment="1">
      <alignment horizontal="center" vertical="center"/>
    </xf>
    <xf numFmtId="166" fontId="20" fillId="0" borderId="7" xfId="1" applyNumberFormat="1" applyFont="1" applyFill="1" applyBorder="1" applyAlignment="1">
      <alignment horizontal="center" vertical="center"/>
    </xf>
    <xf numFmtId="166" fontId="20" fillId="0" borderId="19" xfId="1" applyNumberFormat="1" applyFont="1" applyFill="1" applyBorder="1" applyAlignment="1">
      <alignment horizontal="center" vertical="center"/>
    </xf>
    <xf numFmtId="166" fontId="20" fillId="0" borderId="63" xfId="1" applyNumberFormat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wrapText="1"/>
    </xf>
    <xf numFmtId="0" fontId="18" fillId="0" borderId="26" xfId="1" applyFont="1" applyBorder="1" applyAlignment="1">
      <alignment horizontal="center" vertical="center" wrapText="1"/>
    </xf>
    <xf numFmtId="0" fontId="18" fillId="0" borderId="27" xfId="1" applyFont="1" applyBorder="1" applyAlignment="1">
      <alignment horizontal="center" vertical="center" wrapText="1"/>
    </xf>
    <xf numFmtId="166" fontId="21" fillId="0" borderId="4" xfId="1" applyNumberFormat="1" applyFont="1" applyFill="1" applyBorder="1" applyAlignment="1">
      <alignment horizontal="center" vertical="center"/>
    </xf>
    <xf numFmtId="166" fontId="26" fillId="0" borderId="5" xfId="1" applyNumberFormat="1" applyFont="1" applyBorder="1" applyAlignment="1">
      <alignment horizontal="center" vertical="center"/>
    </xf>
    <xf numFmtId="166" fontId="20" fillId="0" borderId="20" xfId="1" applyNumberFormat="1" applyFont="1" applyFill="1" applyBorder="1" applyAlignment="1">
      <alignment horizontal="center" vertical="center"/>
    </xf>
    <xf numFmtId="166" fontId="22" fillId="0" borderId="21" xfId="1" applyNumberFormat="1" applyFont="1" applyBorder="1" applyAlignment="1">
      <alignment horizontal="center" vertical="center"/>
    </xf>
    <xf numFmtId="166" fontId="20" fillId="0" borderId="21" xfId="1" applyNumberFormat="1" applyFont="1" applyBorder="1" applyAlignment="1">
      <alignment horizontal="center" vertical="center"/>
    </xf>
    <xf numFmtId="166" fontId="20" fillId="0" borderId="26" xfId="1" applyNumberFormat="1" applyFont="1" applyFill="1" applyBorder="1" applyAlignment="1">
      <alignment horizontal="center" vertical="center"/>
    </xf>
    <xf numFmtId="166" fontId="20" fillId="0" borderId="27" xfId="1" applyNumberFormat="1" applyFont="1" applyBorder="1" applyAlignment="1">
      <alignment horizontal="center" vertical="center"/>
    </xf>
    <xf numFmtId="0" fontId="8" fillId="0" borderId="0" xfId="1" applyBorder="1" applyAlignment="1">
      <alignment horizontal="center"/>
    </xf>
    <xf numFmtId="0" fontId="8" fillId="0" borderId="0" xfId="1" applyBorder="1"/>
    <xf numFmtId="0" fontId="8" fillId="0" borderId="47" xfId="1" applyBorder="1" applyAlignment="1">
      <alignment horizontal="center"/>
    </xf>
    <xf numFmtId="0" fontId="8" fillId="0" borderId="48" xfId="1" applyBorder="1" applyAlignment="1">
      <alignment horizontal="center"/>
    </xf>
    <xf numFmtId="0" fontId="8" fillId="0" borderId="49" xfId="1" applyBorder="1" applyAlignment="1">
      <alignment horizontal="center"/>
    </xf>
    <xf numFmtId="0" fontId="8" fillId="0" borderId="49" xfId="1" applyBorder="1"/>
    <xf numFmtId="0" fontId="8" fillId="0" borderId="43" xfId="1" applyBorder="1"/>
    <xf numFmtId="0" fontId="8" fillId="0" borderId="30" xfId="1" applyBorder="1"/>
    <xf numFmtId="0" fontId="8" fillId="0" borderId="31" xfId="1" applyBorder="1" applyAlignment="1">
      <alignment horizontal="center"/>
    </xf>
    <xf numFmtId="0" fontId="8" fillId="0" borderId="50" xfId="1" applyBorder="1" applyAlignment="1">
      <alignment horizontal="center"/>
    </xf>
    <xf numFmtId="1" fontId="20" fillId="0" borderId="16" xfId="1" applyNumberFormat="1" applyFont="1" applyBorder="1" applyAlignment="1">
      <alignment horizontal="center" vertical="center"/>
    </xf>
    <xf numFmtId="1" fontId="20" fillId="0" borderId="28" xfId="1" applyNumberFormat="1" applyFont="1" applyBorder="1" applyAlignment="1">
      <alignment horizontal="center" vertical="center"/>
    </xf>
    <xf numFmtId="2" fontId="21" fillId="0" borderId="38" xfId="1" applyNumberFormat="1" applyFont="1" applyFill="1" applyBorder="1" applyAlignment="1">
      <alignment horizontal="center" vertical="center"/>
    </xf>
    <xf numFmtId="164" fontId="21" fillId="0" borderId="6" xfId="1" applyNumberFormat="1" applyFont="1" applyFill="1" applyBorder="1" applyAlignment="1">
      <alignment horizontal="center" vertical="center"/>
    </xf>
    <xf numFmtId="0" fontId="20" fillId="0" borderId="15" xfId="1" applyFont="1" applyBorder="1" applyAlignment="1">
      <alignment horizontal="center" vertical="center"/>
    </xf>
    <xf numFmtId="0" fontId="20" fillId="0" borderId="25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8" fillId="0" borderId="26" xfId="1" applyBorder="1" applyAlignment="1">
      <alignment horizontal="center" vertical="center"/>
    </xf>
    <xf numFmtId="2" fontId="21" fillId="0" borderId="4" xfId="1" applyNumberFormat="1" applyFont="1" applyFill="1" applyBorder="1" applyAlignment="1">
      <alignment horizontal="center" vertical="center"/>
    </xf>
    <xf numFmtId="2" fontId="23" fillId="0" borderId="20" xfId="1" applyNumberFormat="1" applyFont="1" applyFill="1" applyBorder="1" applyAlignment="1">
      <alignment horizontal="center" vertical="center"/>
    </xf>
    <xf numFmtId="0" fontId="2" fillId="0" borderId="0" xfId="24"/>
    <xf numFmtId="0" fontId="2" fillId="0" borderId="0" xfId="24" applyAlignment="1">
      <alignment horizontal="center"/>
    </xf>
    <xf numFmtId="0" fontId="12" fillId="0" borderId="0" xfId="24" applyFont="1" applyBorder="1" applyAlignment="1">
      <alignment horizontal="center"/>
    </xf>
    <xf numFmtId="0" fontId="2" fillId="0" borderId="47" xfId="24" applyBorder="1"/>
    <xf numFmtId="0" fontId="2" fillId="0" borderId="48" xfId="24" applyBorder="1"/>
    <xf numFmtId="0" fontId="2" fillId="0" borderId="57" xfId="24" applyBorder="1" applyAlignment="1">
      <alignment horizontal="center"/>
    </xf>
    <xf numFmtId="0" fontId="2" fillId="0" borderId="0" xfId="24" applyBorder="1" applyAlignment="1">
      <alignment horizontal="center"/>
    </xf>
    <xf numFmtId="0" fontId="2" fillId="0" borderId="9" xfId="24" applyFont="1" applyBorder="1" applyAlignment="1"/>
    <xf numFmtId="0" fontId="2" fillId="0" borderId="71" xfId="24" applyBorder="1" applyAlignment="1"/>
    <xf numFmtId="0" fontId="2" fillId="0" borderId="54" xfId="24" applyBorder="1" applyAlignment="1"/>
    <xf numFmtId="0" fontId="9" fillId="0" borderId="11" xfId="24" applyFont="1" applyBorder="1" applyAlignment="1">
      <alignment horizontal="center" vertical="center" wrapText="1"/>
    </xf>
    <xf numFmtId="0" fontId="9" fillId="0" borderId="13" xfId="24" applyFont="1" applyBorder="1" applyAlignment="1">
      <alignment horizontal="center" vertical="center" wrapText="1"/>
    </xf>
    <xf numFmtId="0" fontId="12" fillId="0" borderId="45" xfId="24" applyFont="1" applyBorder="1" applyAlignment="1">
      <alignment horizontal="center" vertical="center" wrapText="1"/>
    </xf>
    <xf numFmtId="0" fontId="14" fillId="0" borderId="45" xfId="24" applyFont="1" applyBorder="1" applyAlignment="1">
      <alignment horizontal="center" vertical="center"/>
    </xf>
    <xf numFmtId="0" fontId="14" fillId="0" borderId="9" xfId="24" applyFont="1" applyBorder="1" applyAlignment="1">
      <alignment horizontal="center" vertical="center"/>
    </xf>
    <xf numFmtId="0" fontId="2" fillId="0" borderId="45" xfId="24" applyBorder="1" applyAlignment="1">
      <alignment horizontal="center"/>
    </xf>
    <xf numFmtId="0" fontId="2" fillId="0" borderId="43" xfId="24" applyBorder="1" applyAlignment="1">
      <alignment horizontal="center"/>
    </xf>
    <xf numFmtId="0" fontId="2" fillId="0" borderId="0" xfId="24" applyFont="1" applyBorder="1" applyAlignment="1">
      <alignment horizontal="center"/>
    </xf>
    <xf numFmtId="0" fontId="2" fillId="0" borderId="45" xfId="24" applyFont="1" applyBorder="1" applyAlignment="1">
      <alignment horizontal="center"/>
    </xf>
    <xf numFmtId="0" fontId="2" fillId="0" borderId="22" xfId="24" applyBorder="1" applyAlignment="1">
      <alignment horizontal="center"/>
    </xf>
    <xf numFmtId="0" fontId="2" fillId="0" borderId="23" xfId="24" applyBorder="1" applyAlignment="1">
      <alignment horizontal="center"/>
    </xf>
    <xf numFmtId="0" fontId="2" fillId="0" borderId="18" xfId="24" applyFont="1" applyBorder="1" applyAlignment="1">
      <alignment horizontal="center"/>
    </xf>
    <xf numFmtId="0" fontId="2" fillId="0" borderId="34" xfId="24" applyFont="1" applyBorder="1" applyAlignment="1">
      <alignment horizontal="center"/>
    </xf>
    <xf numFmtId="0" fontId="2" fillId="0" borderId="23" xfId="24" applyFont="1" applyBorder="1" applyAlignment="1">
      <alignment horizontal="center"/>
    </xf>
    <xf numFmtId="0" fontId="2" fillId="0" borderId="70" xfId="24" applyFont="1" applyBorder="1" applyAlignment="1"/>
    <xf numFmtId="0" fontId="2" fillId="0" borderId="0" xfId="24" applyFont="1" applyBorder="1" applyAlignment="1"/>
    <xf numFmtId="0" fontId="2" fillId="0" borderId="49" xfId="24" applyFont="1" applyBorder="1" applyAlignment="1">
      <alignment horizontal="center"/>
    </xf>
    <xf numFmtId="0" fontId="16" fillId="0" borderId="15" xfId="24" applyFont="1" applyBorder="1" applyAlignment="1">
      <alignment vertical="center"/>
    </xf>
    <xf numFmtId="49" fontId="14" fillId="0" borderId="4" xfId="24" applyNumberFormat="1" applyFont="1" applyFill="1" applyBorder="1" applyAlignment="1">
      <alignment horizontal="center" vertical="center"/>
    </xf>
    <xf numFmtId="165" fontId="14" fillId="0" borderId="16" xfId="24" applyNumberFormat="1" applyFont="1" applyBorder="1" applyAlignment="1">
      <alignment horizontal="center" vertical="center"/>
    </xf>
    <xf numFmtId="0" fontId="17" fillId="0" borderId="6" xfId="24" applyFont="1" applyFill="1" applyBorder="1" applyAlignment="1">
      <alignment horizontal="center" vertical="center"/>
    </xf>
    <xf numFmtId="2" fontId="17" fillId="0" borderId="6" xfId="24" applyNumberFormat="1" applyFont="1" applyFill="1" applyBorder="1" applyAlignment="1">
      <alignment horizontal="center" vertical="center"/>
    </xf>
    <xf numFmtId="2" fontId="17" fillId="0" borderId="2" xfId="24" applyNumberFormat="1" applyFont="1" applyFill="1" applyBorder="1" applyAlignment="1">
      <alignment horizontal="center" vertical="center"/>
    </xf>
    <xf numFmtId="1" fontId="16" fillId="5" borderId="57" xfId="24" applyNumberFormat="1" applyFont="1" applyFill="1" applyBorder="1" applyAlignment="1">
      <alignment horizontal="center" vertical="center"/>
    </xf>
    <xf numFmtId="2" fontId="16" fillId="5" borderId="13" xfId="24" applyNumberFormat="1" applyFont="1" applyFill="1" applyBorder="1" applyAlignment="1">
      <alignment horizontal="center" vertical="center"/>
    </xf>
    <xf numFmtId="2" fontId="16" fillId="5" borderId="45" xfId="24" applyNumberFormat="1" applyFont="1" applyFill="1" applyBorder="1" applyAlignment="1">
      <alignment horizontal="center" vertical="center"/>
    </xf>
    <xf numFmtId="0" fontId="2" fillId="0" borderId="0" xfId="24" applyAlignment="1">
      <alignment vertical="center"/>
    </xf>
    <xf numFmtId="165" fontId="2" fillId="0" borderId="43" xfId="24" applyNumberFormat="1" applyBorder="1" applyAlignment="1">
      <alignment vertical="center"/>
    </xf>
    <xf numFmtId="0" fontId="2" fillId="0" borderId="0" xfId="24" applyBorder="1" applyAlignment="1">
      <alignment vertical="center"/>
    </xf>
    <xf numFmtId="0" fontId="2" fillId="0" borderId="71" xfId="24" applyBorder="1" applyAlignment="1">
      <alignment vertical="center"/>
    </xf>
    <xf numFmtId="0" fontId="2" fillId="0" borderId="70" xfId="24" applyBorder="1" applyAlignment="1">
      <alignment vertical="center"/>
    </xf>
    <xf numFmtId="0" fontId="2" fillId="0" borderId="68" xfId="24" applyBorder="1" applyAlignment="1">
      <alignment vertical="center"/>
    </xf>
    <xf numFmtId="0" fontId="2" fillId="0" borderId="49" xfId="24" applyBorder="1" applyAlignment="1">
      <alignment vertical="center"/>
    </xf>
    <xf numFmtId="0" fontId="16" fillId="0" borderId="37" xfId="24" applyFont="1" applyBorder="1" applyAlignment="1">
      <alignment vertical="center"/>
    </xf>
    <xf numFmtId="49" fontId="14" fillId="0" borderId="38" xfId="24" applyNumberFormat="1" applyFont="1" applyFill="1" applyBorder="1" applyAlignment="1">
      <alignment horizontal="center" vertical="center"/>
    </xf>
    <xf numFmtId="165" fontId="14" fillId="0" borderId="35" xfId="24" applyNumberFormat="1" applyFont="1" applyBorder="1" applyAlignment="1">
      <alignment horizontal="center" vertical="center"/>
    </xf>
    <xf numFmtId="0" fontId="17" fillId="0" borderId="40" xfId="24" applyFont="1" applyFill="1" applyBorder="1" applyAlignment="1">
      <alignment horizontal="center" vertical="center"/>
    </xf>
    <xf numFmtId="2" fontId="17" fillId="0" borderId="40" xfId="24" applyNumberFormat="1" applyFont="1" applyFill="1" applyBorder="1" applyAlignment="1">
      <alignment horizontal="center" vertical="center"/>
    </xf>
    <xf numFmtId="2" fontId="17" fillId="0" borderId="23" xfId="24" applyNumberFormat="1" applyFont="1" applyFill="1" applyBorder="1" applyAlignment="1">
      <alignment horizontal="center" vertical="center"/>
    </xf>
    <xf numFmtId="0" fontId="16" fillId="4" borderId="6" xfId="24" applyFont="1" applyFill="1" applyBorder="1" applyAlignment="1">
      <alignment horizontal="center" vertical="center"/>
    </xf>
    <xf numFmtId="0" fontId="16" fillId="4" borderId="16" xfId="24" applyFont="1" applyFill="1" applyBorder="1" applyAlignment="1">
      <alignment horizontal="center" vertical="center"/>
    </xf>
    <xf numFmtId="0" fontId="2" fillId="4" borderId="5" xfId="24" applyFont="1" applyFill="1" applyBorder="1" applyAlignment="1">
      <alignment vertical="center"/>
    </xf>
    <xf numFmtId="0" fontId="16" fillId="0" borderId="25" xfId="24" applyFont="1" applyBorder="1" applyAlignment="1">
      <alignment vertical="center"/>
    </xf>
    <xf numFmtId="49" fontId="14" fillId="0" borderId="26" xfId="24" applyNumberFormat="1" applyFont="1" applyFill="1" applyBorder="1" applyAlignment="1">
      <alignment horizontal="center" vertical="center"/>
    </xf>
    <xf numFmtId="165" fontId="14" fillId="0" borderId="28" xfId="24" applyNumberFormat="1" applyFont="1" applyBorder="1" applyAlignment="1">
      <alignment horizontal="center" vertical="center"/>
    </xf>
    <xf numFmtId="0" fontId="17" fillId="0" borderId="33" xfId="24" applyFont="1" applyFill="1" applyBorder="1" applyAlignment="1">
      <alignment horizontal="center" vertical="center"/>
    </xf>
    <xf numFmtId="2" fontId="17" fillId="0" borderId="33" xfId="24" applyNumberFormat="1" applyFont="1" applyFill="1" applyBorder="1" applyAlignment="1">
      <alignment horizontal="center" vertical="center"/>
    </xf>
    <xf numFmtId="2" fontId="17" fillId="0" borderId="29" xfId="24" applyNumberFormat="1" applyFont="1" applyFill="1" applyBorder="1" applyAlignment="1">
      <alignment horizontal="center" vertical="center"/>
    </xf>
    <xf numFmtId="0" fontId="16" fillId="4" borderId="33" xfId="24" applyFont="1" applyFill="1" applyBorder="1" applyAlignment="1">
      <alignment horizontal="center" vertical="center"/>
    </xf>
    <xf numFmtId="0" fontId="16" fillId="4" borderId="28" xfId="24" applyFont="1" applyFill="1" applyBorder="1" applyAlignment="1">
      <alignment horizontal="center" vertical="center"/>
    </xf>
    <xf numFmtId="0" fontId="2" fillId="4" borderId="27" xfId="24" applyFont="1" applyFill="1" applyBorder="1" applyAlignment="1">
      <alignment vertical="center"/>
    </xf>
    <xf numFmtId="0" fontId="16" fillId="0" borderId="15" xfId="24" applyFont="1" applyFill="1" applyBorder="1" applyAlignment="1">
      <alignment vertical="center"/>
    </xf>
    <xf numFmtId="0" fontId="17" fillId="0" borderId="2" xfId="24" applyFont="1" applyFill="1" applyBorder="1" applyAlignment="1">
      <alignment horizontal="center" vertical="center"/>
    </xf>
    <xf numFmtId="0" fontId="16" fillId="3" borderId="52" xfId="24" applyFont="1" applyFill="1" applyBorder="1" applyAlignment="1">
      <alignment vertical="center"/>
    </xf>
    <xf numFmtId="0" fontId="14" fillId="3" borderId="68" xfId="24" applyFont="1" applyFill="1" applyBorder="1" applyAlignment="1">
      <alignment horizontal="center" vertical="center"/>
    </xf>
    <xf numFmtId="0" fontId="14" fillId="3" borderId="69" xfId="24" applyFont="1" applyFill="1" applyBorder="1" applyAlignment="1">
      <alignment horizontal="center" vertical="center"/>
    </xf>
    <xf numFmtId="0" fontId="16" fillId="0" borderId="37" xfId="24" applyFont="1" applyFill="1" applyBorder="1" applyAlignment="1">
      <alignment vertical="center"/>
    </xf>
    <xf numFmtId="0" fontId="17" fillId="0" borderId="39" xfId="24" applyFont="1" applyFill="1" applyBorder="1" applyAlignment="1">
      <alignment horizontal="center" vertical="center"/>
    </xf>
    <xf numFmtId="0" fontId="17" fillId="0" borderId="34" xfId="24" applyFont="1" applyFill="1" applyBorder="1" applyAlignment="1">
      <alignment horizontal="center" vertical="center"/>
    </xf>
    <xf numFmtId="2" fontId="17" fillId="0" borderId="34" xfId="24" applyNumberFormat="1" applyFont="1" applyFill="1" applyBorder="1" applyAlignment="1">
      <alignment horizontal="center" vertical="center"/>
    </xf>
    <xf numFmtId="0" fontId="16" fillId="6" borderId="6" xfId="24" applyFont="1" applyFill="1" applyBorder="1" applyAlignment="1">
      <alignment horizontal="center" vertical="center"/>
    </xf>
    <xf numFmtId="0" fontId="16" fillId="6" borderId="16" xfId="24" applyFont="1" applyFill="1" applyBorder="1" applyAlignment="1">
      <alignment horizontal="center" vertical="center"/>
    </xf>
    <xf numFmtId="0" fontId="2" fillId="6" borderId="16" xfId="24" applyFont="1" applyFill="1" applyBorder="1" applyAlignment="1">
      <alignment vertical="center"/>
    </xf>
    <xf numFmtId="0" fontId="16" fillId="0" borderId="25" xfId="24" applyFont="1" applyFill="1" applyBorder="1" applyAlignment="1">
      <alignment vertical="center"/>
    </xf>
    <xf numFmtId="165" fontId="17" fillId="0" borderId="29" xfId="24" applyNumberFormat="1" applyFont="1" applyFill="1" applyBorder="1" applyAlignment="1">
      <alignment horizontal="center" vertical="center"/>
    </xf>
    <xf numFmtId="0" fontId="30" fillId="6" borderId="13" xfId="24" applyFont="1" applyFill="1" applyBorder="1" applyAlignment="1">
      <alignment horizontal="center" vertical="center"/>
    </xf>
    <xf numFmtId="0" fontId="30" fillId="6" borderId="45" xfId="24" applyFont="1" applyFill="1" applyBorder="1" applyAlignment="1">
      <alignment horizontal="center" vertical="center"/>
    </xf>
    <xf numFmtId="0" fontId="2" fillId="6" borderId="45" xfId="24" applyFont="1" applyFill="1" applyBorder="1" applyAlignment="1">
      <alignment vertical="center"/>
    </xf>
    <xf numFmtId="165" fontId="17" fillId="0" borderId="2" xfId="24" applyNumberFormat="1" applyFont="1" applyFill="1" applyBorder="1" applyAlignment="1">
      <alignment horizontal="center" vertical="center"/>
    </xf>
    <xf numFmtId="0" fontId="16" fillId="0" borderId="34" xfId="24" applyFont="1" applyBorder="1" applyAlignment="1">
      <alignment horizontal="center" vertical="center"/>
    </xf>
    <xf numFmtId="0" fontId="16" fillId="0" borderId="22" xfId="24" applyFont="1" applyBorder="1" applyAlignment="1">
      <alignment horizontal="center" vertical="center"/>
    </xf>
    <xf numFmtId="0" fontId="2" fillId="0" borderId="22" xfId="24" applyFont="1" applyBorder="1" applyAlignment="1">
      <alignment horizontal="center" vertical="center"/>
    </xf>
    <xf numFmtId="0" fontId="16" fillId="0" borderId="18" xfId="24" applyFont="1" applyFill="1" applyBorder="1" applyAlignment="1">
      <alignment vertical="center"/>
    </xf>
    <xf numFmtId="49" fontId="14" fillId="0" borderId="20" xfId="24" applyNumberFormat="1" applyFont="1" applyFill="1" applyBorder="1" applyAlignment="1">
      <alignment horizontal="center" vertical="center"/>
    </xf>
    <xf numFmtId="165" fontId="17" fillId="0" borderId="23" xfId="24" applyNumberFormat="1" applyFont="1" applyFill="1" applyBorder="1" applyAlignment="1">
      <alignment horizontal="center" vertical="center"/>
    </xf>
    <xf numFmtId="0" fontId="16" fillId="0" borderId="33" xfId="24" applyFont="1" applyBorder="1" applyAlignment="1">
      <alignment horizontal="center" vertical="center"/>
    </xf>
    <xf numFmtId="0" fontId="16" fillId="0" borderId="28" xfId="24" applyFont="1" applyBorder="1" applyAlignment="1">
      <alignment horizontal="center" vertical="center"/>
    </xf>
    <xf numFmtId="0" fontId="2" fillId="0" borderId="28" xfId="24" applyFont="1" applyBorder="1" applyAlignment="1">
      <alignment horizontal="center" vertical="center"/>
    </xf>
    <xf numFmtId="0" fontId="24" fillId="0" borderId="0" xfId="24" applyFont="1" applyAlignment="1">
      <alignment vertical="center"/>
    </xf>
    <xf numFmtId="165" fontId="17" fillId="0" borderId="39" xfId="24" applyNumberFormat="1" applyFont="1" applyFill="1" applyBorder="1" applyAlignment="1">
      <alignment horizontal="center" vertical="center"/>
    </xf>
    <xf numFmtId="0" fontId="14" fillId="0" borderId="0" xfId="24" applyFont="1" applyAlignment="1">
      <alignment horizontal="center" vertical="center"/>
    </xf>
    <xf numFmtId="0" fontId="16" fillId="0" borderId="6" xfId="24" applyFont="1" applyFill="1" applyBorder="1" applyAlignment="1">
      <alignment vertical="center"/>
    </xf>
    <xf numFmtId="49" fontId="14" fillId="0" borderId="6" xfId="24" applyNumberFormat="1" applyFont="1" applyFill="1" applyBorder="1" applyAlignment="1">
      <alignment horizontal="center" vertical="center"/>
    </xf>
    <xf numFmtId="165" fontId="14" fillId="0" borderId="6" xfId="24" applyNumberFormat="1" applyFont="1" applyFill="1" applyBorder="1" applyAlignment="1">
      <alignment horizontal="center" vertical="center"/>
    </xf>
    <xf numFmtId="0" fontId="14" fillId="0" borderId="6" xfId="24" applyFont="1" applyFill="1" applyBorder="1" applyAlignment="1">
      <alignment horizontal="center" vertical="center"/>
    </xf>
    <xf numFmtId="2" fontId="14" fillId="0" borderId="6" xfId="24" applyNumberFormat="1" applyFont="1" applyFill="1" applyBorder="1" applyAlignment="1">
      <alignment horizontal="center" vertical="center"/>
    </xf>
    <xf numFmtId="0" fontId="14" fillId="0" borderId="0" xfId="24" applyFont="1"/>
    <xf numFmtId="0" fontId="2" fillId="0" borderId="0" xfId="24" applyBorder="1"/>
    <xf numFmtId="0" fontId="2" fillId="0" borderId="70" xfId="24" applyBorder="1"/>
    <xf numFmtId="0" fontId="2" fillId="0" borderId="68" xfId="24" applyBorder="1"/>
    <xf numFmtId="0" fontId="2" fillId="0" borderId="49" xfId="24" applyBorder="1"/>
    <xf numFmtId="0" fontId="16" fillId="0" borderId="34" xfId="24" applyFont="1" applyFill="1" applyBorder="1" applyAlignment="1">
      <alignment vertical="center"/>
    </xf>
    <xf numFmtId="49" fontId="14" fillId="0" borderId="40" xfId="24" applyNumberFormat="1" applyFont="1" applyFill="1" applyBorder="1" applyAlignment="1">
      <alignment horizontal="center" vertical="center"/>
    </xf>
    <xf numFmtId="165" fontId="14" fillId="0" borderId="40" xfId="24" applyNumberFormat="1" applyFont="1" applyFill="1" applyBorder="1" applyAlignment="1">
      <alignment horizontal="center" vertical="center"/>
    </xf>
    <xf numFmtId="0" fontId="14" fillId="0" borderId="34" xfId="24" applyFont="1" applyFill="1" applyBorder="1" applyAlignment="1">
      <alignment horizontal="center" vertical="center"/>
    </xf>
    <xf numFmtId="2" fontId="14" fillId="0" borderId="34" xfId="24" applyNumberFormat="1" applyFont="1" applyFill="1" applyBorder="1" applyAlignment="1">
      <alignment horizontal="center" vertical="center"/>
    </xf>
    <xf numFmtId="0" fontId="2" fillId="0" borderId="33" xfId="24" applyBorder="1"/>
    <xf numFmtId="49" fontId="14" fillId="0" borderId="33" xfId="24" applyNumberFormat="1" applyFont="1" applyFill="1" applyBorder="1" applyAlignment="1">
      <alignment horizontal="center" vertical="center"/>
    </xf>
    <xf numFmtId="165" fontId="14" fillId="0" borderId="33" xfId="24" applyNumberFormat="1" applyFont="1" applyFill="1" applyBorder="1" applyAlignment="1">
      <alignment horizontal="center" vertical="center"/>
    </xf>
    <xf numFmtId="0" fontId="14" fillId="0" borderId="33" xfId="24" applyFont="1" applyFill="1" applyBorder="1" applyAlignment="1">
      <alignment horizontal="center" vertical="center"/>
    </xf>
    <xf numFmtId="2" fontId="14" fillId="0" borderId="33" xfId="24" applyNumberFormat="1" applyFont="1" applyFill="1" applyBorder="1" applyAlignment="1">
      <alignment horizontal="center" vertical="center"/>
    </xf>
    <xf numFmtId="165" fontId="14" fillId="0" borderId="34" xfId="24" applyNumberFormat="1" applyFont="1" applyFill="1" applyBorder="1" applyAlignment="1">
      <alignment horizontal="center" vertical="center"/>
    </xf>
    <xf numFmtId="0" fontId="16" fillId="0" borderId="42" xfId="24" applyFont="1" applyFill="1" applyBorder="1" applyAlignment="1">
      <alignment vertical="center"/>
    </xf>
    <xf numFmtId="49" fontId="14" fillId="0" borderId="11" xfId="24" applyNumberFormat="1" applyFont="1" applyFill="1" applyBorder="1" applyAlignment="1">
      <alignment horizontal="center" vertical="center"/>
    </xf>
    <xf numFmtId="165" fontId="14" fillId="0" borderId="13" xfId="24" applyNumberFormat="1" applyFont="1" applyFill="1" applyBorder="1" applyAlignment="1">
      <alignment horizontal="center" vertical="center"/>
    </xf>
    <xf numFmtId="0" fontId="14" fillId="0" borderId="13" xfId="24" applyFont="1" applyFill="1" applyBorder="1" applyAlignment="1">
      <alignment horizontal="center" vertical="center"/>
    </xf>
    <xf numFmtId="2" fontId="14" fillId="0" borderId="13" xfId="24" applyNumberFormat="1" applyFont="1" applyFill="1" applyBorder="1" applyAlignment="1">
      <alignment horizontal="center" vertical="center"/>
    </xf>
    <xf numFmtId="0" fontId="17" fillId="0" borderId="13" xfId="24" applyFont="1" applyFill="1" applyBorder="1" applyAlignment="1">
      <alignment horizontal="center" vertical="center"/>
    </xf>
    <xf numFmtId="0" fontId="14" fillId="0" borderId="6" xfId="24" applyFont="1" applyBorder="1" applyAlignment="1">
      <alignment horizontal="center" vertical="center"/>
    </xf>
    <xf numFmtId="0" fontId="14" fillId="0" borderId="16" xfId="24" applyFont="1" applyBorder="1" applyAlignment="1">
      <alignment horizontal="center" vertical="center"/>
    </xf>
    <xf numFmtId="0" fontId="16" fillId="0" borderId="18" xfId="24" applyFont="1" applyBorder="1" applyAlignment="1">
      <alignment vertical="center"/>
    </xf>
    <xf numFmtId="165" fontId="14" fillId="0" borderId="22" xfId="24" applyNumberFormat="1" applyFont="1" applyBorder="1" applyAlignment="1">
      <alignment horizontal="center" vertical="center"/>
    </xf>
    <xf numFmtId="0" fontId="14" fillId="0" borderId="34" xfId="24" applyFont="1" applyBorder="1" applyAlignment="1">
      <alignment horizontal="center" vertical="center"/>
    </xf>
    <xf numFmtId="0" fontId="14" fillId="0" borderId="22" xfId="24" applyFont="1" applyBorder="1" applyAlignment="1">
      <alignment horizontal="center" vertical="center"/>
    </xf>
    <xf numFmtId="0" fontId="14" fillId="0" borderId="33" xfId="24" applyFont="1" applyBorder="1" applyAlignment="1">
      <alignment horizontal="center" vertical="center"/>
    </xf>
    <xf numFmtId="0" fontId="14" fillId="0" borderId="28" xfId="24" applyFont="1" applyBorder="1" applyAlignment="1">
      <alignment horizontal="center" vertical="center"/>
    </xf>
    <xf numFmtId="2" fontId="17" fillId="0" borderId="9" xfId="24" applyNumberFormat="1" applyFont="1" applyFill="1" applyBorder="1" applyAlignment="1">
      <alignment horizontal="center" vertical="center"/>
    </xf>
    <xf numFmtId="0" fontId="2" fillId="0" borderId="31" xfId="24" applyBorder="1"/>
    <xf numFmtId="0" fontId="2" fillId="0" borderId="62" xfId="24" applyBorder="1"/>
    <xf numFmtId="0" fontId="2" fillId="0" borderId="60" xfId="24" applyBorder="1"/>
    <xf numFmtId="0" fontId="2" fillId="0" borderId="50" xfId="24" applyBorder="1"/>
    <xf numFmtId="0" fontId="2" fillId="3" borderId="57" xfId="24" applyFill="1" applyBorder="1" applyAlignment="1">
      <alignment vertical="center"/>
    </xf>
    <xf numFmtId="0" fontId="2" fillId="3" borderId="52" xfId="24" applyFill="1" applyBorder="1" applyAlignment="1">
      <alignment vertical="center"/>
    </xf>
    <xf numFmtId="0" fontId="2" fillId="3" borderId="52" xfId="24" applyFill="1" applyBorder="1"/>
    <xf numFmtId="0" fontId="2" fillId="3" borderId="58" xfId="24" applyFill="1" applyBorder="1"/>
    <xf numFmtId="0" fontId="2" fillId="3" borderId="42" xfId="24" applyFill="1" applyBorder="1" applyAlignment="1">
      <alignment vertical="center"/>
    </xf>
    <xf numFmtId="0" fontId="1" fillId="0" borderId="68" xfId="24" applyFont="1" applyBorder="1" applyAlignment="1"/>
    <xf numFmtId="0" fontId="33" fillId="0" borderId="0" xfId="24" applyFont="1" applyBorder="1" applyAlignment="1">
      <alignment wrapText="1"/>
    </xf>
    <xf numFmtId="0" fontId="8" fillId="0" borderId="14" xfId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1" xfId="1" applyBorder="1" applyAlignment="1">
      <alignment horizontal="center" vertical="center" wrapText="1"/>
    </xf>
    <xf numFmtId="0" fontId="8" fillId="0" borderId="8" xfId="1" applyBorder="1" applyAlignment="1">
      <alignment horizontal="center" vertical="center" wrapText="1"/>
    </xf>
    <xf numFmtId="0" fontId="8" fillId="0" borderId="2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3" xfId="1" applyBorder="1" applyAlignment="1">
      <alignment horizontal="center" vertical="center" wrapText="1"/>
    </xf>
    <xf numFmtId="0" fontId="8" fillId="0" borderId="10" xfId="1" applyBorder="1" applyAlignment="1">
      <alignment horizontal="center" vertical="center" wrapText="1"/>
    </xf>
    <xf numFmtId="0" fontId="8" fillId="0" borderId="14" xfId="1" applyBorder="1" applyAlignment="1">
      <alignment horizontal="center" vertical="center"/>
    </xf>
    <xf numFmtId="0" fontId="8" fillId="0" borderId="51" xfId="1" applyBorder="1" applyAlignment="1">
      <alignment horizontal="center" vertical="center"/>
    </xf>
    <xf numFmtId="0" fontId="8" fillId="0" borderId="6" xfId="1" applyBorder="1" applyAlignment="1">
      <alignment horizontal="center" vertical="center"/>
    </xf>
    <xf numFmtId="0" fontId="8" fillId="0" borderId="7" xfId="1" applyBorder="1" applyAlignment="1">
      <alignment horizontal="center" vertical="center"/>
    </xf>
    <xf numFmtId="0" fontId="8" fillId="0" borderId="4" xfId="1" applyBorder="1" applyAlignment="1">
      <alignment horizontal="center" vertical="center"/>
    </xf>
    <xf numFmtId="0" fontId="8" fillId="0" borderId="5" xfId="1" applyBorder="1" applyAlignment="1">
      <alignment horizontal="center" vertical="center"/>
    </xf>
    <xf numFmtId="0" fontId="15" fillId="0" borderId="14" xfId="24" applyFont="1" applyFill="1" applyBorder="1" applyAlignment="1">
      <alignment horizontal="center" vertical="center"/>
    </xf>
    <xf numFmtId="0" fontId="15" fillId="0" borderId="17" xfId="24" applyFont="1" applyFill="1" applyBorder="1" applyAlignment="1">
      <alignment horizontal="center" vertical="center"/>
    </xf>
    <xf numFmtId="0" fontId="15" fillId="0" borderId="24" xfId="24" applyFont="1" applyFill="1" applyBorder="1" applyAlignment="1">
      <alignment horizontal="center" vertical="center"/>
    </xf>
    <xf numFmtId="0" fontId="14" fillId="0" borderId="3" xfId="24" applyFont="1" applyFill="1" applyBorder="1" applyAlignment="1">
      <alignment horizontal="center" vertical="center"/>
    </xf>
    <xf numFmtId="0" fontId="14" fillId="0" borderId="10" xfId="24" applyFont="1" applyFill="1" applyBorder="1" applyAlignment="1">
      <alignment horizontal="center" vertical="center"/>
    </xf>
    <xf numFmtId="0" fontId="14" fillId="0" borderId="56" xfId="24" applyFont="1" applyFill="1" applyBorder="1" applyAlignment="1">
      <alignment horizontal="center" vertical="center"/>
    </xf>
    <xf numFmtId="164" fontId="14" fillId="0" borderId="15" xfId="24" applyNumberFormat="1" applyFont="1" applyBorder="1" applyAlignment="1">
      <alignment horizontal="center" vertical="center"/>
    </xf>
    <xf numFmtId="164" fontId="14" fillId="0" borderId="37" xfId="24" applyNumberFormat="1" applyFont="1" applyBorder="1" applyAlignment="1">
      <alignment horizontal="center" vertical="center"/>
    </xf>
    <xf numFmtId="164" fontId="14" fillId="0" borderId="25" xfId="24" applyNumberFormat="1" applyFont="1" applyBorder="1" applyAlignment="1">
      <alignment horizontal="center" vertical="center"/>
    </xf>
    <xf numFmtId="0" fontId="14" fillId="0" borderId="51" xfId="24" applyFont="1" applyBorder="1" applyAlignment="1">
      <alignment horizontal="center" vertical="center"/>
    </xf>
    <xf numFmtId="0" fontId="14" fillId="0" borderId="53" xfId="24" applyFont="1" applyBorder="1" applyAlignment="1">
      <alignment horizontal="center" vertical="center"/>
    </xf>
    <xf numFmtId="0" fontId="14" fillId="0" borderId="55" xfId="24" applyFont="1" applyBorder="1" applyAlignment="1">
      <alignment horizontal="center" vertical="center"/>
    </xf>
    <xf numFmtId="0" fontId="15" fillId="0" borderId="41" xfId="24" applyFont="1" applyFill="1" applyBorder="1" applyAlignment="1">
      <alignment horizontal="center" vertical="center"/>
    </xf>
    <xf numFmtId="164" fontId="14" fillId="0" borderId="42" xfId="24" applyNumberFormat="1" applyFont="1" applyBorder="1" applyAlignment="1">
      <alignment horizontal="center" vertical="center"/>
    </xf>
    <xf numFmtId="0" fontId="14" fillId="0" borderId="54" xfId="24" applyFont="1" applyBorder="1" applyAlignment="1">
      <alignment horizontal="center" vertical="center"/>
    </xf>
    <xf numFmtId="0" fontId="15" fillId="0" borderId="36" xfId="24" applyFont="1" applyFill="1" applyBorder="1" applyAlignment="1">
      <alignment horizontal="center" vertical="center"/>
    </xf>
    <xf numFmtId="0" fontId="15" fillId="0" borderId="15" xfId="24" applyFont="1" applyBorder="1" applyAlignment="1">
      <alignment horizontal="center" vertical="center"/>
    </xf>
    <xf numFmtId="0" fontId="15" fillId="0" borderId="18" xfId="24" applyFont="1" applyBorder="1" applyAlignment="1">
      <alignment horizontal="center" vertical="center"/>
    </xf>
    <xf numFmtId="0" fontId="15" fillId="0" borderId="25" xfId="24" applyFont="1" applyBorder="1" applyAlignment="1">
      <alignment horizontal="center" vertical="center"/>
    </xf>
    <xf numFmtId="0" fontId="14" fillId="0" borderId="3" xfId="24" applyFont="1" applyBorder="1" applyAlignment="1">
      <alignment horizontal="center" vertical="center"/>
    </xf>
    <xf numFmtId="0" fontId="14" fillId="0" borderId="10" xfId="24" applyFont="1" applyBorder="1" applyAlignment="1">
      <alignment horizontal="center" vertical="center"/>
    </xf>
    <xf numFmtId="0" fontId="14" fillId="0" borderId="56" xfId="24" applyFont="1" applyBorder="1" applyAlignment="1">
      <alignment horizontal="center" vertical="center"/>
    </xf>
    <xf numFmtId="0" fontId="15" fillId="0" borderId="15" xfId="24" applyFont="1" applyFill="1" applyBorder="1" applyAlignment="1">
      <alignment horizontal="center" vertical="center"/>
    </xf>
    <xf numFmtId="0" fontId="15" fillId="0" borderId="18" xfId="24" applyFont="1" applyFill="1" applyBorder="1" applyAlignment="1">
      <alignment horizontal="center" vertical="center"/>
    </xf>
    <xf numFmtId="0" fontId="15" fillId="0" borderId="25" xfId="24" applyFont="1" applyFill="1" applyBorder="1" applyAlignment="1">
      <alignment horizontal="center" vertical="center"/>
    </xf>
    <xf numFmtId="0" fontId="15" fillId="0" borderId="37" xfId="24" applyFont="1" applyFill="1" applyBorder="1" applyAlignment="1">
      <alignment horizontal="center" vertical="center"/>
    </xf>
    <xf numFmtId="0" fontId="17" fillId="0" borderId="3" xfId="24" applyFont="1" applyFill="1" applyBorder="1" applyAlignment="1">
      <alignment horizontal="center" vertical="center"/>
    </xf>
    <xf numFmtId="0" fontId="17" fillId="0" borderId="10" xfId="24" applyFont="1" applyFill="1" applyBorder="1" applyAlignment="1">
      <alignment horizontal="center" vertical="center"/>
    </xf>
    <xf numFmtId="0" fontId="17" fillId="0" borderId="56" xfId="24" applyFont="1" applyFill="1" applyBorder="1" applyAlignment="1">
      <alignment horizontal="center" vertical="center"/>
    </xf>
    <xf numFmtId="0" fontId="14" fillId="0" borderId="7" xfId="24" applyFont="1" applyBorder="1" applyAlignment="1">
      <alignment horizontal="center" vertical="center"/>
    </xf>
    <xf numFmtId="0" fontId="14" fillId="0" borderId="67" xfId="24" applyFont="1" applyBorder="1" applyAlignment="1">
      <alignment horizontal="center" vertical="center"/>
    </xf>
    <xf numFmtId="0" fontId="14" fillId="0" borderId="63" xfId="24" applyFont="1" applyBorder="1" applyAlignment="1">
      <alignment horizontal="center" vertical="center"/>
    </xf>
    <xf numFmtId="0" fontId="16" fillId="4" borderId="15" xfId="24" applyFont="1" applyFill="1" applyBorder="1" applyAlignment="1">
      <alignment horizontal="center" vertical="center" textRotation="90"/>
    </xf>
    <xf numFmtId="0" fontId="16" fillId="4" borderId="25" xfId="24" applyFont="1" applyFill="1" applyBorder="1" applyAlignment="1">
      <alignment horizontal="center" vertical="center" textRotation="90"/>
    </xf>
    <xf numFmtId="0" fontId="32" fillId="6" borderId="61" xfId="24" applyFont="1" applyFill="1" applyBorder="1" applyAlignment="1">
      <alignment horizontal="center" vertical="center" wrapText="1"/>
    </xf>
    <xf numFmtId="0" fontId="32" fillId="6" borderId="48" xfId="24" applyFont="1" applyFill="1" applyBorder="1" applyAlignment="1">
      <alignment horizontal="center" vertical="center" wrapText="1"/>
    </xf>
    <xf numFmtId="0" fontId="32" fillId="6" borderId="70" xfId="24" applyFont="1" applyFill="1" applyBorder="1" applyAlignment="1">
      <alignment horizontal="center" vertical="center" wrapText="1"/>
    </xf>
    <xf numFmtId="0" fontId="32" fillId="6" borderId="49" xfId="24" applyFont="1" applyFill="1" applyBorder="1" applyAlignment="1">
      <alignment horizontal="center" vertical="center" wrapText="1"/>
    </xf>
    <xf numFmtId="0" fontId="32" fillId="0" borderId="22" xfId="24" applyFont="1" applyBorder="1" applyAlignment="1">
      <alignment horizontal="center" vertical="center" wrapText="1"/>
    </xf>
    <xf numFmtId="0" fontId="32" fillId="0" borderId="21" xfId="24" applyFont="1" applyBorder="1" applyAlignment="1">
      <alignment horizontal="center" vertical="center" wrapText="1"/>
    </xf>
    <xf numFmtId="0" fontId="32" fillId="0" borderId="28" xfId="24" applyFont="1" applyBorder="1" applyAlignment="1">
      <alignment horizontal="center" vertical="center" wrapText="1"/>
    </xf>
    <xf numFmtId="0" fontId="32" fillId="0" borderId="27" xfId="24" applyFont="1" applyBorder="1" applyAlignment="1">
      <alignment horizontal="center" vertical="center" wrapText="1"/>
    </xf>
    <xf numFmtId="0" fontId="14" fillId="0" borderId="46" xfId="24" applyFont="1" applyBorder="1" applyAlignment="1">
      <alignment horizontal="center" vertical="center"/>
    </xf>
    <xf numFmtId="0" fontId="14" fillId="0" borderId="43" xfId="24" applyFont="1" applyBorder="1" applyAlignment="1">
      <alignment horizontal="center" vertical="center"/>
    </xf>
    <xf numFmtId="0" fontId="14" fillId="0" borderId="30" xfId="24" applyFont="1" applyBorder="1" applyAlignment="1">
      <alignment horizontal="center" vertical="center"/>
    </xf>
    <xf numFmtId="0" fontId="30" fillId="6" borderId="57" xfId="24" applyFont="1" applyFill="1" applyBorder="1" applyAlignment="1">
      <alignment horizontal="center" vertical="center" textRotation="90"/>
    </xf>
    <xf numFmtId="0" fontId="30" fillId="6" borderId="52" xfId="24" applyFont="1" applyFill="1" applyBorder="1" applyAlignment="1">
      <alignment horizontal="center" vertical="center" textRotation="90"/>
    </xf>
    <xf numFmtId="0" fontId="30" fillId="6" borderId="58" xfId="24" applyFont="1" applyFill="1" applyBorder="1" applyAlignment="1">
      <alignment horizontal="center" vertical="center" textRotation="90"/>
    </xf>
    <xf numFmtId="0" fontId="15" fillId="0" borderId="14" xfId="24" applyFont="1" applyBorder="1" applyAlignment="1">
      <alignment horizontal="center" vertical="center"/>
    </xf>
    <xf numFmtId="0" fontId="15" fillId="0" borderId="36" xfId="24" applyFont="1" applyBorder="1" applyAlignment="1">
      <alignment horizontal="center" vertical="center"/>
    </xf>
    <xf numFmtId="0" fontId="15" fillId="0" borderId="24" xfId="24" applyFont="1" applyBorder="1" applyAlignment="1">
      <alignment horizontal="center" vertical="center"/>
    </xf>
    <xf numFmtId="0" fontId="29" fillId="0" borderId="0" xfId="24" applyFont="1" applyAlignment="1">
      <alignment horizontal="center" vertical="center" wrapText="1"/>
    </xf>
    <xf numFmtId="0" fontId="11" fillId="0" borderId="0" xfId="24" applyFont="1" applyBorder="1" applyAlignment="1">
      <alignment horizontal="center"/>
    </xf>
    <xf numFmtId="0" fontId="2" fillId="0" borderId="46" xfId="24" applyFont="1" applyBorder="1" applyAlignment="1">
      <alignment horizontal="center"/>
    </xf>
    <xf numFmtId="0" fontId="2" fillId="0" borderId="7" xfId="24" applyFont="1" applyBorder="1" applyAlignment="1">
      <alignment horizontal="center"/>
    </xf>
    <xf numFmtId="0" fontId="2" fillId="0" borderId="47" xfId="24" applyFont="1" applyBorder="1" applyAlignment="1">
      <alignment horizontal="center"/>
    </xf>
    <xf numFmtId="0" fontId="13" fillId="0" borderId="1" xfId="24" applyFont="1" applyFill="1" applyBorder="1" applyAlignment="1">
      <alignment horizontal="center" vertical="center" wrapText="1"/>
    </xf>
    <xf numFmtId="0" fontId="13" fillId="0" borderId="32" xfId="24" applyFont="1" applyFill="1" applyBorder="1" applyAlignment="1">
      <alignment horizontal="center" vertical="center" wrapText="1"/>
    </xf>
    <xf numFmtId="0" fontId="13" fillId="0" borderId="5" xfId="24" applyFont="1" applyFill="1" applyBorder="1" applyAlignment="1">
      <alignment horizontal="center" vertical="center"/>
    </xf>
    <xf numFmtId="0" fontId="13" fillId="0" borderId="12" xfId="24" applyFont="1" applyFill="1" applyBorder="1" applyAlignment="1">
      <alignment horizontal="center" vertical="center"/>
    </xf>
    <xf numFmtId="0" fontId="9" fillId="0" borderId="15" xfId="24" applyFont="1" applyBorder="1" applyAlignment="1">
      <alignment horizontal="center" vertical="center" wrapText="1"/>
    </xf>
    <xf numFmtId="0" fontId="9" fillId="0" borderId="42" xfId="24" applyFont="1" applyBorder="1" applyAlignment="1">
      <alignment horizontal="center" vertical="center" wrapText="1"/>
    </xf>
    <xf numFmtId="0" fontId="9" fillId="0" borderId="6" xfId="24" applyFont="1" applyBorder="1" applyAlignment="1">
      <alignment horizontal="center" vertical="center" wrapText="1"/>
    </xf>
    <xf numFmtId="0" fontId="9" fillId="0" borderId="13" xfId="24" applyFont="1" applyBorder="1" applyAlignment="1">
      <alignment horizontal="center" vertical="center" wrapText="1"/>
    </xf>
    <xf numFmtId="0" fontId="9" fillId="0" borderId="2" xfId="24" applyFont="1" applyBorder="1" applyAlignment="1">
      <alignment horizontal="center" vertical="center" wrapText="1"/>
    </xf>
    <xf numFmtId="0" fontId="9" fillId="0" borderId="9" xfId="24" applyFont="1" applyBorder="1" applyAlignment="1">
      <alignment horizontal="center" vertical="center" wrapText="1"/>
    </xf>
    <xf numFmtId="0" fontId="9" fillId="0" borderId="4" xfId="24" applyFont="1" applyBorder="1" applyAlignment="1">
      <alignment horizontal="center" vertical="center" wrapText="1"/>
    </xf>
    <xf numFmtId="0" fontId="9" fillId="0" borderId="16" xfId="24" applyFont="1" applyBorder="1" applyAlignment="1">
      <alignment horizontal="center" vertical="center" wrapText="1"/>
    </xf>
    <xf numFmtId="0" fontId="9" fillId="0" borderId="5" xfId="24" applyFont="1" applyBorder="1" applyAlignment="1">
      <alignment horizontal="center" vertical="center" wrapText="1"/>
    </xf>
    <xf numFmtId="0" fontId="2" fillId="0" borderId="71" xfId="24" applyFont="1" applyBorder="1" applyAlignment="1">
      <alignment horizontal="center"/>
    </xf>
    <xf numFmtId="0" fontId="2" fillId="0" borderId="71" xfId="24" applyBorder="1" applyAlignment="1">
      <alignment horizontal="center"/>
    </xf>
    <xf numFmtId="0" fontId="31" fillId="0" borderId="39" xfId="24" applyFont="1" applyBorder="1" applyAlignment="1">
      <alignment horizontal="center"/>
    </xf>
    <xf numFmtId="0" fontId="31" fillId="0" borderId="67" xfId="24" applyFont="1" applyBorder="1" applyAlignment="1">
      <alignment horizontal="center"/>
    </xf>
    <xf numFmtId="0" fontId="12" fillId="0" borderId="0" xfId="1" applyFont="1" applyAlignment="1">
      <alignment horizontal="center"/>
    </xf>
    <xf numFmtId="0" fontId="10" fillId="3" borderId="64" xfId="1" applyFont="1" applyFill="1" applyBorder="1" applyAlignment="1">
      <alignment horizontal="center"/>
    </xf>
    <xf numFmtId="0" fontId="10" fillId="3" borderId="65" xfId="1" applyFont="1" applyFill="1" applyBorder="1" applyAlignment="1">
      <alignment horizontal="center"/>
    </xf>
    <xf numFmtId="0" fontId="10" fillId="3" borderId="66" xfId="1" applyFont="1" applyFill="1" applyBorder="1" applyAlignment="1">
      <alignment horizontal="center"/>
    </xf>
    <xf numFmtId="0" fontId="18" fillId="0" borderId="14" xfId="1" applyFont="1" applyBorder="1" applyAlignment="1">
      <alignment horizontal="center" vertical="center" wrapText="1"/>
    </xf>
    <xf numFmtId="0" fontId="18" fillId="0" borderId="24" xfId="1" applyFont="1" applyBorder="1" applyAlignment="1">
      <alignment horizontal="center" vertical="center" wrapText="1"/>
    </xf>
    <xf numFmtId="0" fontId="18" fillId="0" borderId="15" xfId="1" applyFont="1" applyBorder="1" applyAlignment="1">
      <alignment horizontal="center" vertical="center"/>
    </xf>
    <xf numFmtId="0" fontId="18" fillId="0" borderId="25" xfId="1" applyFont="1" applyBorder="1" applyAlignment="1">
      <alignment horizontal="center" vertical="center"/>
    </xf>
    <xf numFmtId="0" fontId="18" fillId="0" borderId="59" xfId="1" applyFont="1" applyBorder="1" applyAlignment="1">
      <alignment horizontal="center" vertical="center"/>
    </xf>
    <xf numFmtId="0" fontId="18" fillId="0" borderId="60" xfId="1" applyFont="1" applyBorder="1" applyAlignment="1">
      <alignment horizontal="center" vertical="center"/>
    </xf>
    <xf numFmtId="0" fontId="18" fillId="0" borderId="16" xfId="1" applyFont="1" applyBorder="1" applyAlignment="1">
      <alignment horizontal="center" vertical="center"/>
    </xf>
    <xf numFmtId="0" fontId="18" fillId="0" borderId="28" xfId="1" applyFont="1" applyBorder="1" applyAlignment="1">
      <alignment horizontal="center" vertical="center"/>
    </xf>
    <xf numFmtId="2" fontId="18" fillId="0" borderId="61" xfId="1" applyNumberFormat="1" applyFont="1" applyBorder="1" applyAlignment="1">
      <alignment horizontal="center" vertical="center" wrapText="1"/>
    </xf>
    <xf numFmtId="2" fontId="18" fillId="0" borderId="62" xfId="1" applyNumberFormat="1" applyFont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51" xfId="1" applyFont="1" applyBorder="1" applyAlignment="1">
      <alignment horizontal="center" vertical="center"/>
    </xf>
    <xf numFmtId="0" fontId="18" fillId="0" borderId="47" xfId="1" applyFont="1" applyBorder="1" applyAlignment="1">
      <alignment horizontal="center" vertical="center" wrapText="1"/>
    </xf>
    <xf numFmtId="0" fontId="18" fillId="0" borderId="31" xfId="1" applyFont="1" applyBorder="1" applyAlignment="1">
      <alignment horizontal="center" vertical="center" wrapText="1"/>
    </xf>
    <xf numFmtId="0" fontId="18" fillId="0" borderId="4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8" fillId="0" borderId="20" xfId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0" xfId="1" applyFont="1"/>
    <xf numFmtId="0" fontId="1" fillId="0" borderId="0" xfId="1" applyFont="1" applyAlignment="1">
      <alignment horizontal="center"/>
    </xf>
    <xf numFmtId="164" fontId="0" fillId="0" borderId="21" xfId="1" applyNumberFormat="1" applyFont="1" applyFill="1" applyBorder="1" applyAlignment="1">
      <alignment horizontal="center" vertical="center"/>
    </xf>
    <xf numFmtId="0" fontId="0" fillId="0" borderId="22" xfId="1" applyNumberFormat="1" applyFont="1" applyFill="1" applyBorder="1" applyAlignment="1">
      <alignment horizontal="center" vertical="center"/>
    </xf>
    <xf numFmtId="164" fontId="0" fillId="0" borderId="22" xfId="1" applyNumberFormat="1" applyFont="1" applyFill="1" applyBorder="1" applyAlignment="1">
      <alignment horizontal="center" vertical="center"/>
    </xf>
    <xf numFmtId="164" fontId="1" fillId="0" borderId="22" xfId="1" applyNumberFormat="1" applyFont="1" applyBorder="1" applyAlignment="1">
      <alignment horizontal="center" vertical="center"/>
    </xf>
    <xf numFmtId="0" fontId="1" fillId="0" borderId="22" xfId="1" applyNumberFormat="1" applyFont="1" applyBorder="1" applyAlignment="1">
      <alignment horizontal="center" vertical="center"/>
    </xf>
    <xf numFmtId="0" fontId="1" fillId="0" borderId="28" xfId="1" applyNumberFormat="1" applyFont="1" applyBorder="1" applyAlignment="1">
      <alignment horizontal="center" vertical="center"/>
    </xf>
    <xf numFmtId="0" fontId="8" fillId="0" borderId="21" xfId="1" applyBorder="1" applyAlignment="1">
      <alignment horizontal="center" vertical="center"/>
    </xf>
    <xf numFmtId="0" fontId="8" fillId="0" borderId="27" xfId="1" applyBorder="1" applyAlignment="1">
      <alignment horizontal="center" vertical="center"/>
    </xf>
    <xf numFmtId="0" fontId="8" fillId="0" borderId="24" xfId="1" applyBorder="1" applyAlignment="1">
      <alignment horizontal="center" vertical="center"/>
    </xf>
    <xf numFmtId="0" fontId="8" fillId="0" borderId="34" xfId="1" applyBorder="1" applyAlignment="1">
      <alignment horizontal="center" vertical="center"/>
    </xf>
    <xf numFmtId="0" fontId="8" fillId="0" borderId="33" xfId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34" xfId="1" applyFont="1" applyFill="1" applyBorder="1" applyAlignment="1">
      <alignment horizontal="center" vertical="center"/>
    </xf>
    <xf numFmtId="0" fontId="8" fillId="0" borderId="34" xfId="1" applyFill="1" applyBorder="1" applyAlignment="1">
      <alignment horizontal="center" vertical="center"/>
    </xf>
    <xf numFmtId="0" fontId="8" fillId="0" borderId="14" xfId="1" applyFill="1" applyBorder="1" applyAlignment="1">
      <alignment horizontal="center" vertical="center"/>
    </xf>
    <xf numFmtId="0" fontId="8" fillId="0" borderId="17" xfId="1" applyFill="1" applyBorder="1" applyAlignment="1">
      <alignment horizontal="center" vertical="center"/>
    </xf>
    <xf numFmtId="164" fontId="0" fillId="0" borderId="6" xfId="1" applyNumberFormat="1" applyFont="1" applyFill="1" applyBorder="1" applyAlignment="1">
      <alignment horizontal="center" vertical="center"/>
    </xf>
    <xf numFmtId="164" fontId="25" fillId="0" borderId="34" xfId="1" applyNumberFormat="1" applyFont="1" applyFill="1" applyBorder="1" applyAlignment="1">
      <alignment horizontal="center" vertical="center"/>
    </xf>
    <xf numFmtId="164" fontId="0" fillId="0" borderId="34" xfId="1" applyNumberFormat="1" applyFont="1" applyFill="1" applyBorder="1" applyAlignment="1">
      <alignment horizontal="center" vertical="center"/>
    </xf>
    <xf numFmtId="164" fontId="8" fillId="0" borderId="34" xfId="1" applyNumberFormat="1" applyBorder="1" applyAlignment="1">
      <alignment horizontal="center" vertical="center"/>
    </xf>
    <xf numFmtId="164" fontId="8" fillId="0" borderId="33" xfId="1" applyNumberFormat="1" applyBorder="1" applyAlignment="1">
      <alignment horizontal="center" vertical="center"/>
    </xf>
    <xf numFmtId="164" fontId="8" fillId="0" borderId="21" xfId="1" applyNumberFormat="1" applyBorder="1" applyAlignment="1">
      <alignment horizontal="center" vertical="center"/>
    </xf>
    <xf numFmtId="164" fontId="1" fillId="0" borderId="21" xfId="1" applyNumberFormat="1" applyFont="1" applyBorder="1" applyAlignment="1">
      <alignment horizontal="center" vertical="center"/>
    </xf>
    <xf numFmtId="164" fontId="1" fillId="0" borderId="27" xfId="1" applyNumberFormat="1" applyFont="1" applyBorder="1" applyAlignment="1">
      <alignment horizontal="center" vertical="center"/>
    </xf>
    <xf numFmtId="0" fontId="1" fillId="0" borderId="18" xfId="1" applyFont="1" applyBorder="1" applyAlignment="1">
      <alignment horizontal="left" vertical="center"/>
    </xf>
    <xf numFmtId="0" fontId="1" fillId="0" borderId="25" xfId="1" applyFont="1" applyBorder="1" applyAlignment="1">
      <alignment horizontal="left" vertical="center"/>
    </xf>
    <xf numFmtId="1" fontId="20" fillId="0" borderId="29" xfId="1" applyNumberFormat="1" applyFont="1" applyBorder="1" applyAlignment="1">
      <alignment horizontal="center" vertical="center"/>
    </xf>
    <xf numFmtId="49" fontId="3" fillId="0" borderId="6" xfId="1" applyNumberFormat="1" applyFont="1" applyBorder="1" applyAlignment="1">
      <alignment horizontal="center" vertical="center" wrapText="1"/>
    </xf>
    <xf numFmtId="49" fontId="3" fillId="0" borderId="34" xfId="1" applyNumberFormat="1" applyFont="1" applyBorder="1" applyAlignment="1">
      <alignment horizontal="center" vertical="center" wrapText="1"/>
    </xf>
    <xf numFmtId="49" fontId="19" fillId="0" borderId="33" xfId="1" applyNumberFormat="1" applyFont="1" applyBorder="1" applyAlignment="1">
      <alignment horizontal="center" vertical="center" wrapText="1"/>
    </xf>
    <xf numFmtId="0" fontId="20" fillId="0" borderId="15" xfId="1" applyFont="1" applyBorder="1" applyAlignment="1">
      <alignment horizontal="left" vertical="center"/>
    </xf>
    <xf numFmtId="0" fontId="20" fillId="0" borderId="18" xfId="1" applyFont="1" applyBorder="1" applyAlignment="1">
      <alignment horizontal="left" vertical="center"/>
    </xf>
    <xf numFmtId="0" fontId="3" fillId="0" borderId="18" xfId="1" applyFont="1" applyBorder="1" applyAlignment="1">
      <alignment horizontal="left" vertical="center"/>
    </xf>
    <xf numFmtId="0" fontId="20" fillId="0" borderId="25" xfId="1" applyFont="1" applyBorder="1" applyAlignment="1">
      <alignment horizontal="left" vertical="center"/>
    </xf>
    <xf numFmtId="166" fontId="20" fillId="7" borderId="21" xfId="1" applyNumberFormat="1" applyFont="1" applyFill="1" applyBorder="1" applyAlignment="1">
      <alignment horizontal="center" vertical="center"/>
    </xf>
    <xf numFmtId="166" fontId="20" fillId="7" borderId="27" xfId="1" applyNumberFormat="1" applyFont="1" applyFill="1" applyBorder="1" applyAlignment="1">
      <alignment horizontal="center" vertical="center"/>
    </xf>
    <xf numFmtId="164" fontId="8" fillId="0" borderId="46" xfId="1" applyNumberFormat="1" applyBorder="1" applyAlignment="1">
      <alignment horizontal="center"/>
    </xf>
    <xf numFmtId="164" fontId="8" fillId="0" borderId="47" xfId="1" applyNumberFormat="1" applyBorder="1" applyAlignment="1">
      <alignment horizontal="center"/>
    </xf>
    <xf numFmtId="164" fontId="8" fillId="0" borderId="48" xfId="1" applyNumberFormat="1" applyBorder="1" applyAlignment="1">
      <alignment horizontal="center"/>
    </xf>
    <xf numFmtId="164" fontId="8" fillId="0" borderId="43" xfId="1" applyNumberFormat="1" applyBorder="1" applyAlignment="1">
      <alignment horizontal="center"/>
    </xf>
    <xf numFmtId="164" fontId="8" fillId="0" borderId="0" xfId="1" applyNumberFormat="1" applyBorder="1" applyAlignment="1">
      <alignment horizontal="center"/>
    </xf>
    <xf numFmtId="164" fontId="8" fillId="0" borderId="49" xfId="1" applyNumberFormat="1" applyBorder="1" applyAlignment="1">
      <alignment horizontal="center"/>
    </xf>
    <xf numFmtId="164" fontId="6" fillId="0" borderId="43" xfId="1" applyNumberFormat="1" applyFont="1" applyBorder="1" applyAlignment="1">
      <alignment horizontal="center"/>
    </xf>
    <xf numFmtId="164" fontId="7" fillId="0" borderId="43" xfId="1" applyNumberFormat="1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164" fontId="8" fillId="0" borderId="43" xfId="1" applyNumberFormat="1" applyBorder="1"/>
    <xf numFmtId="164" fontId="8" fillId="0" borderId="0" xfId="1" applyNumberFormat="1" applyBorder="1"/>
    <xf numFmtId="164" fontId="8" fillId="0" borderId="49" xfId="1" applyNumberFormat="1" applyBorder="1"/>
    <xf numFmtId="164" fontId="8" fillId="0" borderId="30" xfId="1" applyNumberFormat="1" applyBorder="1"/>
    <xf numFmtId="164" fontId="8" fillId="0" borderId="31" xfId="1" applyNumberFormat="1" applyBorder="1" applyAlignment="1">
      <alignment horizontal="center"/>
    </xf>
    <xf numFmtId="164" fontId="8" fillId="0" borderId="50" xfId="1" applyNumberFormat="1" applyBorder="1" applyAlignment="1">
      <alignment horizontal="center"/>
    </xf>
    <xf numFmtId="164" fontId="8" fillId="0" borderId="43" xfId="1" applyNumberFormat="1" applyBorder="1" applyAlignment="1">
      <alignment horizontal="center" vertical="center"/>
    </xf>
    <xf numFmtId="0" fontId="8" fillId="0" borderId="31" xfId="1" applyBorder="1" applyAlignment="1">
      <alignment horizontal="left"/>
    </xf>
    <xf numFmtId="164" fontId="1" fillId="0" borderId="0" xfId="1" applyNumberFormat="1" applyFont="1" applyBorder="1" applyAlignment="1">
      <alignment horizontal="center"/>
    </xf>
    <xf numFmtId="49" fontId="1" fillId="0" borderId="0" xfId="1" applyNumberFormat="1" applyFont="1" applyBorder="1" applyAlignment="1">
      <alignment vertical="center"/>
    </xf>
    <xf numFmtId="49" fontId="3" fillId="0" borderId="27" xfId="1" applyNumberFormat="1" applyFont="1" applyBorder="1" applyAlignment="1">
      <alignment horizontal="center" vertical="center" wrapText="1"/>
    </xf>
    <xf numFmtId="49" fontId="1" fillId="0" borderId="0" xfId="1" applyNumberFormat="1" applyFont="1" applyAlignment="1">
      <alignment vertical="center"/>
    </xf>
    <xf numFmtId="164" fontId="1" fillId="0" borderId="43" xfId="1" applyNumberFormat="1" applyFont="1" applyBorder="1" applyAlignment="1">
      <alignment horizontal="center"/>
    </xf>
    <xf numFmtId="166" fontId="21" fillId="7" borderId="4" xfId="1" applyNumberFormat="1" applyFont="1" applyFill="1" applyBorder="1" applyAlignment="1">
      <alignment horizontal="center" vertical="center"/>
    </xf>
    <xf numFmtId="164" fontId="8" fillId="0" borderId="0" xfId="1" applyNumberFormat="1"/>
    <xf numFmtId="164" fontId="8" fillId="0" borderId="0" xfId="1" applyNumberFormat="1" applyAlignment="1">
      <alignment horizontal="center"/>
    </xf>
    <xf numFmtId="164" fontId="8" fillId="0" borderId="4" xfId="1" applyNumberFormat="1" applyBorder="1" applyAlignment="1">
      <alignment horizontal="center" vertical="center"/>
    </xf>
    <xf numFmtId="164" fontId="8" fillId="0" borderId="0" xfId="1" applyNumberFormat="1" applyBorder="1" applyAlignment="1">
      <alignment horizontal="center" vertical="center"/>
    </xf>
    <xf numFmtId="49" fontId="19" fillId="0" borderId="44" xfId="1" applyNumberFormat="1" applyFont="1" applyBorder="1" applyAlignment="1">
      <alignment vertical="center" wrapText="1"/>
    </xf>
    <xf numFmtId="49" fontId="3" fillId="0" borderId="21" xfId="1" applyNumberFormat="1" applyFont="1" applyBorder="1" applyAlignment="1">
      <alignment vertical="center" wrapText="1"/>
    </xf>
    <xf numFmtId="164" fontId="3" fillId="0" borderId="43" xfId="1" applyNumberFormat="1" applyFont="1" applyBorder="1" applyAlignment="1">
      <alignment horizontal="center" vertical="center"/>
    </xf>
    <xf numFmtId="164" fontId="3" fillId="0" borderId="34" xfId="1" applyNumberFormat="1" applyFont="1" applyBorder="1" applyAlignment="1">
      <alignment horizontal="center" vertical="center" wrapText="1"/>
    </xf>
    <xf numFmtId="164" fontId="8" fillId="8" borderId="0" xfId="1" applyNumberFormat="1" applyFill="1" applyBorder="1" applyAlignment="1">
      <alignment horizontal="center"/>
    </xf>
    <xf numFmtId="49" fontId="3" fillId="0" borderId="5" xfId="1" applyNumberFormat="1" applyFont="1" applyBorder="1" applyAlignment="1">
      <alignment horizontal="center" vertical="center" wrapText="1"/>
    </xf>
    <xf numFmtId="49" fontId="3" fillId="7" borderId="6" xfId="1" applyNumberFormat="1" applyFont="1" applyFill="1" applyBorder="1" applyAlignment="1">
      <alignment horizontal="center" vertical="center" wrapText="1"/>
    </xf>
    <xf numFmtId="164" fontId="21" fillId="0" borderId="33" xfId="1" applyNumberFormat="1" applyFont="1" applyFill="1" applyBorder="1" applyAlignment="1">
      <alignment horizontal="center" vertical="center"/>
    </xf>
    <xf numFmtId="2" fontId="21" fillId="0" borderId="8" xfId="1" applyNumberFormat="1" applyFont="1" applyFill="1" applyBorder="1" applyAlignment="1">
      <alignment horizontal="center" vertical="center"/>
    </xf>
    <xf numFmtId="2" fontId="34" fillId="0" borderId="72" xfId="1" applyNumberFormat="1" applyFont="1" applyFill="1" applyBorder="1" applyAlignment="1">
      <alignment horizontal="center" vertical="center"/>
    </xf>
    <xf numFmtId="2" fontId="34" fillId="3" borderId="72" xfId="1" applyNumberFormat="1" applyFont="1" applyFill="1" applyBorder="1" applyAlignment="1">
      <alignment horizontal="center" vertical="center"/>
    </xf>
    <xf numFmtId="2" fontId="21" fillId="0" borderId="1" xfId="1" applyNumberFormat="1" applyFont="1" applyFill="1" applyBorder="1" applyAlignment="1">
      <alignment horizontal="center" vertical="center"/>
    </xf>
    <xf numFmtId="2" fontId="35" fillId="3" borderId="72" xfId="1" applyNumberFormat="1" applyFont="1" applyFill="1" applyBorder="1" applyAlignment="1">
      <alignment horizontal="center" vertical="center"/>
    </xf>
    <xf numFmtId="2" fontId="21" fillId="0" borderId="11" xfId="1" applyNumberFormat="1" applyFont="1" applyFill="1" applyBorder="1" applyAlignment="1">
      <alignment horizontal="center" vertical="center"/>
    </xf>
    <xf numFmtId="2" fontId="21" fillId="0" borderId="32" xfId="1" applyNumberFormat="1" applyFont="1" applyFill="1" applyBorder="1" applyAlignment="1">
      <alignment horizontal="center" vertical="center"/>
    </xf>
    <xf numFmtId="2" fontId="35" fillId="0" borderId="72" xfId="1" applyNumberFormat="1" applyFont="1" applyFill="1" applyBorder="1" applyAlignment="1">
      <alignment horizontal="center" vertical="center"/>
    </xf>
    <xf numFmtId="2" fontId="23" fillId="0" borderId="11" xfId="1" applyNumberFormat="1" applyFont="1" applyFill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/>
    </xf>
    <xf numFmtId="2" fontId="23" fillId="0" borderId="38" xfId="1" applyNumberFormat="1" applyFont="1" applyFill="1" applyBorder="1" applyAlignment="1">
      <alignment horizontal="center" vertical="center"/>
    </xf>
  </cellXfs>
  <cellStyles count="25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Normal" xfId="0" builtinId="0"/>
    <cellStyle name="Обычный 2" xfId="1"/>
    <cellStyle name="Обычный 2 2" xfId="24"/>
  </cellStyles>
  <dxfs count="0"/>
  <tableStyles count="0" defaultTableStyle="TableStyleMedium2" defaultPivotStyle="PivotStyleMedium9"/>
  <colors>
    <mruColors>
      <color rgb="FFFF66CC"/>
      <color rgb="FF00FF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'Deus Team'!$C$18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'Deus Team'!$B$19:$B$80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'Deus Team'!$C$19:$C$80</c:f>
              <c:numCache>
                <c:formatCode>0.000</c:formatCode>
                <c:ptCount val="62"/>
                <c:pt idx="0">
                  <c:v>44.151000000000003</c:v>
                </c:pt>
                <c:pt idx="1">
                  <c:v>41.728000000000002</c:v>
                </c:pt>
                <c:pt idx="2">
                  <c:v>41.668999999999997</c:v>
                </c:pt>
                <c:pt idx="3">
                  <c:v>41.466000000000001</c:v>
                </c:pt>
                <c:pt idx="4">
                  <c:v>41.418999999999997</c:v>
                </c:pt>
                <c:pt idx="5">
                  <c:v>41.173999999999999</c:v>
                </c:pt>
                <c:pt idx="6">
                  <c:v>41.149000000000001</c:v>
                </c:pt>
                <c:pt idx="7">
                  <c:v>41.02</c:v>
                </c:pt>
                <c:pt idx="8">
                  <c:v>40.951000000000001</c:v>
                </c:pt>
                <c:pt idx="9">
                  <c:v>41.006</c:v>
                </c:pt>
                <c:pt idx="10">
                  <c:v>40.972999999999999</c:v>
                </c:pt>
                <c:pt idx="11">
                  <c:v>40.936</c:v>
                </c:pt>
                <c:pt idx="12">
                  <c:v>40.845999999999997</c:v>
                </c:pt>
                <c:pt idx="13">
                  <c:v>40.732999999999997</c:v>
                </c:pt>
                <c:pt idx="14">
                  <c:v>40.829000000000001</c:v>
                </c:pt>
                <c:pt idx="15">
                  <c:v>40.761000000000003</c:v>
                </c:pt>
                <c:pt idx="16">
                  <c:v>41.625999999999998</c:v>
                </c:pt>
                <c:pt idx="17">
                  <c:v>40.960999999999999</c:v>
                </c:pt>
                <c:pt idx="18">
                  <c:v>40.917999999999999</c:v>
                </c:pt>
                <c:pt idx="19">
                  <c:v>41.097000000000001</c:v>
                </c:pt>
                <c:pt idx="20">
                  <c:v>40.843000000000004</c:v>
                </c:pt>
                <c:pt idx="21">
                  <c:v>40.954000000000001</c:v>
                </c:pt>
                <c:pt idx="22">
                  <c:v>40.969000000000001</c:v>
                </c:pt>
                <c:pt idx="23">
                  <c:v>40.933999999999997</c:v>
                </c:pt>
                <c:pt idx="24">
                  <c:v>40.831000000000003</c:v>
                </c:pt>
                <c:pt idx="25">
                  <c:v>41.094000000000001</c:v>
                </c:pt>
                <c:pt idx="26">
                  <c:v>41.024000000000001</c:v>
                </c:pt>
                <c:pt idx="27">
                  <c:v>40.89</c:v>
                </c:pt>
                <c:pt idx="28">
                  <c:v>41.145000000000003</c:v>
                </c:pt>
                <c:pt idx="29">
                  <c:v>41.05</c:v>
                </c:pt>
                <c:pt idx="30">
                  <c:v>40.991999999999997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'Deus Team'!$D$18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'Deus Team'!$B$19:$B$80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'Deus Team'!$D$19:$D$80</c:f>
              <c:numCache>
                <c:formatCode>0.000</c:formatCode>
                <c:ptCount val="62"/>
                <c:pt idx="0">
                  <c:v>42.96</c:v>
                </c:pt>
                <c:pt idx="1">
                  <c:v>40.963000000000001</c:v>
                </c:pt>
                <c:pt idx="2">
                  <c:v>40.99</c:v>
                </c:pt>
                <c:pt idx="3">
                  <c:v>41.017000000000003</c:v>
                </c:pt>
                <c:pt idx="4">
                  <c:v>40.877000000000002</c:v>
                </c:pt>
                <c:pt idx="5">
                  <c:v>41.215000000000003</c:v>
                </c:pt>
                <c:pt idx="6">
                  <c:v>40.957999999999998</c:v>
                </c:pt>
                <c:pt idx="7">
                  <c:v>40.902000000000001</c:v>
                </c:pt>
                <c:pt idx="8">
                  <c:v>41.496000000000002</c:v>
                </c:pt>
                <c:pt idx="9">
                  <c:v>40.917999999999999</c:v>
                </c:pt>
                <c:pt idx="10">
                  <c:v>40.936999999999998</c:v>
                </c:pt>
                <c:pt idx="11">
                  <c:v>40.988</c:v>
                </c:pt>
                <c:pt idx="12">
                  <c:v>40.902999999999999</c:v>
                </c:pt>
                <c:pt idx="13">
                  <c:v>40.98</c:v>
                </c:pt>
                <c:pt idx="14">
                  <c:v>41.003</c:v>
                </c:pt>
                <c:pt idx="15">
                  <c:v>40.866999999999997</c:v>
                </c:pt>
                <c:pt idx="16">
                  <c:v>40.930999999999997</c:v>
                </c:pt>
                <c:pt idx="17">
                  <c:v>40.942</c:v>
                </c:pt>
                <c:pt idx="18">
                  <c:v>41.134999999999998</c:v>
                </c:pt>
                <c:pt idx="19">
                  <c:v>40.892000000000003</c:v>
                </c:pt>
                <c:pt idx="20">
                  <c:v>40.884</c:v>
                </c:pt>
                <c:pt idx="21">
                  <c:v>40.893999999999998</c:v>
                </c:pt>
                <c:pt idx="22">
                  <c:v>41.01</c:v>
                </c:pt>
                <c:pt idx="23">
                  <c:v>41.012</c:v>
                </c:pt>
                <c:pt idx="24">
                  <c:v>41.219000000000001</c:v>
                </c:pt>
                <c:pt idx="25">
                  <c:v>41.317999999999998</c:v>
                </c:pt>
                <c:pt idx="26">
                  <c:v>40.923999999999999</c:v>
                </c:pt>
                <c:pt idx="27">
                  <c:v>41.723999999999997</c:v>
                </c:pt>
                <c:pt idx="28">
                  <c:v>42.398000000000003</c:v>
                </c:pt>
                <c:pt idx="29">
                  <c:v>40.98</c:v>
                </c:pt>
                <c:pt idx="30">
                  <c:v>41.058999999999997</c:v>
                </c:pt>
                <c:pt idx="31">
                  <c:v>41.878999999999998</c:v>
                </c:pt>
                <c:pt idx="32">
                  <c:v>40.865000000000002</c:v>
                </c:pt>
                <c:pt idx="33">
                  <c:v>41.191000000000003</c:v>
                </c:pt>
                <c:pt idx="34">
                  <c:v>41.145000000000003</c:v>
                </c:pt>
                <c:pt idx="35">
                  <c:v>40.85</c:v>
                </c:pt>
                <c:pt idx="36">
                  <c:v>41.040999999999997</c:v>
                </c:pt>
                <c:pt idx="37">
                  <c:v>41.261000000000003</c:v>
                </c:pt>
                <c:pt idx="38">
                  <c:v>41.139000000000003</c:v>
                </c:pt>
                <c:pt idx="39">
                  <c:v>40.877000000000002</c:v>
                </c:pt>
                <c:pt idx="40">
                  <c:v>40.835999999999999</c:v>
                </c:pt>
                <c:pt idx="41">
                  <c:v>40.948999999999998</c:v>
                </c:pt>
                <c:pt idx="42">
                  <c:v>41.174999999999997</c:v>
                </c:pt>
                <c:pt idx="43">
                  <c:v>41.103000000000002</c:v>
                </c:pt>
                <c:pt idx="44">
                  <c:v>41.021999999999998</c:v>
                </c:pt>
                <c:pt idx="45">
                  <c:v>41.906999999999996</c:v>
                </c:pt>
                <c:pt idx="46">
                  <c:v>41.167999999999999</c:v>
                </c:pt>
                <c:pt idx="47">
                  <c:v>40.988</c:v>
                </c:pt>
                <c:pt idx="48">
                  <c:v>44.417999999999999</c:v>
                </c:pt>
                <c:pt idx="49">
                  <c:v>41.585999999999999</c:v>
                </c:pt>
                <c:pt idx="50">
                  <c:v>40.802999999999997</c:v>
                </c:pt>
                <c:pt idx="51">
                  <c:v>41.101999999999997</c:v>
                </c:pt>
                <c:pt idx="52">
                  <c:v>41.262999999999998</c:v>
                </c:pt>
                <c:pt idx="53">
                  <c:v>41.281999999999996</c:v>
                </c:pt>
                <c:pt idx="54">
                  <c:v>40.988</c:v>
                </c:pt>
                <c:pt idx="55">
                  <c:v>41.14</c:v>
                </c:pt>
                <c:pt idx="56">
                  <c:v>41.161000000000001</c:v>
                </c:pt>
                <c:pt idx="57">
                  <c:v>41.832000000000001</c:v>
                </c:pt>
                <c:pt idx="58">
                  <c:v>41.14</c:v>
                </c:pt>
                <c:pt idx="59">
                  <c:v>41.32</c:v>
                </c:pt>
                <c:pt idx="60">
                  <c:v>40.969000000000001</c:v>
                </c:pt>
                <c:pt idx="61">
                  <c:v>41.12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'Deus Team'!$E$18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'Deus Team'!$B$19:$B$80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'Deus Team'!$E$19:$E$80</c:f>
              <c:numCache>
                <c:formatCode>0.000</c:formatCode>
                <c:ptCount val="62"/>
                <c:pt idx="0">
                  <c:v>43.472000000000001</c:v>
                </c:pt>
                <c:pt idx="1">
                  <c:v>41.895000000000003</c:v>
                </c:pt>
                <c:pt idx="2">
                  <c:v>41.646000000000001</c:v>
                </c:pt>
                <c:pt idx="3">
                  <c:v>41.875999999999998</c:v>
                </c:pt>
                <c:pt idx="4">
                  <c:v>41.889000000000003</c:v>
                </c:pt>
                <c:pt idx="5">
                  <c:v>41.48</c:v>
                </c:pt>
                <c:pt idx="6">
                  <c:v>41.616</c:v>
                </c:pt>
                <c:pt idx="7">
                  <c:v>41.765999999999998</c:v>
                </c:pt>
                <c:pt idx="8">
                  <c:v>41.863</c:v>
                </c:pt>
                <c:pt idx="9">
                  <c:v>41.805999999999997</c:v>
                </c:pt>
                <c:pt idx="10">
                  <c:v>42.759</c:v>
                </c:pt>
                <c:pt idx="11">
                  <c:v>41.908000000000001</c:v>
                </c:pt>
                <c:pt idx="12">
                  <c:v>41.478999999999999</c:v>
                </c:pt>
                <c:pt idx="13">
                  <c:v>41.664999999999999</c:v>
                </c:pt>
                <c:pt idx="14">
                  <c:v>41.451000000000001</c:v>
                </c:pt>
                <c:pt idx="15">
                  <c:v>41.540999999999997</c:v>
                </c:pt>
                <c:pt idx="16">
                  <c:v>41.476999999999997</c:v>
                </c:pt>
                <c:pt idx="17">
                  <c:v>41.539000000000001</c:v>
                </c:pt>
                <c:pt idx="18">
                  <c:v>41.508000000000003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'Deus Team'!$F$18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'Deus Team'!$B$19:$B$80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'Deus Team'!$F$19:$F$80</c:f>
              <c:numCache>
                <c:formatCode>0.000</c:formatCode>
                <c:ptCount val="62"/>
                <c:pt idx="0">
                  <c:v>43.408000000000001</c:v>
                </c:pt>
                <c:pt idx="1">
                  <c:v>41.408999999999999</c:v>
                </c:pt>
                <c:pt idx="2">
                  <c:v>41.628</c:v>
                </c:pt>
                <c:pt idx="3">
                  <c:v>41.343000000000004</c:v>
                </c:pt>
                <c:pt idx="4">
                  <c:v>41.244</c:v>
                </c:pt>
                <c:pt idx="5">
                  <c:v>41.395000000000003</c:v>
                </c:pt>
                <c:pt idx="6">
                  <c:v>41.325000000000003</c:v>
                </c:pt>
                <c:pt idx="7">
                  <c:v>41.399000000000001</c:v>
                </c:pt>
                <c:pt idx="8">
                  <c:v>41.26</c:v>
                </c:pt>
                <c:pt idx="9">
                  <c:v>41.475000000000001</c:v>
                </c:pt>
                <c:pt idx="10">
                  <c:v>41.317999999999998</c:v>
                </c:pt>
                <c:pt idx="11">
                  <c:v>41.777999999999999</c:v>
                </c:pt>
                <c:pt idx="12">
                  <c:v>41.448999999999998</c:v>
                </c:pt>
                <c:pt idx="13">
                  <c:v>41.365000000000002</c:v>
                </c:pt>
                <c:pt idx="14">
                  <c:v>41.301000000000002</c:v>
                </c:pt>
                <c:pt idx="15">
                  <c:v>41.08</c:v>
                </c:pt>
                <c:pt idx="16">
                  <c:v>41.216000000000001</c:v>
                </c:pt>
                <c:pt idx="17">
                  <c:v>41.692</c:v>
                </c:pt>
                <c:pt idx="18">
                  <c:v>41.350999999999999</c:v>
                </c:pt>
                <c:pt idx="19">
                  <c:v>41.206000000000003</c:v>
                </c:pt>
                <c:pt idx="20">
                  <c:v>41.39</c:v>
                </c:pt>
                <c:pt idx="21">
                  <c:v>41.276000000000003</c:v>
                </c:pt>
                <c:pt idx="22">
                  <c:v>41.411999999999999</c:v>
                </c:pt>
                <c:pt idx="23">
                  <c:v>41.223999999999997</c:v>
                </c:pt>
                <c:pt idx="24">
                  <c:v>41.182000000000002</c:v>
                </c:pt>
                <c:pt idx="25">
                  <c:v>41.201999999999998</c:v>
                </c:pt>
                <c:pt idx="26">
                  <c:v>41.255000000000003</c:v>
                </c:pt>
                <c:pt idx="27">
                  <c:v>41.319000000000003</c:v>
                </c:pt>
                <c:pt idx="28">
                  <c:v>41.423000000000002</c:v>
                </c:pt>
                <c:pt idx="29">
                  <c:v>41.451000000000001</c:v>
                </c:pt>
                <c:pt idx="30">
                  <c:v>41.601999999999997</c:v>
                </c:pt>
                <c:pt idx="31">
                  <c:v>41.457000000000001</c:v>
                </c:pt>
                <c:pt idx="32">
                  <c:v>41.311</c:v>
                </c:pt>
                <c:pt idx="33">
                  <c:v>41.414000000000001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'Deus Team'!$G$18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'Deus Team'!$B$19:$B$80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'Deus Team'!$G$19:$G$80</c:f>
              <c:numCache>
                <c:formatCode>0.000</c:formatCode>
                <c:ptCount val="62"/>
                <c:pt idx="0">
                  <c:v>44.283000000000001</c:v>
                </c:pt>
                <c:pt idx="1">
                  <c:v>41.631999999999998</c:v>
                </c:pt>
                <c:pt idx="2">
                  <c:v>41.567999999999998</c:v>
                </c:pt>
                <c:pt idx="3">
                  <c:v>41.331000000000003</c:v>
                </c:pt>
                <c:pt idx="4">
                  <c:v>41.411999999999999</c:v>
                </c:pt>
                <c:pt idx="5">
                  <c:v>41.222999999999999</c:v>
                </c:pt>
                <c:pt idx="6">
                  <c:v>41.627000000000002</c:v>
                </c:pt>
                <c:pt idx="7">
                  <c:v>41.548000000000002</c:v>
                </c:pt>
                <c:pt idx="8">
                  <c:v>41.378</c:v>
                </c:pt>
                <c:pt idx="9">
                  <c:v>41.22</c:v>
                </c:pt>
                <c:pt idx="10">
                  <c:v>41.204000000000001</c:v>
                </c:pt>
                <c:pt idx="11">
                  <c:v>41.268000000000001</c:v>
                </c:pt>
                <c:pt idx="12">
                  <c:v>41.326999999999998</c:v>
                </c:pt>
                <c:pt idx="13">
                  <c:v>41.253999999999998</c:v>
                </c:pt>
                <c:pt idx="14">
                  <c:v>41.223999999999997</c:v>
                </c:pt>
                <c:pt idx="15">
                  <c:v>41.201000000000001</c:v>
                </c:pt>
                <c:pt idx="16">
                  <c:v>42.16</c:v>
                </c:pt>
                <c:pt idx="17">
                  <c:v>41.162999999999997</c:v>
                </c:pt>
                <c:pt idx="18">
                  <c:v>41.192999999999998</c:v>
                </c:pt>
                <c:pt idx="19">
                  <c:v>41.292999999999999</c:v>
                </c:pt>
                <c:pt idx="20">
                  <c:v>41.371000000000002</c:v>
                </c:pt>
                <c:pt idx="21">
                  <c:v>41.555999999999997</c:v>
                </c:pt>
                <c:pt idx="22">
                  <c:v>41.390999999999998</c:v>
                </c:pt>
                <c:pt idx="23">
                  <c:v>41.497999999999998</c:v>
                </c:pt>
                <c:pt idx="24">
                  <c:v>41.244</c:v>
                </c:pt>
                <c:pt idx="25">
                  <c:v>41.237000000000002</c:v>
                </c:pt>
                <c:pt idx="26">
                  <c:v>41.317</c:v>
                </c:pt>
                <c:pt idx="27">
                  <c:v>41.265999999999998</c:v>
                </c:pt>
                <c:pt idx="28">
                  <c:v>41.173999999999999</c:v>
                </c:pt>
                <c:pt idx="29">
                  <c:v>41.366999999999997</c:v>
                </c:pt>
                <c:pt idx="30">
                  <c:v>41.43</c:v>
                </c:pt>
                <c:pt idx="31">
                  <c:v>41.500999999999998</c:v>
                </c:pt>
                <c:pt idx="32">
                  <c:v>41.249000000000002</c:v>
                </c:pt>
                <c:pt idx="33">
                  <c:v>41.430999999999997</c:v>
                </c:pt>
                <c:pt idx="34">
                  <c:v>41.435000000000002</c:v>
                </c:pt>
                <c:pt idx="35">
                  <c:v>41.356000000000002</c:v>
                </c:pt>
                <c:pt idx="36">
                  <c:v>41.427</c:v>
                </c:pt>
                <c:pt idx="37">
                  <c:v>41.359000000000002</c:v>
                </c:pt>
                <c:pt idx="38">
                  <c:v>41.256999999999998</c:v>
                </c:pt>
                <c:pt idx="39">
                  <c:v>41.29</c:v>
                </c:pt>
                <c:pt idx="40">
                  <c:v>41.250999999999998</c:v>
                </c:pt>
                <c:pt idx="41">
                  <c:v>41.54</c:v>
                </c:pt>
                <c:pt idx="42">
                  <c:v>41.286999999999999</c:v>
                </c:pt>
                <c:pt idx="43">
                  <c:v>41.375999999999998</c:v>
                </c:pt>
                <c:pt idx="44">
                  <c:v>41.6</c:v>
                </c:pt>
                <c:pt idx="45">
                  <c:v>41.140999999999998</c:v>
                </c:pt>
                <c:pt idx="46">
                  <c:v>41.476999999999997</c:v>
                </c:pt>
                <c:pt idx="47">
                  <c:v>41.305999999999997</c:v>
                </c:pt>
                <c:pt idx="48">
                  <c:v>41.3</c:v>
                </c:pt>
                <c:pt idx="49">
                  <c:v>41.145000000000003</c:v>
                </c:pt>
                <c:pt idx="50">
                  <c:v>41.478000000000002</c:v>
                </c:pt>
                <c:pt idx="51">
                  <c:v>41.451999999999998</c:v>
                </c:pt>
                <c:pt idx="52">
                  <c:v>41.3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'Deus Team'!$H$18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'Deus Team'!$B$19:$B$80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'Deus Team'!$H$19:$H$80</c:f>
              <c:numCache>
                <c:formatCode>0.000</c:formatCode>
                <c:ptCount val="62"/>
                <c:pt idx="0">
                  <c:v>42.396999999999998</c:v>
                </c:pt>
                <c:pt idx="1">
                  <c:v>40.866999999999997</c:v>
                </c:pt>
                <c:pt idx="2">
                  <c:v>41.485999999999997</c:v>
                </c:pt>
                <c:pt idx="3">
                  <c:v>41.152999999999999</c:v>
                </c:pt>
                <c:pt idx="4">
                  <c:v>41</c:v>
                </c:pt>
                <c:pt idx="5">
                  <c:v>41.366999999999997</c:v>
                </c:pt>
                <c:pt idx="6">
                  <c:v>40.89</c:v>
                </c:pt>
                <c:pt idx="7">
                  <c:v>40.947000000000003</c:v>
                </c:pt>
                <c:pt idx="8">
                  <c:v>40.85</c:v>
                </c:pt>
                <c:pt idx="9">
                  <c:v>40.909999999999997</c:v>
                </c:pt>
                <c:pt idx="10">
                  <c:v>40.893000000000001</c:v>
                </c:pt>
                <c:pt idx="11">
                  <c:v>41.219000000000001</c:v>
                </c:pt>
                <c:pt idx="12">
                  <c:v>41.331000000000003</c:v>
                </c:pt>
                <c:pt idx="13">
                  <c:v>41.076999999999998</c:v>
                </c:pt>
                <c:pt idx="14">
                  <c:v>40.899000000000001</c:v>
                </c:pt>
                <c:pt idx="15">
                  <c:v>40.917000000000002</c:v>
                </c:pt>
                <c:pt idx="16">
                  <c:v>41.061999999999998</c:v>
                </c:pt>
                <c:pt idx="17">
                  <c:v>40.923000000000002</c:v>
                </c:pt>
                <c:pt idx="18">
                  <c:v>41.164999999999999</c:v>
                </c:pt>
                <c:pt idx="19">
                  <c:v>41.252000000000002</c:v>
                </c:pt>
                <c:pt idx="20">
                  <c:v>41.305</c:v>
                </c:pt>
                <c:pt idx="21">
                  <c:v>41.093000000000004</c:v>
                </c:pt>
                <c:pt idx="22">
                  <c:v>41.563000000000002</c:v>
                </c:pt>
                <c:pt idx="23">
                  <c:v>41.121000000000002</c:v>
                </c:pt>
                <c:pt idx="24">
                  <c:v>41.045000000000002</c:v>
                </c:pt>
                <c:pt idx="25">
                  <c:v>41.079000000000001</c:v>
                </c:pt>
                <c:pt idx="26">
                  <c:v>40.947000000000003</c:v>
                </c:pt>
                <c:pt idx="27">
                  <c:v>41.095999999999997</c:v>
                </c:pt>
                <c:pt idx="28">
                  <c:v>41.085999999999999</c:v>
                </c:pt>
                <c:pt idx="29">
                  <c:v>41.134999999999998</c:v>
                </c:pt>
                <c:pt idx="30">
                  <c:v>41.033000000000001</c:v>
                </c:pt>
                <c:pt idx="31">
                  <c:v>41.037999999999997</c:v>
                </c:pt>
                <c:pt idx="32">
                  <c:v>41.024000000000001</c:v>
                </c:pt>
                <c:pt idx="33">
                  <c:v>40.962000000000003</c:v>
                </c:pt>
                <c:pt idx="34">
                  <c:v>41.036999999999999</c:v>
                </c:pt>
                <c:pt idx="35">
                  <c:v>41.029000000000003</c:v>
                </c:pt>
                <c:pt idx="36">
                  <c:v>41.093000000000004</c:v>
                </c:pt>
                <c:pt idx="37">
                  <c:v>41.423999999999999</c:v>
                </c:pt>
                <c:pt idx="38">
                  <c:v>41.045000000000002</c:v>
                </c:pt>
                <c:pt idx="39">
                  <c:v>40.924999999999997</c:v>
                </c:pt>
                <c:pt idx="40">
                  <c:v>41.027999999999999</c:v>
                </c:pt>
                <c:pt idx="41">
                  <c:v>40.994999999999997</c:v>
                </c:pt>
                <c:pt idx="42">
                  <c:v>40.935000000000002</c:v>
                </c:pt>
                <c:pt idx="43">
                  <c:v>40.905999999999999</c:v>
                </c:pt>
                <c:pt idx="44">
                  <c:v>41.084000000000003</c:v>
                </c:pt>
                <c:pt idx="45">
                  <c:v>40.981000000000002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9649280"/>
        <c:axId val="159238976"/>
      </c:lineChart>
      <c:catAx>
        <c:axId val="239649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59238976"/>
        <c:crosses val="autoZero"/>
        <c:auto val="1"/>
        <c:lblAlgn val="ctr"/>
        <c:lblOffset val="100"/>
        <c:noMultiLvlLbl val="0"/>
      </c:catAx>
      <c:valAx>
        <c:axId val="159238976"/>
        <c:scaling>
          <c:orientation val="minMax"/>
          <c:max val="44"/>
          <c:min val="40"/>
        </c:scaling>
        <c:delete val="0"/>
        <c:axPos val="l"/>
        <c:majorGridlines/>
        <c:numFmt formatCode="0.000" sourceLinked="1"/>
        <c:majorTickMark val="none"/>
        <c:minorTickMark val="none"/>
        <c:tickLblPos val="nextTo"/>
        <c:spPr>
          <a:ln w="9525">
            <a:noFill/>
          </a:ln>
        </c:spPr>
        <c:crossAx val="23964928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'Vpered ta Vgoru'!$C$18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'Vpered ta Vgoru'!$B$19:$B$80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'Vpered ta Vgoru'!$C$19:$C$80</c:f>
              <c:numCache>
                <c:formatCode>0.000</c:formatCode>
                <c:ptCount val="62"/>
                <c:pt idx="0">
                  <c:v>46.843000000000004</c:v>
                </c:pt>
                <c:pt idx="1">
                  <c:v>42.037999999999997</c:v>
                </c:pt>
                <c:pt idx="2">
                  <c:v>41.578000000000003</c:v>
                </c:pt>
                <c:pt idx="3">
                  <c:v>41.408999999999999</c:v>
                </c:pt>
                <c:pt idx="4">
                  <c:v>41.518000000000001</c:v>
                </c:pt>
                <c:pt idx="5">
                  <c:v>41.421999999999997</c:v>
                </c:pt>
                <c:pt idx="6">
                  <c:v>41.052</c:v>
                </c:pt>
                <c:pt idx="7">
                  <c:v>40.97</c:v>
                </c:pt>
                <c:pt idx="8">
                  <c:v>40.884999999999998</c:v>
                </c:pt>
                <c:pt idx="9">
                  <c:v>40.814</c:v>
                </c:pt>
                <c:pt idx="10">
                  <c:v>40.738</c:v>
                </c:pt>
                <c:pt idx="11">
                  <c:v>40.798999999999999</c:v>
                </c:pt>
                <c:pt idx="12">
                  <c:v>40.877000000000002</c:v>
                </c:pt>
                <c:pt idx="13">
                  <c:v>40.759</c:v>
                </c:pt>
                <c:pt idx="14">
                  <c:v>41.286000000000001</c:v>
                </c:pt>
                <c:pt idx="15">
                  <c:v>40.899000000000001</c:v>
                </c:pt>
                <c:pt idx="16">
                  <c:v>40.811999999999998</c:v>
                </c:pt>
                <c:pt idx="17">
                  <c:v>41.021000000000001</c:v>
                </c:pt>
                <c:pt idx="18">
                  <c:v>41.003999999999998</c:v>
                </c:pt>
                <c:pt idx="19">
                  <c:v>40.884999999999998</c:v>
                </c:pt>
                <c:pt idx="20">
                  <c:v>40.927</c:v>
                </c:pt>
                <c:pt idx="21">
                  <c:v>40.831000000000003</c:v>
                </c:pt>
                <c:pt idx="22">
                  <c:v>40.877000000000002</c:v>
                </c:pt>
                <c:pt idx="23">
                  <c:v>40.857999999999997</c:v>
                </c:pt>
                <c:pt idx="24">
                  <c:v>40.82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'Vpered ta Vgoru'!$D$18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'Vpered ta Vgoru'!$B$19:$B$80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'Vpered ta Vgoru'!$D$19:$D$80</c:f>
              <c:numCache>
                <c:formatCode>0.000</c:formatCode>
                <c:ptCount val="62"/>
                <c:pt idx="0">
                  <c:v>45.3</c:v>
                </c:pt>
                <c:pt idx="1">
                  <c:v>41.948999999999998</c:v>
                </c:pt>
                <c:pt idx="2">
                  <c:v>41.558999999999997</c:v>
                </c:pt>
                <c:pt idx="3">
                  <c:v>41.558</c:v>
                </c:pt>
                <c:pt idx="4">
                  <c:v>41.493000000000002</c:v>
                </c:pt>
                <c:pt idx="5">
                  <c:v>41.398000000000003</c:v>
                </c:pt>
                <c:pt idx="6">
                  <c:v>41.5</c:v>
                </c:pt>
                <c:pt idx="7">
                  <c:v>41.325000000000003</c:v>
                </c:pt>
                <c:pt idx="8">
                  <c:v>41.365000000000002</c:v>
                </c:pt>
                <c:pt idx="9">
                  <c:v>41.365000000000002</c:v>
                </c:pt>
                <c:pt idx="10">
                  <c:v>41.418999999999997</c:v>
                </c:pt>
                <c:pt idx="11">
                  <c:v>41.19</c:v>
                </c:pt>
                <c:pt idx="12">
                  <c:v>41.219000000000001</c:v>
                </c:pt>
                <c:pt idx="13">
                  <c:v>41.304000000000002</c:v>
                </c:pt>
                <c:pt idx="14">
                  <c:v>41.463000000000001</c:v>
                </c:pt>
                <c:pt idx="15">
                  <c:v>41.597999999999999</c:v>
                </c:pt>
                <c:pt idx="16">
                  <c:v>41.515999999999998</c:v>
                </c:pt>
                <c:pt idx="17">
                  <c:v>41.329000000000001</c:v>
                </c:pt>
                <c:pt idx="18">
                  <c:v>41.258000000000003</c:v>
                </c:pt>
                <c:pt idx="19">
                  <c:v>41.290999999999997</c:v>
                </c:pt>
                <c:pt idx="20">
                  <c:v>42.143999999999998</c:v>
                </c:pt>
                <c:pt idx="21">
                  <c:v>41.566000000000003</c:v>
                </c:pt>
                <c:pt idx="22">
                  <c:v>41.314</c:v>
                </c:pt>
                <c:pt idx="23">
                  <c:v>41.470999999999997</c:v>
                </c:pt>
                <c:pt idx="24">
                  <c:v>41.167000000000002</c:v>
                </c:pt>
                <c:pt idx="25">
                  <c:v>41.466999999999999</c:v>
                </c:pt>
                <c:pt idx="26">
                  <c:v>41.375999999999998</c:v>
                </c:pt>
                <c:pt idx="27">
                  <c:v>41.3</c:v>
                </c:pt>
                <c:pt idx="28">
                  <c:v>41.353999999999999</c:v>
                </c:pt>
                <c:pt idx="29">
                  <c:v>41.716000000000001</c:v>
                </c:pt>
                <c:pt idx="30">
                  <c:v>41.298999999999999</c:v>
                </c:pt>
                <c:pt idx="31">
                  <c:v>41.28</c:v>
                </c:pt>
                <c:pt idx="32">
                  <c:v>41.256999999999998</c:v>
                </c:pt>
                <c:pt idx="33">
                  <c:v>41.363</c:v>
                </c:pt>
                <c:pt idx="34">
                  <c:v>41.371000000000002</c:v>
                </c:pt>
                <c:pt idx="35">
                  <c:v>41.244999999999997</c:v>
                </c:pt>
                <c:pt idx="36">
                  <c:v>41.286000000000001</c:v>
                </c:pt>
                <c:pt idx="37">
                  <c:v>41.198999999999998</c:v>
                </c:pt>
                <c:pt idx="38">
                  <c:v>41.286000000000001</c:v>
                </c:pt>
                <c:pt idx="39">
                  <c:v>41.332000000000001</c:v>
                </c:pt>
                <c:pt idx="40">
                  <c:v>41.231000000000002</c:v>
                </c:pt>
                <c:pt idx="41">
                  <c:v>41.298000000000002</c:v>
                </c:pt>
                <c:pt idx="42">
                  <c:v>41.7</c:v>
                </c:pt>
                <c:pt idx="43">
                  <c:v>41.584000000000003</c:v>
                </c:pt>
                <c:pt idx="44">
                  <c:v>41.362000000000002</c:v>
                </c:pt>
                <c:pt idx="45">
                  <c:v>41.433999999999997</c:v>
                </c:pt>
                <c:pt idx="46">
                  <c:v>41.232999999999997</c:v>
                </c:pt>
                <c:pt idx="47">
                  <c:v>41.289000000000001</c:v>
                </c:pt>
                <c:pt idx="48">
                  <c:v>41.085000000000001</c:v>
                </c:pt>
                <c:pt idx="49">
                  <c:v>41.389000000000003</c:v>
                </c:pt>
                <c:pt idx="50">
                  <c:v>41.191000000000003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'Vpered ta Vgoru'!$E$18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'Vpered ta Vgoru'!$B$19:$B$80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'Vpered ta Vgoru'!$E$19:$E$80</c:f>
              <c:numCache>
                <c:formatCode>0.000</c:formatCode>
                <c:ptCount val="62"/>
                <c:pt idx="0">
                  <c:v>42.881999999999998</c:v>
                </c:pt>
                <c:pt idx="1">
                  <c:v>41.173999999999999</c:v>
                </c:pt>
                <c:pt idx="2">
                  <c:v>42.378999999999998</c:v>
                </c:pt>
                <c:pt idx="3">
                  <c:v>41.125</c:v>
                </c:pt>
                <c:pt idx="4">
                  <c:v>41.392000000000003</c:v>
                </c:pt>
                <c:pt idx="5">
                  <c:v>41.478999999999999</c:v>
                </c:pt>
                <c:pt idx="6">
                  <c:v>41.100999999999999</c:v>
                </c:pt>
                <c:pt idx="7">
                  <c:v>41.441000000000003</c:v>
                </c:pt>
                <c:pt idx="8">
                  <c:v>41.966000000000001</c:v>
                </c:pt>
                <c:pt idx="9">
                  <c:v>41.954999999999998</c:v>
                </c:pt>
                <c:pt idx="10">
                  <c:v>40.767000000000003</c:v>
                </c:pt>
                <c:pt idx="11">
                  <c:v>41.106999999999999</c:v>
                </c:pt>
                <c:pt idx="12">
                  <c:v>41.033999999999999</c:v>
                </c:pt>
                <c:pt idx="13">
                  <c:v>40.930999999999997</c:v>
                </c:pt>
                <c:pt idx="14">
                  <c:v>40.813000000000002</c:v>
                </c:pt>
                <c:pt idx="15">
                  <c:v>40.784999999999997</c:v>
                </c:pt>
                <c:pt idx="16">
                  <c:v>40.805</c:v>
                </c:pt>
                <c:pt idx="17">
                  <c:v>40.935000000000002</c:v>
                </c:pt>
                <c:pt idx="18">
                  <c:v>40.780999999999999</c:v>
                </c:pt>
                <c:pt idx="19">
                  <c:v>41.295999999999999</c:v>
                </c:pt>
                <c:pt idx="20">
                  <c:v>40.866999999999997</c:v>
                </c:pt>
                <c:pt idx="21">
                  <c:v>41.441000000000003</c:v>
                </c:pt>
                <c:pt idx="22">
                  <c:v>40.869999999999997</c:v>
                </c:pt>
                <c:pt idx="23">
                  <c:v>40.869999999999997</c:v>
                </c:pt>
                <c:pt idx="24">
                  <c:v>40.981999999999999</c:v>
                </c:pt>
                <c:pt idx="25">
                  <c:v>40.930999999999997</c:v>
                </c:pt>
                <c:pt idx="26">
                  <c:v>40.832999999999998</c:v>
                </c:pt>
                <c:pt idx="27">
                  <c:v>40.954000000000001</c:v>
                </c:pt>
                <c:pt idx="28">
                  <c:v>40.786999999999999</c:v>
                </c:pt>
                <c:pt idx="29">
                  <c:v>40.805999999999997</c:v>
                </c:pt>
                <c:pt idx="30">
                  <c:v>41.378</c:v>
                </c:pt>
                <c:pt idx="31">
                  <c:v>40.71</c:v>
                </c:pt>
                <c:pt idx="32">
                  <c:v>40.729999999999997</c:v>
                </c:pt>
                <c:pt idx="33">
                  <c:v>40.802999999999997</c:v>
                </c:pt>
                <c:pt idx="34">
                  <c:v>40.972999999999999</c:v>
                </c:pt>
                <c:pt idx="35">
                  <c:v>40.847999999999999</c:v>
                </c:pt>
                <c:pt idx="36">
                  <c:v>41.180999999999997</c:v>
                </c:pt>
                <c:pt idx="37">
                  <c:v>41.594999999999999</c:v>
                </c:pt>
                <c:pt idx="38">
                  <c:v>40.883000000000003</c:v>
                </c:pt>
                <c:pt idx="39">
                  <c:v>40.777999999999999</c:v>
                </c:pt>
                <c:pt idx="40">
                  <c:v>40.856000000000002</c:v>
                </c:pt>
                <c:pt idx="41">
                  <c:v>40.654000000000003</c:v>
                </c:pt>
                <c:pt idx="42">
                  <c:v>41.375</c:v>
                </c:pt>
                <c:pt idx="43">
                  <c:v>41.41</c:v>
                </c:pt>
                <c:pt idx="44">
                  <c:v>42.213000000000001</c:v>
                </c:pt>
                <c:pt idx="45">
                  <c:v>41.180999999999997</c:v>
                </c:pt>
                <c:pt idx="46">
                  <c:v>40.978000000000002</c:v>
                </c:pt>
                <c:pt idx="47">
                  <c:v>41.003999999999998</c:v>
                </c:pt>
                <c:pt idx="48">
                  <c:v>40.906999999999996</c:v>
                </c:pt>
                <c:pt idx="49">
                  <c:v>40.743000000000002</c:v>
                </c:pt>
                <c:pt idx="50">
                  <c:v>40.850999999999999</c:v>
                </c:pt>
                <c:pt idx="51">
                  <c:v>41.555999999999997</c:v>
                </c:pt>
                <c:pt idx="52">
                  <c:v>40.921999999999997</c:v>
                </c:pt>
                <c:pt idx="53">
                  <c:v>40.850999999999999</c:v>
                </c:pt>
                <c:pt idx="54">
                  <c:v>40.765999999999998</c:v>
                </c:pt>
                <c:pt idx="55">
                  <c:v>40.948999999999998</c:v>
                </c:pt>
                <c:pt idx="56">
                  <c:v>40.774999999999999</c:v>
                </c:pt>
                <c:pt idx="57">
                  <c:v>41.03</c:v>
                </c:pt>
                <c:pt idx="58">
                  <c:v>41.021999999999998</c:v>
                </c:pt>
                <c:pt idx="59">
                  <c:v>41.814</c:v>
                </c:pt>
                <c:pt idx="60">
                  <c:v>41.042000000000002</c:v>
                </c:pt>
                <c:pt idx="61">
                  <c:v>40.86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'Vpered ta Vgoru'!$F$18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'Vpered ta Vgoru'!$B$19:$B$80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'Vpered ta Vgoru'!$F$19:$F$80</c:f>
              <c:numCache>
                <c:formatCode>0.000</c:formatCode>
                <c:ptCount val="62"/>
                <c:pt idx="0">
                  <c:v>44.058</c:v>
                </c:pt>
                <c:pt idx="1">
                  <c:v>42.09</c:v>
                </c:pt>
                <c:pt idx="2">
                  <c:v>42.003999999999998</c:v>
                </c:pt>
                <c:pt idx="3">
                  <c:v>42.39</c:v>
                </c:pt>
                <c:pt idx="4">
                  <c:v>41.853999999999999</c:v>
                </c:pt>
                <c:pt idx="5">
                  <c:v>41.790999999999997</c:v>
                </c:pt>
                <c:pt idx="6">
                  <c:v>41.621000000000002</c:v>
                </c:pt>
                <c:pt idx="7">
                  <c:v>41.567999999999998</c:v>
                </c:pt>
                <c:pt idx="8">
                  <c:v>42.098999999999997</c:v>
                </c:pt>
                <c:pt idx="9">
                  <c:v>42.039000000000001</c:v>
                </c:pt>
                <c:pt idx="10">
                  <c:v>41.673999999999999</c:v>
                </c:pt>
                <c:pt idx="11">
                  <c:v>41.529000000000003</c:v>
                </c:pt>
                <c:pt idx="12">
                  <c:v>41.631</c:v>
                </c:pt>
                <c:pt idx="13">
                  <c:v>41.433</c:v>
                </c:pt>
                <c:pt idx="14">
                  <c:v>41.558999999999997</c:v>
                </c:pt>
                <c:pt idx="15">
                  <c:v>41.656999999999996</c:v>
                </c:pt>
                <c:pt idx="16">
                  <c:v>41.465000000000003</c:v>
                </c:pt>
                <c:pt idx="17">
                  <c:v>41.552</c:v>
                </c:pt>
                <c:pt idx="18">
                  <c:v>41.46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'Vpered ta Vgoru'!$G$18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'Vpered ta Vgoru'!$B$19:$B$80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'Vpered ta Vgoru'!$G$19:$G$80</c:f>
              <c:numCache>
                <c:formatCode>0.000</c:formatCode>
                <c:ptCount val="62"/>
                <c:pt idx="0">
                  <c:v>42.508000000000003</c:v>
                </c:pt>
                <c:pt idx="1">
                  <c:v>41.588999999999999</c:v>
                </c:pt>
                <c:pt idx="2">
                  <c:v>41.404000000000003</c:v>
                </c:pt>
                <c:pt idx="3">
                  <c:v>41.66</c:v>
                </c:pt>
                <c:pt idx="4">
                  <c:v>41.209000000000003</c:v>
                </c:pt>
                <c:pt idx="5">
                  <c:v>41.127000000000002</c:v>
                </c:pt>
                <c:pt idx="6">
                  <c:v>41.484000000000002</c:v>
                </c:pt>
                <c:pt idx="7">
                  <c:v>41.03</c:v>
                </c:pt>
                <c:pt idx="8">
                  <c:v>41.484000000000002</c:v>
                </c:pt>
                <c:pt idx="9">
                  <c:v>41.582000000000001</c:v>
                </c:pt>
                <c:pt idx="10">
                  <c:v>41.131999999999998</c:v>
                </c:pt>
                <c:pt idx="11">
                  <c:v>41.21</c:v>
                </c:pt>
                <c:pt idx="12">
                  <c:v>41.256999999999998</c:v>
                </c:pt>
                <c:pt idx="13">
                  <c:v>41.052</c:v>
                </c:pt>
                <c:pt idx="14">
                  <c:v>41.08</c:v>
                </c:pt>
                <c:pt idx="15">
                  <c:v>41.076000000000001</c:v>
                </c:pt>
                <c:pt idx="16">
                  <c:v>41.701999999999998</c:v>
                </c:pt>
                <c:pt idx="17">
                  <c:v>41.521000000000001</c:v>
                </c:pt>
                <c:pt idx="18">
                  <c:v>41.13</c:v>
                </c:pt>
                <c:pt idx="19">
                  <c:v>41.354999999999997</c:v>
                </c:pt>
                <c:pt idx="20">
                  <c:v>41.201000000000001</c:v>
                </c:pt>
                <c:pt idx="21">
                  <c:v>41.667000000000002</c:v>
                </c:pt>
                <c:pt idx="22">
                  <c:v>41.345999999999997</c:v>
                </c:pt>
                <c:pt idx="23">
                  <c:v>41.201000000000001</c:v>
                </c:pt>
                <c:pt idx="24">
                  <c:v>41.292000000000002</c:v>
                </c:pt>
                <c:pt idx="25">
                  <c:v>41.082999999999998</c:v>
                </c:pt>
                <c:pt idx="26">
                  <c:v>41.094000000000001</c:v>
                </c:pt>
                <c:pt idx="27">
                  <c:v>41.222999999999999</c:v>
                </c:pt>
                <c:pt idx="28">
                  <c:v>41.045000000000002</c:v>
                </c:pt>
                <c:pt idx="29">
                  <c:v>41.179000000000002</c:v>
                </c:pt>
                <c:pt idx="30">
                  <c:v>41.344999999999999</c:v>
                </c:pt>
                <c:pt idx="31">
                  <c:v>41.137999999999998</c:v>
                </c:pt>
                <c:pt idx="32">
                  <c:v>41.063000000000002</c:v>
                </c:pt>
                <c:pt idx="33">
                  <c:v>41.137999999999998</c:v>
                </c:pt>
                <c:pt idx="34">
                  <c:v>40.969000000000001</c:v>
                </c:pt>
                <c:pt idx="35">
                  <c:v>41.393000000000001</c:v>
                </c:pt>
                <c:pt idx="36">
                  <c:v>41.259</c:v>
                </c:pt>
                <c:pt idx="37">
                  <c:v>41.073999999999998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'Vpered ta Vgoru'!$H$18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'Vpered ta Vgoru'!$B$19:$B$80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'Vpered ta Vgoru'!$H$19:$H$80</c:f>
              <c:numCache>
                <c:formatCode>0.000</c:formatCode>
                <c:ptCount val="62"/>
                <c:pt idx="0">
                  <c:v>43.438000000000002</c:v>
                </c:pt>
                <c:pt idx="1">
                  <c:v>41.767000000000003</c:v>
                </c:pt>
                <c:pt idx="2">
                  <c:v>41.508000000000003</c:v>
                </c:pt>
                <c:pt idx="3">
                  <c:v>41.667999999999999</c:v>
                </c:pt>
                <c:pt idx="4">
                  <c:v>41.51</c:v>
                </c:pt>
                <c:pt idx="5">
                  <c:v>41.420999999999999</c:v>
                </c:pt>
                <c:pt idx="6">
                  <c:v>41.359000000000002</c:v>
                </c:pt>
                <c:pt idx="7">
                  <c:v>41.424999999999997</c:v>
                </c:pt>
                <c:pt idx="8">
                  <c:v>41.761000000000003</c:v>
                </c:pt>
                <c:pt idx="9">
                  <c:v>41.875999999999998</c:v>
                </c:pt>
                <c:pt idx="10">
                  <c:v>41.738</c:v>
                </c:pt>
                <c:pt idx="11">
                  <c:v>41.277999999999999</c:v>
                </c:pt>
                <c:pt idx="12">
                  <c:v>41.314</c:v>
                </c:pt>
                <c:pt idx="13">
                  <c:v>41.386000000000003</c:v>
                </c:pt>
                <c:pt idx="14">
                  <c:v>41.33</c:v>
                </c:pt>
                <c:pt idx="15">
                  <c:v>41.228000000000002</c:v>
                </c:pt>
                <c:pt idx="16">
                  <c:v>41.399000000000001</c:v>
                </c:pt>
                <c:pt idx="17">
                  <c:v>41.34</c:v>
                </c:pt>
                <c:pt idx="18">
                  <c:v>41.341000000000001</c:v>
                </c:pt>
                <c:pt idx="19">
                  <c:v>41.32</c:v>
                </c:pt>
                <c:pt idx="20">
                  <c:v>41.143000000000001</c:v>
                </c:pt>
                <c:pt idx="21">
                  <c:v>41.305</c:v>
                </c:pt>
                <c:pt idx="22">
                  <c:v>41.220999999999997</c:v>
                </c:pt>
                <c:pt idx="23">
                  <c:v>41.26</c:v>
                </c:pt>
                <c:pt idx="24">
                  <c:v>41.274999999999999</c:v>
                </c:pt>
                <c:pt idx="25">
                  <c:v>41.238999999999997</c:v>
                </c:pt>
                <c:pt idx="26">
                  <c:v>41.26</c:v>
                </c:pt>
                <c:pt idx="27">
                  <c:v>41.345999999999997</c:v>
                </c:pt>
                <c:pt idx="28">
                  <c:v>41.186999999999998</c:v>
                </c:pt>
                <c:pt idx="29">
                  <c:v>42.021000000000001</c:v>
                </c:pt>
                <c:pt idx="30">
                  <c:v>41.404000000000003</c:v>
                </c:pt>
                <c:pt idx="31">
                  <c:v>41.84</c:v>
                </c:pt>
                <c:pt idx="32">
                  <c:v>41.265000000000001</c:v>
                </c:pt>
                <c:pt idx="33">
                  <c:v>41.238</c:v>
                </c:pt>
                <c:pt idx="34">
                  <c:v>41.564</c:v>
                </c:pt>
                <c:pt idx="35">
                  <c:v>42.276000000000003</c:v>
                </c:pt>
                <c:pt idx="36">
                  <c:v>41.606999999999999</c:v>
                </c:pt>
                <c:pt idx="37">
                  <c:v>41.277000000000001</c:v>
                </c:pt>
                <c:pt idx="38">
                  <c:v>41.34</c:v>
                </c:pt>
                <c:pt idx="39">
                  <c:v>41.533000000000001</c:v>
                </c:pt>
                <c:pt idx="40">
                  <c:v>41.323999999999998</c:v>
                </c:pt>
                <c:pt idx="41">
                  <c:v>41.104999999999997</c:v>
                </c:pt>
                <c:pt idx="42">
                  <c:v>41.26</c:v>
                </c:pt>
                <c:pt idx="43">
                  <c:v>41.22</c:v>
                </c:pt>
                <c:pt idx="44">
                  <c:v>41.156999999999996</c:v>
                </c:pt>
                <c:pt idx="45">
                  <c:v>41.189</c:v>
                </c:pt>
                <c:pt idx="46">
                  <c:v>41.139000000000003</c:v>
                </c:pt>
                <c:pt idx="47">
                  <c:v>41.31</c:v>
                </c:pt>
                <c:pt idx="48">
                  <c:v>41.164999999999999</c:v>
                </c:pt>
                <c:pt idx="49">
                  <c:v>41.2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6405760"/>
        <c:axId val="309582592"/>
      </c:lineChart>
      <c:catAx>
        <c:axId val="316405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09582592"/>
        <c:crosses val="autoZero"/>
        <c:auto val="1"/>
        <c:lblAlgn val="ctr"/>
        <c:lblOffset val="100"/>
        <c:noMultiLvlLbl val="0"/>
      </c:catAx>
      <c:valAx>
        <c:axId val="309582592"/>
        <c:scaling>
          <c:orientation val="minMax"/>
          <c:max val="44"/>
          <c:min val="40"/>
        </c:scaling>
        <c:delete val="0"/>
        <c:axPos val="l"/>
        <c:majorGridlines/>
        <c:numFmt formatCode="0.000" sourceLinked="1"/>
        <c:majorTickMark val="none"/>
        <c:minorTickMark val="none"/>
        <c:tickLblPos val="nextTo"/>
        <c:spPr>
          <a:ln w="9525">
            <a:noFill/>
          </a:ln>
        </c:spPr>
        <c:crossAx val="3164057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'Hurricane RT Ukraine'!$C$18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'Hurricane RT Ukraine'!$B$19:$B$74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'Hurricane RT Ukraine'!$C$19:$C$74</c:f>
              <c:numCache>
                <c:formatCode>0.000</c:formatCode>
                <c:ptCount val="56"/>
                <c:pt idx="0">
                  <c:v>45.822000000000003</c:v>
                </c:pt>
                <c:pt idx="1">
                  <c:v>41.860999999999997</c:v>
                </c:pt>
                <c:pt idx="2">
                  <c:v>41.64</c:v>
                </c:pt>
                <c:pt idx="3">
                  <c:v>41.267000000000003</c:v>
                </c:pt>
                <c:pt idx="4">
                  <c:v>41.259</c:v>
                </c:pt>
                <c:pt idx="5">
                  <c:v>41.023000000000003</c:v>
                </c:pt>
                <c:pt idx="6">
                  <c:v>41.152999999999999</c:v>
                </c:pt>
                <c:pt idx="7">
                  <c:v>41.186</c:v>
                </c:pt>
                <c:pt idx="8">
                  <c:v>41.01</c:v>
                </c:pt>
                <c:pt idx="9">
                  <c:v>40.963999999999999</c:v>
                </c:pt>
                <c:pt idx="10">
                  <c:v>40.929000000000002</c:v>
                </c:pt>
                <c:pt idx="11">
                  <c:v>40.789000000000001</c:v>
                </c:pt>
                <c:pt idx="12">
                  <c:v>40.933999999999997</c:v>
                </c:pt>
                <c:pt idx="13">
                  <c:v>40.994</c:v>
                </c:pt>
                <c:pt idx="14">
                  <c:v>40.851999999999997</c:v>
                </c:pt>
                <c:pt idx="15">
                  <c:v>40.880000000000003</c:v>
                </c:pt>
                <c:pt idx="16">
                  <c:v>41.709000000000003</c:v>
                </c:pt>
                <c:pt idx="17">
                  <c:v>40.905000000000001</c:v>
                </c:pt>
                <c:pt idx="18">
                  <c:v>40.948999999999998</c:v>
                </c:pt>
                <c:pt idx="19">
                  <c:v>41.055</c:v>
                </c:pt>
                <c:pt idx="20">
                  <c:v>41.064999999999998</c:v>
                </c:pt>
                <c:pt idx="21">
                  <c:v>40.834000000000003</c:v>
                </c:pt>
                <c:pt idx="22">
                  <c:v>41.024999999999999</c:v>
                </c:pt>
                <c:pt idx="23">
                  <c:v>41.198</c:v>
                </c:pt>
                <c:pt idx="24">
                  <c:v>40.89</c:v>
                </c:pt>
                <c:pt idx="25">
                  <c:v>41.14</c:v>
                </c:pt>
                <c:pt idx="26">
                  <c:v>41.23</c:v>
                </c:pt>
                <c:pt idx="27">
                  <c:v>40.985999999999997</c:v>
                </c:pt>
                <c:pt idx="28">
                  <c:v>41.189</c:v>
                </c:pt>
                <c:pt idx="29">
                  <c:v>41.09</c:v>
                </c:pt>
                <c:pt idx="30">
                  <c:v>41.046999999999997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'Hurricane RT Ukraine'!$D$18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'Hurricane RT Ukraine'!$B$19:$B$74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'Hurricane RT Ukraine'!$D$19:$D$74</c:f>
              <c:numCache>
                <c:formatCode>0.000</c:formatCode>
                <c:ptCount val="56"/>
                <c:pt idx="0">
                  <c:v>42.863999999999997</c:v>
                </c:pt>
                <c:pt idx="1">
                  <c:v>41.515000000000001</c:v>
                </c:pt>
                <c:pt idx="2">
                  <c:v>41.44</c:v>
                </c:pt>
                <c:pt idx="3">
                  <c:v>41.418999999999997</c:v>
                </c:pt>
                <c:pt idx="4">
                  <c:v>41.228999999999999</c:v>
                </c:pt>
                <c:pt idx="5">
                  <c:v>41.253</c:v>
                </c:pt>
                <c:pt idx="6">
                  <c:v>40.936</c:v>
                </c:pt>
                <c:pt idx="7">
                  <c:v>41.018999999999998</c:v>
                </c:pt>
                <c:pt idx="8">
                  <c:v>40.895000000000003</c:v>
                </c:pt>
                <c:pt idx="9">
                  <c:v>41.106000000000002</c:v>
                </c:pt>
                <c:pt idx="10">
                  <c:v>42.301000000000002</c:v>
                </c:pt>
                <c:pt idx="11">
                  <c:v>41.442999999999998</c:v>
                </c:pt>
                <c:pt idx="12">
                  <c:v>41.564</c:v>
                </c:pt>
                <c:pt idx="13">
                  <c:v>41.182000000000002</c:v>
                </c:pt>
                <c:pt idx="14">
                  <c:v>41.088999999999999</c:v>
                </c:pt>
                <c:pt idx="15">
                  <c:v>41.293999999999997</c:v>
                </c:pt>
                <c:pt idx="16">
                  <c:v>41.003</c:v>
                </c:pt>
                <c:pt idx="17">
                  <c:v>41.055</c:v>
                </c:pt>
                <c:pt idx="18">
                  <c:v>41.078000000000003</c:v>
                </c:pt>
                <c:pt idx="19">
                  <c:v>41.116999999999997</c:v>
                </c:pt>
                <c:pt idx="20">
                  <c:v>41.097000000000001</c:v>
                </c:pt>
                <c:pt idx="21">
                  <c:v>41.133000000000003</c:v>
                </c:pt>
                <c:pt idx="22">
                  <c:v>41.027999999999999</c:v>
                </c:pt>
                <c:pt idx="23">
                  <c:v>41.988999999999997</c:v>
                </c:pt>
                <c:pt idx="24">
                  <c:v>41.113</c:v>
                </c:pt>
                <c:pt idx="25">
                  <c:v>41.048000000000002</c:v>
                </c:pt>
                <c:pt idx="26">
                  <c:v>40.935000000000002</c:v>
                </c:pt>
                <c:pt idx="27">
                  <c:v>40.978999999999999</c:v>
                </c:pt>
                <c:pt idx="28">
                  <c:v>40.948999999999998</c:v>
                </c:pt>
                <c:pt idx="29">
                  <c:v>41.01</c:v>
                </c:pt>
                <c:pt idx="30">
                  <c:v>41.466000000000001</c:v>
                </c:pt>
                <c:pt idx="31">
                  <c:v>41.274000000000001</c:v>
                </c:pt>
                <c:pt idx="32">
                  <c:v>41.091999999999999</c:v>
                </c:pt>
                <c:pt idx="33">
                  <c:v>41.072000000000003</c:v>
                </c:pt>
                <c:pt idx="34">
                  <c:v>41.11</c:v>
                </c:pt>
                <c:pt idx="35">
                  <c:v>41.448999999999998</c:v>
                </c:pt>
                <c:pt idx="36">
                  <c:v>40.938000000000002</c:v>
                </c:pt>
                <c:pt idx="37">
                  <c:v>40.945</c:v>
                </c:pt>
                <c:pt idx="38">
                  <c:v>41.121000000000002</c:v>
                </c:pt>
                <c:pt idx="39">
                  <c:v>41.255000000000003</c:v>
                </c:pt>
                <c:pt idx="40">
                  <c:v>41.206000000000003</c:v>
                </c:pt>
                <c:pt idx="41">
                  <c:v>41.143999999999998</c:v>
                </c:pt>
                <c:pt idx="42">
                  <c:v>41.347999999999999</c:v>
                </c:pt>
                <c:pt idx="43">
                  <c:v>41.122999999999998</c:v>
                </c:pt>
                <c:pt idx="44">
                  <c:v>41.058999999999997</c:v>
                </c:pt>
                <c:pt idx="45">
                  <c:v>41.173000000000002</c:v>
                </c:pt>
                <c:pt idx="46">
                  <c:v>41.448999999999998</c:v>
                </c:pt>
                <c:pt idx="47">
                  <c:v>41.241</c:v>
                </c:pt>
                <c:pt idx="48">
                  <c:v>41.21</c:v>
                </c:pt>
                <c:pt idx="49">
                  <c:v>41.158000000000001</c:v>
                </c:pt>
                <c:pt idx="50">
                  <c:v>41.067999999999998</c:v>
                </c:pt>
                <c:pt idx="51">
                  <c:v>41.164000000000001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'Hurricane RT Ukraine'!$E$18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'Hurricane RT Ukraine'!$B$19:$B$74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'Hurricane RT Ukraine'!$E$19:$E$74</c:f>
              <c:numCache>
                <c:formatCode>0.000</c:formatCode>
                <c:ptCount val="56"/>
                <c:pt idx="0">
                  <c:v>42.43</c:v>
                </c:pt>
                <c:pt idx="1">
                  <c:v>41.283999999999999</c:v>
                </c:pt>
                <c:pt idx="2">
                  <c:v>41.189</c:v>
                </c:pt>
                <c:pt idx="3">
                  <c:v>41.506</c:v>
                </c:pt>
                <c:pt idx="4">
                  <c:v>41.231000000000002</c:v>
                </c:pt>
                <c:pt idx="5">
                  <c:v>41.116</c:v>
                </c:pt>
                <c:pt idx="6">
                  <c:v>41.13</c:v>
                </c:pt>
                <c:pt idx="7">
                  <c:v>41.774999999999999</c:v>
                </c:pt>
                <c:pt idx="8">
                  <c:v>41.137</c:v>
                </c:pt>
                <c:pt idx="9">
                  <c:v>41.357999999999997</c:v>
                </c:pt>
                <c:pt idx="10">
                  <c:v>40.969000000000001</c:v>
                </c:pt>
                <c:pt idx="11">
                  <c:v>41.222999999999999</c:v>
                </c:pt>
                <c:pt idx="12">
                  <c:v>41.168999999999997</c:v>
                </c:pt>
                <c:pt idx="13">
                  <c:v>40.997999999999998</c:v>
                </c:pt>
                <c:pt idx="14">
                  <c:v>40.953000000000003</c:v>
                </c:pt>
                <c:pt idx="15">
                  <c:v>41.093000000000004</c:v>
                </c:pt>
                <c:pt idx="16">
                  <c:v>40.991</c:v>
                </c:pt>
                <c:pt idx="17">
                  <c:v>41.518000000000001</c:v>
                </c:pt>
                <c:pt idx="18">
                  <c:v>42.015000000000001</c:v>
                </c:pt>
                <c:pt idx="19">
                  <c:v>41.777999999999999</c:v>
                </c:pt>
                <c:pt idx="20">
                  <c:v>42.444000000000003</c:v>
                </c:pt>
                <c:pt idx="21">
                  <c:v>41.493000000000002</c:v>
                </c:pt>
                <c:pt idx="22">
                  <c:v>41.040999999999997</c:v>
                </c:pt>
                <c:pt idx="23">
                  <c:v>41.505000000000003</c:v>
                </c:pt>
                <c:pt idx="24">
                  <c:v>41.46</c:v>
                </c:pt>
                <c:pt idx="25">
                  <c:v>41.161999999999999</c:v>
                </c:pt>
                <c:pt idx="26">
                  <c:v>41.168999999999997</c:v>
                </c:pt>
                <c:pt idx="27">
                  <c:v>41.212000000000003</c:v>
                </c:pt>
                <c:pt idx="28">
                  <c:v>41.476999999999997</c:v>
                </c:pt>
                <c:pt idx="29">
                  <c:v>40.898000000000003</c:v>
                </c:pt>
                <c:pt idx="30">
                  <c:v>40.941000000000003</c:v>
                </c:pt>
                <c:pt idx="31">
                  <c:v>40.994</c:v>
                </c:pt>
                <c:pt idx="32">
                  <c:v>41.112000000000002</c:v>
                </c:pt>
                <c:pt idx="33">
                  <c:v>41.06</c:v>
                </c:pt>
                <c:pt idx="34">
                  <c:v>41.451999999999998</c:v>
                </c:pt>
                <c:pt idx="35">
                  <c:v>41.207000000000001</c:v>
                </c:pt>
                <c:pt idx="36">
                  <c:v>40.984000000000002</c:v>
                </c:pt>
                <c:pt idx="37">
                  <c:v>41.033000000000001</c:v>
                </c:pt>
                <c:pt idx="38">
                  <c:v>40.872</c:v>
                </c:pt>
                <c:pt idx="39">
                  <c:v>41.045999999999999</c:v>
                </c:pt>
                <c:pt idx="40">
                  <c:v>41.256</c:v>
                </c:pt>
                <c:pt idx="41">
                  <c:v>41.066000000000003</c:v>
                </c:pt>
                <c:pt idx="42">
                  <c:v>41.045999999999999</c:v>
                </c:pt>
                <c:pt idx="43">
                  <c:v>41.235999999999997</c:v>
                </c:pt>
                <c:pt idx="44">
                  <c:v>41.356000000000002</c:v>
                </c:pt>
                <c:pt idx="45">
                  <c:v>41.070999999999998</c:v>
                </c:pt>
                <c:pt idx="46">
                  <c:v>40.969000000000001</c:v>
                </c:pt>
                <c:pt idx="47">
                  <c:v>41.131</c:v>
                </c:pt>
                <c:pt idx="48">
                  <c:v>41.094000000000001</c:v>
                </c:pt>
                <c:pt idx="49">
                  <c:v>41.796999999999997</c:v>
                </c:pt>
                <c:pt idx="50">
                  <c:v>41.13</c:v>
                </c:pt>
                <c:pt idx="51">
                  <c:v>41.835000000000001</c:v>
                </c:pt>
                <c:pt idx="52">
                  <c:v>41.326999999999998</c:v>
                </c:pt>
                <c:pt idx="53">
                  <c:v>41.253999999999998</c:v>
                </c:pt>
                <c:pt idx="54">
                  <c:v>41.219000000000001</c:v>
                </c:pt>
                <c:pt idx="55">
                  <c:v>41.136000000000003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'Hurricane RT Ukraine'!$F$18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'Hurricane RT Ukraine'!$B$19:$B$74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'Hurricane RT Ukraine'!$F$19:$F$74</c:f>
              <c:numCache>
                <c:formatCode>0.000</c:formatCode>
                <c:ptCount val="56"/>
                <c:pt idx="0">
                  <c:v>41.883000000000003</c:v>
                </c:pt>
                <c:pt idx="1">
                  <c:v>41.171999999999997</c:v>
                </c:pt>
                <c:pt idx="2">
                  <c:v>41.078000000000003</c:v>
                </c:pt>
                <c:pt idx="3">
                  <c:v>40.845999999999997</c:v>
                </c:pt>
                <c:pt idx="4">
                  <c:v>40.69</c:v>
                </c:pt>
                <c:pt idx="5">
                  <c:v>40.862000000000002</c:v>
                </c:pt>
                <c:pt idx="6">
                  <c:v>41.201999999999998</c:v>
                </c:pt>
                <c:pt idx="7">
                  <c:v>42.576000000000001</c:v>
                </c:pt>
                <c:pt idx="8">
                  <c:v>41.186</c:v>
                </c:pt>
                <c:pt idx="9">
                  <c:v>41.296999999999997</c:v>
                </c:pt>
                <c:pt idx="10">
                  <c:v>63.771999999999998</c:v>
                </c:pt>
                <c:pt idx="11">
                  <c:v>40.784999999999997</c:v>
                </c:pt>
                <c:pt idx="12">
                  <c:v>41.567</c:v>
                </c:pt>
                <c:pt idx="13">
                  <c:v>40.83</c:v>
                </c:pt>
                <c:pt idx="14">
                  <c:v>40.978000000000002</c:v>
                </c:pt>
                <c:pt idx="15">
                  <c:v>40.972000000000001</c:v>
                </c:pt>
                <c:pt idx="16">
                  <c:v>40.820999999999998</c:v>
                </c:pt>
                <c:pt idx="17">
                  <c:v>40.997999999999998</c:v>
                </c:pt>
                <c:pt idx="18">
                  <c:v>42.689</c:v>
                </c:pt>
                <c:pt idx="19">
                  <c:v>41.084000000000003</c:v>
                </c:pt>
                <c:pt idx="20">
                  <c:v>40.715000000000003</c:v>
                </c:pt>
                <c:pt idx="21">
                  <c:v>40.704000000000001</c:v>
                </c:pt>
                <c:pt idx="22">
                  <c:v>41.375999999999998</c:v>
                </c:pt>
                <c:pt idx="23">
                  <c:v>40.938000000000002</c:v>
                </c:pt>
                <c:pt idx="24">
                  <c:v>40.93</c:v>
                </c:pt>
                <c:pt idx="25">
                  <c:v>40.768999999999998</c:v>
                </c:pt>
                <c:pt idx="26">
                  <c:v>40.987000000000002</c:v>
                </c:pt>
                <c:pt idx="27">
                  <c:v>40.847000000000001</c:v>
                </c:pt>
                <c:pt idx="28">
                  <c:v>40.945999999999998</c:v>
                </c:pt>
                <c:pt idx="29">
                  <c:v>40.939</c:v>
                </c:pt>
                <c:pt idx="30">
                  <c:v>40.985999999999997</c:v>
                </c:pt>
                <c:pt idx="31">
                  <c:v>41.073</c:v>
                </c:pt>
                <c:pt idx="32">
                  <c:v>40.853999999999999</c:v>
                </c:pt>
                <c:pt idx="33">
                  <c:v>41.043999999999997</c:v>
                </c:pt>
                <c:pt idx="34">
                  <c:v>41.021999999999998</c:v>
                </c:pt>
                <c:pt idx="35">
                  <c:v>41.003999999999998</c:v>
                </c:pt>
                <c:pt idx="36">
                  <c:v>40.908000000000001</c:v>
                </c:pt>
                <c:pt idx="37">
                  <c:v>40.835999999999999</c:v>
                </c:pt>
                <c:pt idx="38">
                  <c:v>40.99</c:v>
                </c:pt>
                <c:pt idx="39">
                  <c:v>40.786000000000001</c:v>
                </c:pt>
                <c:pt idx="40">
                  <c:v>40.950000000000003</c:v>
                </c:pt>
                <c:pt idx="41">
                  <c:v>40.93</c:v>
                </c:pt>
                <c:pt idx="42">
                  <c:v>40.930999999999997</c:v>
                </c:pt>
                <c:pt idx="43">
                  <c:v>40.832999999999998</c:v>
                </c:pt>
                <c:pt idx="44">
                  <c:v>40.918999999999997</c:v>
                </c:pt>
                <c:pt idx="45">
                  <c:v>40.875999999999998</c:v>
                </c:pt>
                <c:pt idx="46">
                  <c:v>41.277000000000001</c:v>
                </c:pt>
                <c:pt idx="47">
                  <c:v>40.83</c:v>
                </c:pt>
                <c:pt idx="48">
                  <c:v>40.680999999999997</c:v>
                </c:pt>
                <c:pt idx="49">
                  <c:v>40.902000000000001</c:v>
                </c:pt>
                <c:pt idx="50">
                  <c:v>41.09</c:v>
                </c:pt>
                <c:pt idx="51">
                  <c:v>41.235999999999997</c:v>
                </c:pt>
                <c:pt idx="52">
                  <c:v>40.909999999999997</c:v>
                </c:pt>
                <c:pt idx="53">
                  <c:v>41.335999999999999</c:v>
                </c:pt>
                <c:pt idx="54">
                  <c:v>41.084000000000003</c:v>
                </c:pt>
                <c:pt idx="55">
                  <c:v>41.661000000000001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'Hurricane RT Ukraine'!$G$18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'Hurricane RT Ukraine'!$B$19:$B$74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'Hurricane RT Ukraine'!$G$19:$G$74</c:f>
              <c:numCache>
                <c:formatCode>0.000</c:formatCode>
                <c:ptCount val="56"/>
                <c:pt idx="0">
                  <c:v>43.487000000000002</c:v>
                </c:pt>
                <c:pt idx="1">
                  <c:v>41.281999999999996</c:v>
                </c:pt>
                <c:pt idx="2">
                  <c:v>41.244999999999997</c:v>
                </c:pt>
                <c:pt idx="3">
                  <c:v>41.241999999999997</c:v>
                </c:pt>
                <c:pt idx="4">
                  <c:v>40.984999999999999</c:v>
                </c:pt>
                <c:pt idx="5">
                  <c:v>41.052</c:v>
                </c:pt>
                <c:pt idx="6">
                  <c:v>41.039000000000001</c:v>
                </c:pt>
                <c:pt idx="7">
                  <c:v>41.171999999999997</c:v>
                </c:pt>
                <c:pt idx="8">
                  <c:v>40.908000000000001</c:v>
                </c:pt>
                <c:pt idx="9">
                  <c:v>41.177</c:v>
                </c:pt>
                <c:pt idx="10">
                  <c:v>40.765000000000001</c:v>
                </c:pt>
                <c:pt idx="11">
                  <c:v>40.945999999999998</c:v>
                </c:pt>
                <c:pt idx="12">
                  <c:v>41.021000000000001</c:v>
                </c:pt>
                <c:pt idx="13">
                  <c:v>40.877000000000002</c:v>
                </c:pt>
                <c:pt idx="14">
                  <c:v>40.746000000000002</c:v>
                </c:pt>
                <c:pt idx="15">
                  <c:v>40.802999999999997</c:v>
                </c:pt>
                <c:pt idx="16">
                  <c:v>41.39</c:v>
                </c:pt>
                <c:pt idx="17">
                  <c:v>40.994</c:v>
                </c:pt>
                <c:pt idx="18">
                  <c:v>40.869999999999997</c:v>
                </c:pt>
                <c:pt idx="19">
                  <c:v>40.790999999999997</c:v>
                </c:pt>
                <c:pt idx="20">
                  <c:v>40.890999999999998</c:v>
                </c:pt>
                <c:pt idx="21">
                  <c:v>40.762</c:v>
                </c:pt>
                <c:pt idx="22">
                  <c:v>40.902999999999999</c:v>
                </c:pt>
                <c:pt idx="23">
                  <c:v>41.17</c:v>
                </c:pt>
                <c:pt idx="24">
                  <c:v>41.143000000000001</c:v>
                </c:pt>
                <c:pt idx="25">
                  <c:v>40.802</c:v>
                </c:pt>
                <c:pt idx="26">
                  <c:v>40.802999999999997</c:v>
                </c:pt>
                <c:pt idx="27">
                  <c:v>41.512</c:v>
                </c:pt>
                <c:pt idx="28">
                  <c:v>40.908999999999999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'Hurricane RT Ukraine'!$H$18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'Hurricane RT Ukraine'!$B$19:$B$74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'Hurricane RT Ukraine'!$H$19:$H$74</c:f>
              <c:numCache>
                <c:formatCode>0.000</c:formatCode>
                <c:ptCount val="56"/>
                <c:pt idx="0">
                  <c:v>42.639000000000003</c:v>
                </c:pt>
                <c:pt idx="1">
                  <c:v>42.000999999999998</c:v>
                </c:pt>
                <c:pt idx="2">
                  <c:v>41.564999999999998</c:v>
                </c:pt>
                <c:pt idx="3">
                  <c:v>41.610999999999997</c:v>
                </c:pt>
                <c:pt idx="4">
                  <c:v>41.482999999999997</c:v>
                </c:pt>
                <c:pt idx="5">
                  <c:v>41.929000000000002</c:v>
                </c:pt>
                <c:pt idx="6">
                  <c:v>41.226999999999997</c:v>
                </c:pt>
                <c:pt idx="7">
                  <c:v>41.396999999999998</c:v>
                </c:pt>
                <c:pt idx="8">
                  <c:v>41.396999999999998</c:v>
                </c:pt>
                <c:pt idx="9">
                  <c:v>41.198999999999998</c:v>
                </c:pt>
                <c:pt idx="10">
                  <c:v>41.158999999999999</c:v>
                </c:pt>
                <c:pt idx="11">
                  <c:v>41.332999999999998</c:v>
                </c:pt>
                <c:pt idx="12">
                  <c:v>41.31</c:v>
                </c:pt>
                <c:pt idx="13">
                  <c:v>41.167000000000002</c:v>
                </c:pt>
                <c:pt idx="14">
                  <c:v>41.655999999999999</c:v>
                </c:pt>
                <c:pt idx="15">
                  <c:v>41.212000000000003</c:v>
                </c:pt>
                <c:pt idx="16">
                  <c:v>41.192</c:v>
                </c:pt>
                <c:pt idx="17">
                  <c:v>41.265000000000001</c:v>
                </c:pt>
                <c:pt idx="18">
                  <c:v>41.177</c:v>
                </c:pt>
                <c:pt idx="19">
                  <c:v>40.99</c:v>
                </c:pt>
                <c:pt idx="20">
                  <c:v>41.34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3274752"/>
        <c:axId val="321185472"/>
      </c:lineChart>
      <c:catAx>
        <c:axId val="323274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21185472"/>
        <c:crosses val="autoZero"/>
        <c:auto val="1"/>
        <c:lblAlgn val="ctr"/>
        <c:lblOffset val="100"/>
        <c:noMultiLvlLbl val="0"/>
      </c:catAx>
      <c:valAx>
        <c:axId val="321185472"/>
        <c:scaling>
          <c:orientation val="minMax"/>
          <c:max val="44"/>
          <c:min val="40"/>
        </c:scaling>
        <c:delete val="0"/>
        <c:axPos val="l"/>
        <c:majorGridlines/>
        <c:numFmt formatCode="0.000" sourceLinked="1"/>
        <c:majorTickMark val="none"/>
        <c:minorTickMark val="none"/>
        <c:tickLblPos val="nextTo"/>
        <c:spPr>
          <a:ln w="9525">
            <a:noFill/>
          </a:ln>
        </c:spPr>
        <c:crossAx val="32327475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 NFS Kyiv Legends'!$C$18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 NFS Kyiv Legends'!$B$19:$B$71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 NFS Kyiv Legends'!$C$19:$C$71</c:f>
              <c:numCache>
                <c:formatCode>0.000</c:formatCode>
                <c:ptCount val="53"/>
                <c:pt idx="0">
                  <c:v>44.329000000000001</c:v>
                </c:pt>
                <c:pt idx="1">
                  <c:v>42.639000000000003</c:v>
                </c:pt>
                <c:pt idx="2">
                  <c:v>41.865000000000002</c:v>
                </c:pt>
                <c:pt idx="3">
                  <c:v>41.497</c:v>
                </c:pt>
                <c:pt idx="4">
                  <c:v>41.384999999999998</c:v>
                </c:pt>
                <c:pt idx="5">
                  <c:v>41.302999999999997</c:v>
                </c:pt>
                <c:pt idx="6">
                  <c:v>41.197000000000003</c:v>
                </c:pt>
                <c:pt idx="7">
                  <c:v>41.874000000000002</c:v>
                </c:pt>
                <c:pt idx="8">
                  <c:v>41.067999999999998</c:v>
                </c:pt>
                <c:pt idx="9">
                  <c:v>41.164999999999999</c:v>
                </c:pt>
                <c:pt idx="10">
                  <c:v>40.917999999999999</c:v>
                </c:pt>
                <c:pt idx="11">
                  <c:v>41.094000000000001</c:v>
                </c:pt>
                <c:pt idx="12">
                  <c:v>41.118000000000002</c:v>
                </c:pt>
                <c:pt idx="13">
                  <c:v>41.158000000000001</c:v>
                </c:pt>
                <c:pt idx="14">
                  <c:v>41.929000000000002</c:v>
                </c:pt>
                <c:pt idx="15">
                  <c:v>41.177</c:v>
                </c:pt>
                <c:pt idx="16">
                  <c:v>41.082000000000001</c:v>
                </c:pt>
                <c:pt idx="17">
                  <c:v>41.706000000000003</c:v>
                </c:pt>
                <c:pt idx="18">
                  <c:v>41.331000000000003</c:v>
                </c:pt>
                <c:pt idx="19">
                  <c:v>41.37</c:v>
                </c:pt>
                <c:pt idx="20">
                  <c:v>41.497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 NFS Kyiv Legends'!$D$18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 NFS Kyiv Legends'!$B$19:$B$71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 NFS Kyiv Legends'!$D$19:$D$71</c:f>
              <c:numCache>
                <c:formatCode>0.000</c:formatCode>
                <c:ptCount val="53"/>
                <c:pt idx="0">
                  <c:v>45.253999999999998</c:v>
                </c:pt>
                <c:pt idx="1">
                  <c:v>42.267000000000003</c:v>
                </c:pt>
                <c:pt idx="2">
                  <c:v>42.045999999999999</c:v>
                </c:pt>
                <c:pt idx="3">
                  <c:v>41.66</c:v>
                </c:pt>
                <c:pt idx="4">
                  <c:v>41.652000000000001</c:v>
                </c:pt>
                <c:pt idx="5">
                  <c:v>41.58</c:v>
                </c:pt>
                <c:pt idx="6">
                  <c:v>41.436</c:v>
                </c:pt>
                <c:pt idx="7">
                  <c:v>41.475999999999999</c:v>
                </c:pt>
                <c:pt idx="8">
                  <c:v>41.631</c:v>
                </c:pt>
                <c:pt idx="9">
                  <c:v>41.284999999999997</c:v>
                </c:pt>
                <c:pt idx="10">
                  <c:v>41.44</c:v>
                </c:pt>
                <c:pt idx="11">
                  <c:v>41.225000000000001</c:v>
                </c:pt>
                <c:pt idx="12">
                  <c:v>41.515000000000001</c:v>
                </c:pt>
                <c:pt idx="13">
                  <c:v>41.664999999999999</c:v>
                </c:pt>
                <c:pt idx="14">
                  <c:v>41.363999999999997</c:v>
                </c:pt>
                <c:pt idx="15">
                  <c:v>41.357999999999997</c:v>
                </c:pt>
                <c:pt idx="16">
                  <c:v>41.298999999999999</c:v>
                </c:pt>
                <c:pt idx="17">
                  <c:v>41.34</c:v>
                </c:pt>
                <c:pt idx="18">
                  <c:v>41.271999999999998</c:v>
                </c:pt>
                <c:pt idx="19">
                  <c:v>41.381999999999998</c:v>
                </c:pt>
                <c:pt idx="20">
                  <c:v>41.374000000000002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 NFS Kyiv Legends'!$E$18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 NFS Kyiv Legends'!$B$19:$B$71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 NFS Kyiv Legends'!$E$19:$E$71</c:f>
              <c:numCache>
                <c:formatCode>0.000</c:formatCode>
                <c:ptCount val="53"/>
                <c:pt idx="0">
                  <c:v>42.323</c:v>
                </c:pt>
                <c:pt idx="1">
                  <c:v>41.506</c:v>
                </c:pt>
                <c:pt idx="2">
                  <c:v>41.243000000000002</c:v>
                </c:pt>
                <c:pt idx="3">
                  <c:v>41.470999999999997</c:v>
                </c:pt>
                <c:pt idx="4">
                  <c:v>41.207999999999998</c:v>
                </c:pt>
                <c:pt idx="5">
                  <c:v>40.924999999999997</c:v>
                </c:pt>
                <c:pt idx="6">
                  <c:v>40.869999999999997</c:v>
                </c:pt>
                <c:pt idx="7">
                  <c:v>41.999000000000002</c:v>
                </c:pt>
                <c:pt idx="8">
                  <c:v>41.277000000000001</c:v>
                </c:pt>
                <c:pt idx="9">
                  <c:v>41.335999999999999</c:v>
                </c:pt>
                <c:pt idx="10">
                  <c:v>40.987000000000002</c:v>
                </c:pt>
                <c:pt idx="11">
                  <c:v>40.81</c:v>
                </c:pt>
                <c:pt idx="12">
                  <c:v>42.155999999999999</c:v>
                </c:pt>
                <c:pt idx="13">
                  <c:v>41.097000000000001</c:v>
                </c:pt>
                <c:pt idx="14">
                  <c:v>41.057000000000002</c:v>
                </c:pt>
                <c:pt idx="15">
                  <c:v>41.009</c:v>
                </c:pt>
                <c:pt idx="16">
                  <c:v>40.832999999999998</c:v>
                </c:pt>
                <c:pt idx="17">
                  <c:v>41.51</c:v>
                </c:pt>
                <c:pt idx="18">
                  <c:v>41.112000000000002</c:v>
                </c:pt>
                <c:pt idx="19">
                  <c:v>41.054000000000002</c:v>
                </c:pt>
                <c:pt idx="20">
                  <c:v>41.164999999999999</c:v>
                </c:pt>
                <c:pt idx="21">
                  <c:v>41.158000000000001</c:v>
                </c:pt>
                <c:pt idx="22">
                  <c:v>41.158999999999999</c:v>
                </c:pt>
                <c:pt idx="23">
                  <c:v>41.02</c:v>
                </c:pt>
                <c:pt idx="24">
                  <c:v>40.866999999999997</c:v>
                </c:pt>
                <c:pt idx="25">
                  <c:v>40.981999999999999</c:v>
                </c:pt>
                <c:pt idx="26">
                  <c:v>41.079000000000001</c:v>
                </c:pt>
                <c:pt idx="27">
                  <c:v>41.088000000000001</c:v>
                </c:pt>
                <c:pt idx="28">
                  <c:v>41.177999999999997</c:v>
                </c:pt>
                <c:pt idx="29">
                  <c:v>41.045999999999999</c:v>
                </c:pt>
                <c:pt idx="30">
                  <c:v>41.628999999999998</c:v>
                </c:pt>
                <c:pt idx="31">
                  <c:v>41.192</c:v>
                </c:pt>
                <c:pt idx="32">
                  <c:v>41.043999999999997</c:v>
                </c:pt>
                <c:pt idx="33">
                  <c:v>40.957999999999998</c:v>
                </c:pt>
                <c:pt idx="34">
                  <c:v>41.234999999999999</c:v>
                </c:pt>
                <c:pt idx="35">
                  <c:v>41.085999999999999</c:v>
                </c:pt>
                <c:pt idx="36">
                  <c:v>41.762</c:v>
                </c:pt>
                <c:pt idx="37">
                  <c:v>41.963999999999999</c:v>
                </c:pt>
                <c:pt idx="38">
                  <c:v>41.104999999999997</c:v>
                </c:pt>
                <c:pt idx="39">
                  <c:v>41.146000000000001</c:v>
                </c:pt>
                <c:pt idx="40">
                  <c:v>41.042999999999999</c:v>
                </c:pt>
                <c:pt idx="41">
                  <c:v>41.232999999999997</c:v>
                </c:pt>
                <c:pt idx="42">
                  <c:v>41.305999999999997</c:v>
                </c:pt>
                <c:pt idx="43">
                  <c:v>41.228999999999999</c:v>
                </c:pt>
                <c:pt idx="44">
                  <c:v>41.085999999999999</c:v>
                </c:pt>
                <c:pt idx="45">
                  <c:v>41.127000000000002</c:v>
                </c:pt>
                <c:pt idx="46">
                  <c:v>41.95</c:v>
                </c:pt>
                <c:pt idx="47">
                  <c:v>41.040999999999997</c:v>
                </c:pt>
                <c:pt idx="48">
                  <c:v>40.988999999999997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 NFS Kyiv Legends'!$F$18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 NFS Kyiv Legends'!$B$19:$B$71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 NFS Kyiv Legends'!$F$19:$F$71</c:f>
              <c:numCache>
                <c:formatCode>0.000</c:formatCode>
                <c:ptCount val="53"/>
                <c:pt idx="0">
                  <c:v>44.253</c:v>
                </c:pt>
                <c:pt idx="1">
                  <c:v>42.106000000000002</c:v>
                </c:pt>
                <c:pt idx="2">
                  <c:v>41.898000000000003</c:v>
                </c:pt>
                <c:pt idx="3">
                  <c:v>41.383000000000003</c:v>
                </c:pt>
                <c:pt idx="4">
                  <c:v>42.301000000000002</c:v>
                </c:pt>
                <c:pt idx="5">
                  <c:v>41.423999999999999</c:v>
                </c:pt>
                <c:pt idx="6">
                  <c:v>41.305999999999997</c:v>
                </c:pt>
                <c:pt idx="7">
                  <c:v>42.039000000000001</c:v>
                </c:pt>
                <c:pt idx="8">
                  <c:v>42.066000000000003</c:v>
                </c:pt>
                <c:pt idx="9">
                  <c:v>41.496000000000002</c:v>
                </c:pt>
                <c:pt idx="10">
                  <c:v>41.451999999999998</c:v>
                </c:pt>
                <c:pt idx="11">
                  <c:v>41.271000000000001</c:v>
                </c:pt>
                <c:pt idx="12">
                  <c:v>41.850999999999999</c:v>
                </c:pt>
                <c:pt idx="13">
                  <c:v>43.466999999999999</c:v>
                </c:pt>
                <c:pt idx="14">
                  <c:v>41.6</c:v>
                </c:pt>
                <c:pt idx="15">
                  <c:v>41.459000000000003</c:v>
                </c:pt>
                <c:pt idx="16">
                  <c:v>41.16</c:v>
                </c:pt>
                <c:pt idx="17">
                  <c:v>41.420999999999999</c:v>
                </c:pt>
                <c:pt idx="18">
                  <c:v>41.295000000000002</c:v>
                </c:pt>
                <c:pt idx="19">
                  <c:v>41.331000000000003</c:v>
                </c:pt>
                <c:pt idx="20">
                  <c:v>41.149000000000001</c:v>
                </c:pt>
                <c:pt idx="21">
                  <c:v>41.271999999999998</c:v>
                </c:pt>
                <c:pt idx="22">
                  <c:v>41.484000000000002</c:v>
                </c:pt>
                <c:pt idx="23">
                  <c:v>42.052</c:v>
                </c:pt>
                <c:pt idx="24">
                  <c:v>41.247</c:v>
                </c:pt>
                <c:pt idx="25">
                  <c:v>41.158000000000001</c:v>
                </c:pt>
                <c:pt idx="26">
                  <c:v>41.292000000000002</c:v>
                </c:pt>
                <c:pt idx="27">
                  <c:v>41.22</c:v>
                </c:pt>
                <c:pt idx="28">
                  <c:v>41.249000000000002</c:v>
                </c:pt>
                <c:pt idx="29">
                  <c:v>41.835999999999999</c:v>
                </c:pt>
                <c:pt idx="30">
                  <c:v>41.704000000000001</c:v>
                </c:pt>
                <c:pt idx="31">
                  <c:v>41.185000000000002</c:v>
                </c:pt>
                <c:pt idx="32">
                  <c:v>41.463999999999999</c:v>
                </c:pt>
                <c:pt idx="33">
                  <c:v>41.5</c:v>
                </c:pt>
                <c:pt idx="34">
                  <c:v>41.438000000000002</c:v>
                </c:pt>
                <c:pt idx="35">
                  <c:v>41.304000000000002</c:v>
                </c:pt>
                <c:pt idx="36">
                  <c:v>41.651000000000003</c:v>
                </c:pt>
                <c:pt idx="37">
                  <c:v>41.337000000000003</c:v>
                </c:pt>
                <c:pt idx="38">
                  <c:v>41.609000000000002</c:v>
                </c:pt>
                <c:pt idx="39">
                  <c:v>41.752000000000002</c:v>
                </c:pt>
                <c:pt idx="40">
                  <c:v>41.704999999999998</c:v>
                </c:pt>
                <c:pt idx="41">
                  <c:v>41.468000000000004</c:v>
                </c:pt>
                <c:pt idx="42">
                  <c:v>41.470999999999997</c:v>
                </c:pt>
                <c:pt idx="43">
                  <c:v>41.874000000000002</c:v>
                </c:pt>
                <c:pt idx="44">
                  <c:v>41.368000000000002</c:v>
                </c:pt>
                <c:pt idx="45">
                  <c:v>41.682000000000002</c:v>
                </c:pt>
                <c:pt idx="46">
                  <c:v>41.567999999999998</c:v>
                </c:pt>
                <c:pt idx="47">
                  <c:v>42.75</c:v>
                </c:pt>
                <c:pt idx="48">
                  <c:v>41.677999999999997</c:v>
                </c:pt>
                <c:pt idx="49">
                  <c:v>41.451000000000001</c:v>
                </c:pt>
                <c:pt idx="50">
                  <c:v>41.384</c:v>
                </c:pt>
                <c:pt idx="51">
                  <c:v>41.511000000000003</c:v>
                </c:pt>
                <c:pt idx="52">
                  <c:v>41.41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 NFS Kyiv Legends'!$G$18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 NFS Kyiv Legends'!$B$19:$B$71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 NFS Kyiv Legends'!$G$19:$G$71</c:f>
              <c:numCache>
                <c:formatCode>0.000</c:formatCode>
                <c:ptCount val="53"/>
                <c:pt idx="0">
                  <c:v>42.957000000000001</c:v>
                </c:pt>
                <c:pt idx="1">
                  <c:v>41.383000000000003</c:v>
                </c:pt>
                <c:pt idx="2">
                  <c:v>41.518999999999998</c:v>
                </c:pt>
                <c:pt idx="3">
                  <c:v>41.338000000000001</c:v>
                </c:pt>
                <c:pt idx="4">
                  <c:v>41.241999999999997</c:v>
                </c:pt>
                <c:pt idx="5">
                  <c:v>41.304000000000002</c:v>
                </c:pt>
                <c:pt idx="6">
                  <c:v>41.261000000000003</c:v>
                </c:pt>
                <c:pt idx="7">
                  <c:v>41.283999999999999</c:v>
                </c:pt>
                <c:pt idx="8">
                  <c:v>41.527000000000001</c:v>
                </c:pt>
                <c:pt idx="9">
                  <c:v>41.162999999999997</c:v>
                </c:pt>
                <c:pt idx="10">
                  <c:v>41.220999999999997</c:v>
                </c:pt>
                <c:pt idx="11">
                  <c:v>42.271000000000001</c:v>
                </c:pt>
                <c:pt idx="12">
                  <c:v>40.948</c:v>
                </c:pt>
                <c:pt idx="13">
                  <c:v>41.290999999999997</c:v>
                </c:pt>
                <c:pt idx="14">
                  <c:v>41.101999999999997</c:v>
                </c:pt>
                <c:pt idx="15">
                  <c:v>41.088000000000001</c:v>
                </c:pt>
                <c:pt idx="16">
                  <c:v>41.094999999999999</c:v>
                </c:pt>
                <c:pt idx="17">
                  <c:v>41.021999999999998</c:v>
                </c:pt>
                <c:pt idx="18">
                  <c:v>41.38</c:v>
                </c:pt>
                <c:pt idx="19">
                  <c:v>41.661999999999999</c:v>
                </c:pt>
                <c:pt idx="20">
                  <c:v>41.112000000000002</c:v>
                </c:pt>
                <c:pt idx="21">
                  <c:v>41.226999999999997</c:v>
                </c:pt>
                <c:pt idx="22">
                  <c:v>41.28</c:v>
                </c:pt>
                <c:pt idx="23">
                  <c:v>41.311</c:v>
                </c:pt>
                <c:pt idx="24">
                  <c:v>41.192999999999998</c:v>
                </c:pt>
                <c:pt idx="25">
                  <c:v>41.152999999999999</c:v>
                </c:pt>
                <c:pt idx="26">
                  <c:v>41.389000000000003</c:v>
                </c:pt>
                <c:pt idx="27">
                  <c:v>41.33</c:v>
                </c:pt>
                <c:pt idx="28">
                  <c:v>41.442999999999998</c:v>
                </c:pt>
                <c:pt idx="29">
                  <c:v>41.658999999999999</c:v>
                </c:pt>
                <c:pt idx="30">
                  <c:v>41.219000000000001</c:v>
                </c:pt>
                <c:pt idx="31">
                  <c:v>41.012</c:v>
                </c:pt>
                <c:pt idx="32">
                  <c:v>41.063000000000002</c:v>
                </c:pt>
                <c:pt idx="33">
                  <c:v>41.131999999999998</c:v>
                </c:pt>
                <c:pt idx="34">
                  <c:v>41.235999999999997</c:v>
                </c:pt>
                <c:pt idx="35">
                  <c:v>41.139000000000003</c:v>
                </c:pt>
                <c:pt idx="36">
                  <c:v>41.363</c:v>
                </c:pt>
                <c:pt idx="37">
                  <c:v>41.405000000000001</c:v>
                </c:pt>
                <c:pt idx="38">
                  <c:v>41.274999999999999</c:v>
                </c:pt>
                <c:pt idx="39">
                  <c:v>41.36</c:v>
                </c:pt>
                <c:pt idx="40">
                  <c:v>41.244</c:v>
                </c:pt>
                <c:pt idx="41">
                  <c:v>41.470999999999997</c:v>
                </c:pt>
                <c:pt idx="42">
                  <c:v>40.991999999999997</c:v>
                </c:pt>
                <c:pt idx="43">
                  <c:v>40.936999999999998</c:v>
                </c:pt>
                <c:pt idx="44">
                  <c:v>41.725999999999999</c:v>
                </c:pt>
                <c:pt idx="45">
                  <c:v>41.148000000000003</c:v>
                </c:pt>
                <c:pt idx="46">
                  <c:v>41.033999999999999</c:v>
                </c:pt>
                <c:pt idx="47">
                  <c:v>41.59</c:v>
                </c:pt>
                <c:pt idx="48">
                  <c:v>41.338000000000001</c:v>
                </c:pt>
                <c:pt idx="49">
                  <c:v>41.072000000000003</c:v>
                </c:pt>
                <c:pt idx="50">
                  <c:v>41.04</c:v>
                </c:pt>
                <c:pt idx="51">
                  <c:v>41.018000000000001</c:v>
                </c:pt>
                <c:pt idx="52">
                  <c:v>42.084000000000003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 NFS Kyiv Legends'!$H$18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 NFS Kyiv Legends'!$B$19:$B$71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 NFS Kyiv Legends'!$H$19:$H$71</c:f>
              <c:numCache>
                <c:formatCode>0.000</c:formatCode>
                <c:ptCount val="53"/>
                <c:pt idx="0">
                  <c:v>42.161999999999999</c:v>
                </c:pt>
                <c:pt idx="1">
                  <c:v>41.146000000000001</c:v>
                </c:pt>
                <c:pt idx="2">
                  <c:v>41.612000000000002</c:v>
                </c:pt>
                <c:pt idx="3">
                  <c:v>41.255000000000003</c:v>
                </c:pt>
                <c:pt idx="4">
                  <c:v>41.222999999999999</c:v>
                </c:pt>
                <c:pt idx="5">
                  <c:v>41.154000000000003</c:v>
                </c:pt>
                <c:pt idx="6">
                  <c:v>41.329000000000001</c:v>
                </c:pt>
                <c:pt idx="7">
                  <c:v>41.070999999999998</c:v>
                </c:pt>
                <c:pt idx="8">
                  <c:v>41.256</c:v>
                </c:pt>
                <c:pt idx="9">
                  <c:v>41.04</c:v>
                </c:pt>
                <c:pt idx="10">
                  <c:v>41.027999999999999</c:v>
                </c:pt>
                <c:pt idx="11">
                  <c:v>40.969000000000001</c:v>
                </c:pt>
                <c:pt idx="12">
                  <c:v>41.01</c:v>
                </c:pt>
                <c:pt idx="13">
                  <c:v>41.018000000000001</c:v>
                </c:pt>
                <c:pt idx="14">
                  <c:v>41.518000000000001</c:v>
                </c:pt>
                <c:pt idx="15">
                  <c:v>40.896000000000001</c:v>
                </c:pt>
                <c:pt idx="16">
                  <c:v>41.087000000000003</c:v>
                </c:pt>
                <c:pt idx="17">
                  <c:v>41.055</c:v>
                </c:pt>
                <c:pt idx="18">
                  <c:v>40.923000000000002</c:v>
                </c:pt>
                <c:pt idx="19">
                  <c:v>41.051000000000002</c:v>
                </c:pt>
                <c:pt idx="20">
                  <c:v>40.905000000000001</c:v>
                </c:pt>
                <c:pt idx="21">
                  <c:v>40.811999999999998</c:v>
                </c:pt>
                <c:pt idx="22">
                  <c:v>40.917000000000002</c:v>
                </c:pt>
                <c:pt idx="23">
                  <c:v>42.429000000000002</c:v>
                </c:pt>
                <c:pt idx="24">
                  <c:v>41.62</c:v>
                </c:pt>
                <c:pt idx="25">
                  <c:v>41.625999999999998</c:v>
                </c:pt>
                <c:pt idx="26">
                  <c:v>43.417000000000002</c:v>
                </c:pt>
                <c:pt idx="27">
                  <c:v>43.085000000000001</c:v>
                </c:pt>
                <c:pt idx="28">
                  <c:v>41.704000000000001</c:v>
                </c:pt>
                <c:pt idx="29">
                  <c:v>42.667999999999999</c:v>
                </c:pt>
                <c:pt idx="30">
                  <c:v>44.634</c:v>
                </c:pt>
                <c:pt idx="31">
                  <c:v>41.585999999999999</c:v>
                </c:pt>
                <c:pt idx="32">
                  <c:v>41.353999999999999</c:v>
                </c:pt>
                <c:pt idx="33">
                  <c:v>41.180999999999997</c:v>
                </c:pt>
                <c:pt idx="34">
                  <c:v>43.09</c:v>
                </c:pt>
                <c:pt idx="35">
                  <c:v>41.475999999999999</c:v>
                </c:pt>
                <c:pt idx="36">
                  <c:v>41.444000000000003</c:v>
                </c:pt>
                <c:pt idx="37">
                  <c:v>41.387</c:v>
                </c:pt>
                <c:pt idx="38">
                  <c:v>41.219000000000001</c:v>
                </c:pt>
                <c:pt idx="39">
                  <c:v>41.076999999999998</c:v>
                </c:pt>
                <c:pt idx="40">
                  <c:v>41.15</c:v>
                </c:pt>
                <c:pt idx="41">
                  <c:v>41.051000000000002</c:v>
                </c:pt>
                <c:pt idx="42">
                  <c:v>40.92</c:v>
                </c:pt>
                <c:pt idx="43">
                  <c:v>41.06</c:v>
                </c:pt>
                <c:pt idx="44">
                  <c:v>40.999000000000002</c:v>
                </c:pt>
                <c:pt idx="45">
                  <c:v>41.542999999999999</c:v>
                </c:pt>
                <c:pt idx="46">
                  <c:v>41.055</c:v>
                </c:pt>
                <c:pt idx="47">
                  <c:v>41.042999999999999</c:v>
                </c:pt>
                <c:pt idx="48">
                  <c:v>41.064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5479424"/>
        <c:axId val="325058560"/>
      </c:lineChart>
      <c:catAx>
        <c:axId val="325479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25058560"/>
        <c:crosses val="autoZero"/>
        <c:auto val="1"/>
        <c:lblAlgn val="ctr"/>
        <c:lblOffset val="100"/>
        <c:noMultiLvlLbl val="0"/>
      </c:catAx>
      <c:valAx>
        <c:axId val="325058560"/>
        <c:scaling>
          <c:orientation val="minMax"/>
          <c:max val="44"/>
          <c:min val="40"/>
        </c:scaling>
        <c:delete val="0"/>
        <c:axPos val="l"/>
        <c:majorGridlines/>
        <c:numFmt formatCode="0.000" sourceLinked="1"/>
        <c:majorTickMark val="none"/>
        <c:minorTickMark val="none"/>
        <c:tickLblPos val="nextTo"/>
        <c:spPr>
          <a:ln w="9525">
            <a:noFill/>
          </a:ln>
        </c:spPr>
        <c:crossAx val="32547942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 K44'!$C$18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 K44'!$B$19:$B$79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 K44'!$C$19:$C$79</c:f>
              <c:numCache>
                <c:formatCode>0.000</c:formatCode>
                <c:ptCount val="61"/>
                <c:pt idx="0">
                  <c:v>48.274999999999999</c:v>
                </c:pt>
                <c:pt idx="1">
                  <c:v>43.284999999999997</c:v>
                </c:pt>
                <c:pt idx="2">
                  <c:v>42.34</c:v>
                </c:pt>
                <c:pt idx="3">
                  <c:v>42.115000000000002</c:v>
                </c:pt>
                <c:pt idx="4">
                  <c:v>41.72</c:v>
                </c:pt>
                <c:pt idx="5">
                  <c:v>41.341999999999999</c:v>
                </c:pt>
                <c:pt idx="6">
                  <c:v>41.107999999999997</c:v>
                </c:pt>
                <c:pt idx="7">
                  <c:v>41.171999999999997</c:v>
                </c:pt>
                <c:pt idx="8">
                  <c:v>41.136000000000003</c:v>
                </c:pt>
                <c:pt idx="9">
                  <c:v>41.165999999999997</c:v>
                </c:pt>
                <c:pt idx="10">
                  <c:v>40.853000000000002</c:v>
                </c:pt>
                <c:pt idx="11">
                  <c:v>41.045999999999999</c:v>
                </c:pt>
                <c:pt idx="12">
                  <c:v>41.069000000000003</c:v>
                </c:pt>
                <c:pt idx="13">
                  <c:v>41.11</c:v>
                </c:pt>
                <c:pt idx="14">
                  <c:v>41.015999999999998</c:v>
                </c:pt>
                <c:pt idx="15">
                  <c:v>41.201999999999998</c:v>
                </c:pt>
                <c:pt idx="16">
                  <c:v>41.125999999999998</c:v>
                </c:pt>
                <c:pt idx="17">
                  <c:v>41.173999999999999</c:v>
                </c:pt>
                <c:pt idx="18">
                  <c:v>41.003999999999998</c:v>
                </c:pt>
                <c:pt idx="19">
                  <c:v>41.058999999999997</c:v>
                </c:pt>
                <c:pt idx="20">
                  <c:v>41.231000000000002</c:v>
                </c:pt>
                <c:pt idx="21">
                  <c:v>41.031999999999996</c:v>
                </c:pt>
                <c:pt idx="22">
                  <c:v>41.109000000000002</c:v>
                </c:pt>
                <c:pt idx="23">
                  <c:v>41.043999999999997</c:v>
                </c:pt>
                <c:pt idx="24">
                  <c:v>41.695999999999998</c:v>
                </c:pt>
                <c:pt idx="25">
                  <c:v>41.204000000000001</c:v>
                </c:pt>
                <c:pt idx="26">
                  <c:v>41.109000000000002</c:v>
                </c:pt>
                <c:pt idx="27">
                  <c:v>41.213000000000001</c:v>
                </c:pt>
                <c:pt idx="28">
                  <c:v>41.347000000000001</c:v>
                </c:pt>
                <c:pt idx="29">
                  <c:v>41.058999999999997</c:v>
                </c:pt>
                <c:pt idx="30">
                  <c:v>41.066000000000003</c:v>
                </c:pt>
                <c:pt idx="31">
                  <c:v>41.286999999999999</c:v>
                </c:pt>
                <c:pt idx="32">
                  <c:v>41.261000000000003</c:v>
                </c:pt>
                <c:pt idx="33">
                  <c:v>41.249000000000002</c:v>
                </c:pt>
                <c:pt idx="34">
                  <c:v>41.094000000000001</c:v>
                </c:pt>
                <c:pt idx="35">
                  <c:v>40.9</c:v>
                </c:pt>
                <c:pt idx="36">
                  <c:v>41.091999999999999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 K44'!$D$18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 K44'!$B$19:$B$79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 K44'!$D$19:$D$79</c:f>
              <c:numCache>
                <c:formatCode>0.000</c:formatCode>
                <c:ptCount val="61"/>
                <c:pt idx="0">
                  <c:v>43.747999999999998</c:v>
                </c:pt>
                <c:pt idx="1">
                  <c:v>42.005000000000003</c:v>
                </c:pt>
                <c:pt idx="2">
                  <c:v>41.392000000000003</c:v>
                </c:pt>
                <c:pt idx="3">
                  <c:v>42.216999999999999</c:v>
                </c:pt>
                <c:pt idx="4">
                  <c:v>41.448999999999998</c:v>
                </c:pt>
                <c:pt idx="5">
                  <c:v>41.429000000000002</c:v>
                </c:pt>
                <c:pt idx="6">
                  <c:v>41.323999999999998</c:v>
                </c:pt>
                <c:pt idx="7">
                  <c:v>41.314</c:v>
                </c:pt>
                <c:pt idx="8">
                  <c:v>41.381999999999998</c:v>
                </c:pt>
                <c:pt idx="9">
                  <c:v>41.25</c:v>
                </c:pt>
                <c:pt idx="10">
                  <c:v>41.259</c:v>
                </c:pt>
                <c:pt idx="11">
                  <c:v>41.712000000000003</c:v>
                </c:pt>
                <c:pt idx="12">
                  <c:v>41.628</c:v>
                </c:pt>
                <c:pt idx="13">
                  <c:v>41.655000000000001</c:v>
                </c:pt>
                <c:pt idx="14">
                  <c:v>41.414000000000001</c:v>
                </c:pt>
                <c:pt idx="15">
                  <c:v>41.649000000000001</c:v>
                </c:pt>
                <c:pt idx="16">
                  <c:v>41.392000000000003</c:v>
                </c:pt>
                <c:pt idx="17">
                  <c:v>41.537999999999997</c:v>
                </c:pt>
                <c:pt idx="18">
                  <c:v>41.588000000000001</c:v>
                </c:pt>
                <c:pt idx="19">
                  <c:v>41.418999999999997</c:v>
                </c:pt>
                <c:pt idx="20">
                  <c:v>41.36</c:v>
                </c:pt>
                <c:pt idx="21">
                  <c:v>41.265000000000001</c:v>
                </c:pt>
                <c:pt idx="22">
                  <c:v>41.351999999999997</c:v>
                </c:pt>
                <c:pt idx="23">
                  <c:v>41.83</c:v>
                </c:pt>
                <c:pt idx="24">
                  <c:v>41.353000000000002</c:v>
                </c:pt>
                <c:pt idx="25">
                  <c:v>41.448</c:v>
                </c:pt>
                <c:pt idx="26">
                  <c:v>41.448</c:v>
                </c:pt>
                <c:pt idx="27">
                  <c:v>41.445</c:v>
                </c:pt>
                <c:pt idx="28">
                  <c:v>41.207999999999998</c:v>
                </c:pt>
                <c:pt idx="29">
                  <c:v>41.414000000000001</c:v>
                </c:pt>
                <c:pt idx="30">
                  <c:v>41.491</c:v>
                </c:pt>
                <c:pt idx="31">
                  <c:v>41.216000000000001</c:v>
                </c:pt>
                <c:pt idx="32">
                  <c:v>41.46</c:v>
                </c:pt>
                <c:pt idx="33">
                  <c:v>41.817999999999998</c:v>
                </c:pt>
                <c:pt idx="34">
                  <c:v>42.146999999999998</c:v>
                </c:pt>
                <c:pt idx="35">
                  <c:v>42.484000000000002</c:v>
                </c:pt>
                <c:pt idx="36">
                  <c:v>41.83</c:v>
                </c:pt>
                <c:pt idx="37">
                  <c:v>41.334000000000003</c:v>
                </c:pt>
                <c:pt idx="38">
                  <c:v>41.317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 K44'!$E$18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 K44'!$B$19:$B$79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 K44'!$E$19:$E$79</c:f>
              <c:numCache>
                <c:formatCode>0.000</c:formatCode>
                <c:ptCount val="61"/>
                <c:pt idx="0">
                  <c:v>43.670999999999999</c:v>
                </c:pt>
                <c:pt idx="1">
                  <c:v>41.343000000000004</c:v>
                </c:pt>
                <c:pt idx="2">
                  <c:v>41.069000000000003</c:v>
                </c:pt>
                <c:pt idx="3">
                  <c:v>41.531999999999996</c:v>
                </c:pt>
                <c:pt idx="4">
                  <c:v>41.127000000000002</c:v>
                </c:pt>
                <c:pt idx="5">
                  <c:v>41.009</c:v>
                </c:pt>
                <c:pt idx="6">
                  <c:v>40.957000000000001</c:v>
                </c:pt>
                <c:pt idx="7">
                  <c:v>40.924999999999997</c:v>
                </c:pt>
                <c:pt idx="8">
                  <c:v>40.869</c:v>
                </c:pt>
                <c:pt idx="9">
                  <c:v>40.9</c:v>
                </c:pt>
                <c:pt idx="10">
                  <c:v>40.968000000000004</c:v>
                </c:pt>
                <c:pt idx="11">
                  <c:v>40.914999999999999</c:v>
                </c:pt>
                <c:pt idx="12">
                  <c:v>41.051000000000002</c:v>
                </c:pt>
                <c:pt idx="13">
                  <c:v>40.915999999999997</c:v>
                </c:pt>
                <c:pt idx="14">
                  <c:v>40.753999999999998</c:v>
                </c:pt>
                <c:pt idx="15">
                  <c:v>40.893999999999998</c:v>
                </c:pt>
                <c:pt idx="16">
                  <c:v>41.075000000000003</c:v>
                </c:pt>
                <c:pt idx="17">
                  <c:v>40.933999999999997</c:v>
                </c:pt>
                <c:pt idx="18">
                  <c:v>40.904000000000003</c:v>
                </c:pt>
                <c:pt idx="19">
                  <c:v>40.69</c:v>
                </c:pt>
                <c:pt idx="20">
                  <c:v>40.774999999999999</c:v>
                </c:pt>
                <c:pt idx="21">
                  <c:v>40.972000000000001</c:v>
                </c:pt>
                <c:pt idx="22">
                  <c:v>40.820999999999998</c:v>
                </c:pt>
                <c:pt idx="23">
                  <c:v>41.021999999999998</c:v>
                </c:pt>
                <c:pt idx="24">
                  <c:v>40.875</c:v>
                </c:pt>
                <c:pt idx="25">
                  <c:v>40.877000000000002</c:v>
                </c:pt>
                <c:pt idx="26">
                  <c:v>40.581000000000003</c:v>
                </c:pt>
                <c:pt idx="27">
                  <c:v>40.956000000000003</c:v>
                </c:pt>
                <c:pt idx="28">
                  <c:v>40.81</c:v>
                </c:pt>
                <c:pt idx="29">
                  <c:v>40.871000000000002</c:v>
                </c:pt>
                <c:pt idx="30">
                  <c:v>40.731000000000002</c:v>
                </c:pt>
                <c:pt idx="31">
                  <c:v>40.776000000000003</c:v>
                </c:pt>
                <c:pt idx="32">
                  <c:v>40.597000000000001</c:v>
                </c:pt>
                <c:pt idx="33">
                  <c:v>40.930999999999997</c:v>
                </c:pt>
                <c:pt idx="34">
                  <c:v>41.146000000000001</c:v>
                </c:pt>
                <c:pt idx="35">
                  <c:v>40.881999999999998</c:v>
                </c:pt>
                <c:pt idx="36">
                  <c:v>40.725000000000001</c:v>
                </c:pt>
                <c:pt idx="37">
                  <c:v>41.031999999999996</c:v>
                </c:pt>
                <c:pt idx="38">
                  <c:v>40.799999999999997</c:v>
                </c:pt>
                <c:pt idx="39">
                  <c:v>41.1</c:v>
                </c:pt>
                <c:pt idx="40">
                  <c:v>40.700000000000003</c:v>
                </c:pt>
                <c:pt idx="41">
                  <c:v>40.835999999999999</c:v>
                </c:pt>
                <c:pt idx="42">
                  <c:v>40.618000000000002</c:v>
                </c:pt>
                <c:pt idx="43">
                  <c:v>41.201000000000001</c:v>
                </c:pt>
                <c:pt idx="44">
                  <c:v>40.716000000000001</c:v>
                </c:pt>
                <c:pt idx="45">
                  <c:v>40.755000000000003</c:v>
                </c:pt>
                <c:pt idx="46">
                  <c:v>41.28</c:v>
                </c:pt>
                <c:pt idx="47">
                  <c:v>40.844999999999999</c:v>
                </c:pt>
                <c:pt idx="48">
                  <c:v>41.396000000000001</c:v>
                </c:pt>
                <c:pt idx="49">
                  <c:v>40.823999999999998</c:v>
                </c:pt>
                <c:pt idx="50">
                  <c:v>41.348999999999997</c:v>
                </c:pt>
                <c:pt idx="51">
                  <c:v>40.823999999999998</c:v>
                </c:pt>
                <c:pt idx="52">
                  <c:v>40.497</c:v>
                </c:pt>
                <c:pt idx="53">
                  <c:v>41.085000000000001</c:v>
                </c:pt>
                <c:pt idx="54">
                  <c:v>40.701000000000001</c:v>
                </c:pt>
                <c:pt idx="55">
                  <c:v>41.137</c:v>
                </c:pt>
                <c:pt idx="56">
                  <c:v>40.893000000000001</c:v>
                </c:pt>
                <c:pt idx="57">
                  <c:v>40.655000000000001</c:v>
                </c:pt>
                <c:pt idx="58">
                  <c:v>40.972000000000001</c:v>
                </c:pt>
                <c:pt idx="59">
                  <c:v>40.904000000000003</c:v>
                </c:pt>
                <c:pt idx="60">
                  <c:v>40.677999999999997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 K44'!$F$18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 K44'!$B$19:$B$79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 K44'!$F$19:$F$79</c:f>
              <c:numCache>
                <c:formatCode>0.000</c:formatCode>
                <c:ptCount val="61"/>
                <c:pt idx="0">
                  <c:v>43.576000000000001</c:v>
                </c:pt>
                <c:pt idx="1">
                  <c:v>41.902000000000001</c:v>
                </c:pt>
                <c:pt idx="2">
                  <c:v>41.860999999999997</c:v>
                </c:pt>
                <c:pt idx="3">
                  <c:v>41.863</c:v>
                </c:pt>
                <c:pt idx="4">
                  <c:v>41.658000000000001</c:v>
                </c:pt>
                <c:pt idx="5">
                  <c:v>41.96</c:v>
                </c:pt>
                <c:pt idx="6">
                  <c:v>41.856000000000002</c:v>
                </c:pt>
                <c:pt idx="7">
                  <c:v>42.514000000000003</c:v>
                </c:pt>
                <c:pt idx="8">
                  <c:v>41.706000000000003</c:v>
                </c:pt>
                <c:pt idx="9">
                  <c:v>41.561999999999998</c:v>
                </c:pt>
                <c:pt idx="10">
                  <c:v>41.725000000000001</c:v>
                </c:pt>
                <c:pt idx="11">
                  <c:v>41.743000000000002</c:v>
                </c:pt>
                <c:pt idx="12">
                  <c:v>41.628</c:v>
                </c:pt>
                <c:pt idx="13">
                  <c:v>41.445</c:v>
                </c:pt>
                <c:pt idx="14">
                  <c:v>42.283000000000001</c:v>
                </c:pt>
                <c:pt idx="15">
                  <c:v>41.863999999999997</c:v>
                </c:pt>
                <c:pt idx="16">
                  <c:v>41.895000000000003</c:v>
                </c:pt>
                <c:pt idx="17">
                  <c:v>41.655000000000001</c:v>
                </c:pt>
                <c:pt idx="18">
                  <c:v>41.8</c:v>
                </c:pt>
                <c:pt idx="19">
                  <c:v>41.71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 K44'!$G$18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 K44'!$B$19:$B$79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 K44'!$G$19:$G$79</c:f>
              <c:numCache>
                <c:formatCode>0.000</c:formatCode>
                <c:ptCount val="61"/>
                <c:pt idx="0">
                  <c:v>42.881999999999998</c:v>
                </c:pt>
                <c:pt idx="1">
                  <c:v>41.247999999999998</c:v>
                </c:pt>
                <c:pt idx="2">
                  <c:v>41.26</c:v>
                </c:pt>
                <c:pt idx="3">
                  <c:v>41.182000000000002</c:v>
                </c:pt>
                <c:pt idx="4">
                  <c:v>41.335999999999999</c:v>
                </c:pt>
                <c:pt idx="5">
                  <c:v>41.063000000000002</c:v>
                </c:pt>
                <c:pt idx="6">
                  <c:v>41.3</c:v>
                </c:pt>
                <c:pt idx="7">
                  <c:v>41.295000000000002</c:v>
                </c:pt>
                <c:pt idx="8">
                  <c:v>41.145000000000003</c:v>
                </c:pt>
                <c:pt idx="9">
                  <c:v>41.167000000000002</c:v>
                </c:pt>
                <c:pt idx="10">
                  <c:v>41.219000000000001</c:v>
                </c:pt>
                <c:pt idx="11">
                  <c:v>41.197000000000003</c:v>
                </c:pt>
                <c:pt idx="12">
                  <c:v>42.215000000000003</c:v>
                </c:pt>
                <c:pt idx="13">
                  <c:v>42.097000000000001</c:v>
                </c:pt>
                <c:pt idx="14">
                  <c:v>41.177</c:v>
                </c:pt>
                <c:pt idx="15">
                  <c:v>42.536999999999999</c:v>
                </c:pt>
                <c:pt idx="16">
                  <c:v>41.503</c:v>
                </c:pt>
                <c:pt idx="17">
                  <c:v>41.261000000000003</c:v>
                </c:pt>
                <c:pt idx="18">
                  <c:v>41.234000000000002</c:v>
                </c:pt>
                <c:pt idx="19">
                  <c:v>41.281999999999996</c:v>
                </c:pt>
                <c:pt idx="20">
                  <c:v>41.222999999999999</c:v>
                </c:pt>
                <c:pt idx="21">
                  <c:v>41.246000000000002</c:v>
                </c:pt>
                <c:pt idx="22">
                  <c:v>41.244</c:v>
                </c:pt>
                <c:pt idx="23">
                  <c:v>41.314999999999998</c:v>
                </c:pt>
                <c:pt idx="24">
                  <c:v>41.155999999999999</c:v>
                </c:pt>
                <c:pt idx="25">
                  <c:v>41.93</c:v>
                </c:pt>
                <c:pt idx="26">
                  <c:v>41.344000000000001</c:v>
                </c:pt>
                <c:pt idx="27">
                  <c:v>41.600999999999999</c:v>
                </c:pt>
                <c:pt idx="28">
                  <c:v>41.293999999999997</c:v>
                </c:pt>
                <c:pt idx="29">
                  <c:v>41.158999999999999</c:v>
                </c:pt>
                <c:pt idx="30">
                  <c:v>41.158999999999999</c:v>
                </c:pt>
                <c:pt idx="31">
                  <c:v>41.207000000000001</c:v>
                </c:pt>
                <c:pt idx="32">
                  <c:v>41.49</c:v>
                </c:pt>
                <c:pt idx="33">
                  <c:v>41.103000000000002</c:v>
                </c:pt>
                <c:pt idx="34">
                  <c:v>41.41</c:v>
                </c:pt>
                <c:pt idx="35">
                  <c:v>41.156999999999996</c:v>
                </c:pt>
                <c:pt idx="36">
                  <c:v>41.180999999999997</c:v>
                </c:pt>
                <c:pt idx="37">
                  <c:v>41.317999999999998</c:v>
                </c:pt>
                <c:pt idx="38">
                  <c:v>41.137999999999998</c:v>
                </c:pt>
                <c:pt idx="39">
                  <c:v>41.923000000000002</c:v>
                </c:pt>
                <c:pt idx="40">
                  <c:v>42.142000000000003</c:v>
                </c:pt>
                <c:pt idx="41">
                  <c:v>41.515000000000001</c:v>
                </c:pt>
                <c:pt idx="42">
                  <c:v>41.24</c:v>
                </c:pt>
                <c:pt idx="43">
                  <c:v>41.207999999999998</c:v>
                </c:pt>
                <c:pt idx="44">
                  <c:v>41.259</c:v>
                </c:pt>
                <c:pt idx="45">
                  <c:v>41.198</c:v>
                </c:pt>
                <c:pt idx="46">
                  <c:v>41.710999999999999</c:v>
                </c:pt>
                <c:pt idx="47">
                  <c:v>41.774000000000001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 K44'!$H$18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 K44'!$B$19:$B$79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 K44'!$H$19:$H$79</c:f>
              <c:numCache>
                <c:formatCode>0.000</c:formatCode>
                <c:ptCount val="61"/>
                <c:pt idx="0">
                  <c:v>42.975000000000001</c:v>
                </c:pt>
                <c:pt idx="1">
                  <c:v>42.067</c:v>
                </c:pt>
                <c:pt idx="2">
                  <c:v>41.682000000000002</c:v>
                </c:pt>
                <c:pt idx="3">
                  <c:v>41.686999999999998</c:v>
                </c:pt>
                <c:pt idx="4">
                  <c:v>41.423000000000002</c:v>
                </c:pt>
                <c:pt idx="5">
                  <c:v>41.29</c:v>
                </c:pt>
                <c:pt idx="6">
                  <c:v>41.149000000000001</c:v>
                </c:pt>
                <c:pt idx="7">
                  <c:v>40.98</c:v>
                </c:pt>
                <c:pt idx="8">
                  <c:v>41.134</c:v>
                </c:pt>
                <c:pt idx="9">
                  <c:v>41.746000000000002</c:v>
                </c:pt>
                <c:pt idx="10">
                  <c:v>41.398000000000003</c:v>
                </c:pt>
                <c:pt idx="11">
                  <c:v>41.292000000000002</c:v>
                </c:pt>
                <c:pt idx="12">
                  <c:v>41.106000000000002</c:v>
                </c:pt>
                <c:pt idx="13">
                  <c:v>41.402000000000001</c:v>
                </c:pt>
                <c:pt idx="14">
                  <c:v>42.798000000000002</c:v>
                </c:pt>
                <c:pt idx="15">
                  <c:v>41.5</c:v>
                </c:pt>
                <c:pt idx="16">
                  <c:v>42.008000000000003</c:v>
                </c:pt>
                <c:pt idx="17">
                  <c:v>43.792999999999999</c:v>
                </c:pt>
                <c:pt idx="18">
                  <c:v>42.823999999999998</c:v>
                </c:pt>
                <c:pt idx="19">
                  <c:v>42.16</c:v>
                </c:pt>
                <c:pt idx="20">
                  <c:v>42.332000000000001</c:v>
                </c:pt>
                <c:pt idx="21">
                  <c:v>45.079000000000001</c:v>
                </c:pt>
                <c:pt idx="22">
                  <c:v>41.598999999999997</c:v>
                </c:pt>
                <c:pt idx="23">
                  <c:v>42.63</c:v>
                </c:pt>
                <c:pt idx="24">
                  <c:v>41.326999999999998</c:v>
                </c:pt>
                <c:pt idx="25">
                  <c:v>42.268999999999998</c:v>
                </c:pt>
                <c:pt idx="26">
                  <c:v>41.436999999999998</c:v>
                </c:pt>
                <c:pt idx="27">
                  <c:v>41.674999999999997</c:v>
                </c:pt>
                <c:pt idx="28">
                  <c:v>43.944000000000003</c:v>
                </c:pt>
                <c:pt idx="29">
                  <c:v>41.898000000000003</c:v>
                </c:pt>
                <c:pt idx="30">
                  <c:v>41.375</c:v>
                </c:pt>
                <c:pt idx="31">
                  <c:v>41.466999999999999</c:v>
                </c:pt>
                <c:pt idx="32">
                  <c:v>41.24</c:v>
                </c:pt>
                <c:pt idx="33">
                  <c:v>40.860999999999997</c:v>
                </c:pt>
                <c:pt idx="34">
                  <c:v>40.93</c:v>
                </c:pt>
                <c:pt idx="35">
                  <c:v>40.942999999999998</c:v>
                </c:pt>
                <c:pt idx="36">
                  <c:v>40.939</c:v>
                </c:pt>
                <c:pt idx="37">
                  <c:v>40.976999999999997</c:v>
                </c:pt>
                <c:pt idx="38">
                  <c:v>41.344000000000001</c:v>
                </c:pt>
                <c:pt idx="39">
                  <c:v>41.48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1124352"/>
        <c:axId val="318418304"/>
      </c:lineChart>
      <c:catAx>
        <c:axId val="321124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18418304"/>
        <c:crosses val="autoZero"/>
        <c:auto val="1"/>
        <c:lblAlgn val="ctr"/>
        <c:lblOffset val="100"/>
        <c:noMultiLvlLbl val="0"/>
      </c:catAx>
      <c:valAx>
        <c:axId val="318418304"/>
        <c:scaling>
          <c:orientation val="minMax"/>
          <c:max val="44"/>
          <c:min val="40"/>
        </c:scaling>
        <c:delete val="0"/>
        <c:axPos val="l"/>
        <c:majorGridlines/>
        <c:numFmt formatCode="0.000" sourceLinked="1"/>
        <c:majorTickMark val="none"/>
        <c:minorTickMark val="none"/>
        <c:tickLblPos val="nextTo"/>
        <c:spPr>
          <a:ln w="9525">
            <a:noFill/>
          </a:ln>
        </c:spPr>
        <c:crossAx val="32112435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'Kart Freedom'!$C$18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 Freedom'!$B$19:$B$81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Freedom'!$C$19:$C$81</c:f>
              <c:numCache>
                <c:formatCode>0.000</c:formatCode>
                <c:ptCount val="63"/>
                <c:pt idx="0">
                  <c:v>47.28</c:v>
                </c:pt>
                <c:pt idx="1">
                  <c:v>42.305999999999997</c:v>
                </c:pt>
                <c:pt idx="2">
                  <c:v>41.734999999999999</c:v>
                </c:pt>
                <c:pt idx="3">
                  <c:v>41.536000000000001</c:v>
                </c:pt>
                <c:pt idx="4">
                  <c:v>41.582000000000001</c:v>
                </c:pt>
                <c:pt idx="5">
                  <c:v>41.372999999999998</c:v>
                </c:pt>
                <c:pt idx="6">
                  <c:v>41.280999999999999</c:v>
                </c:pt>
                <c:pt idx="7">
                  <c:v>41.058</c:v>
                </c:pt>
                <c:pt idx="8">
                  <c:v>41.134</c:v>
                </c:pt>
                <c:pt idx="9">
                  <c:v>41.154000000000003</c:v>
                </c:pt>
                <c:pt idx="10">
                  <c:v>41.034999999999997</c:v>
                </c:pt>
                <c:pt idx="11">
                  <c:v>41.042000000000002</c:v>
                </c:pt>
                <c:pt idx="12">
                  <c:v>41.098999999999997</c:v>
                </c:pt>
                <c:pt idx="13">
                  <c:v>41.055999999999997</c:v>
                </c:pt>
                <c:pt idx="14">
                  <c:v>40.962000000000003</c:v>
                </c:pt>
                <c:pt idx="15">
                  <c:v>41.012</c:v>
                </c:pt>
                <c:pt idx="16">
                  <c:v>41.058</c:v>
                </c:pt>
                <c:pt idx="17">
                  <c:v>41.031999999999996</c:v>
                </c:pt>
                <c:pt idx="18">
                  <c:v>41.636000000000003</c:v>
                </c:pt>
                <c:pt idx="19">
                  <c:v>41.170999999999999</c:v>
                </c:pt>
                <c:pt idx="20">
                  <c:v>40.896000000000001</c:v>
                </c:pt>
                <c:pt idx="21">
                  <c:v>41.149000000000001</c:v>
                </c:pt>
                <c:pt idx="22">
                  <c:v>41.125</c:v>
                </c:pt>
                <c:pt idx="23">
                  <c:v>41.179000000000002</c:v>
                </c:pt>
                <c:pt idx="24">
                  <c:v>41.131999999999998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'Kart Freedom'!$D$18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 Freedom'!$B$19:$B$81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Freedom'!$D$19:$D$81</c:f>
              <c:numCache>
                <c:formatCode>0.000</c:formatCode>
                <c:ptCount val="63"/>
                <c:pt idx="0">
                  <c:v>43.948999999999998</c:v>
                </c:pt>
                <c:pt idx="1">
                  <c:v>41.677999999999997</c:v>
                </c:pt>
                <c:pt idx="2">
                  <c:v>41.470999999999997</c:v>
                </c:pt>
                <c:pt idx="3">
                  <c:v>41.255000000000003</c:v>
                </c:pt>
                <c:pt idx="4">
                  <c:v>41.417000000000002</c:v>
                </c:pt>
                <c:pt idx="5">
                  <c:v>41.323999999999998</c:v>
                </c:pt>
                <c:pt idx="6">
                  <c:v>41.225999999999999</c:v>
                </c:pt>
                <c:pt idx="7">
                  <c:v>41.57</c:v>
                </c:pt>
                <c:pt idx="8">
                  <c:v>41.404000000000003</c:v>
                </c:pt>
                <c:pt idx="9">
                  <c:v>41.444000000000003</c:v>
                </c:pt>
                <c:pt idx="10">
                  <c:v>41.088999999999999</c:v>
                </c:pt>
                <c:pt idx="11">
                  <c:v>41.247</c:v>
                </c:pt>
                <c:pt idx="12">
                  <c:v>42.290999999999997</c:v>
                </c:pt>
                <c:pt idx="13">
                  <c:v>42.137999999999998</c:v>
                </c:pt>
                <c:pt idx="14">
                  <c:v>41.347000000000001</c:v>
                </c:pt>
                <c:pt idx="15">
                  <c:v>41.73</c:v>
                </c:pt>
                <c:pt idx="16">
                  <c:v>41.377000000000002</c:v>
                </c:pt>
                <c:pt idx="17">
                  <c:v>41.220999999999997</c:v>
                </c:pt>
                <c:pt idx="18">
                  <c:v>41.158000000000001</c:v>
                </c:pt>
                <c:pt idx="19">
                  <c:v>41.302</c:v>
                </c:pt>
                <c:pt idx="20">
                  <c:v>41.058</c:v>
                </c:pt>
                <c:pt idx="21">
                  <c:v>41.37</c:v>
                </c:pt>
                <c:pt idx="22">
                  <c:v>42.825000000000003</c:v>
                </c:pt>
                <c:pt idx="23">
                  <c:v>41.383000000000003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'Kart Freedom'!$E$18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 Freedom'!$B$19:$B$81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Freedom'!$E$19:$E$77</c:f>
              <c:numCache>
                <c:formatCode>0.000</c:formatCode>
                <c:ptCount val="59"/>
                <c:pt idx="0">
                  <c:v>44.201999999999998</c:v>
                </c:pt>
                <c:pt idx="1">
                  <c:v>42.021999999999998</c:v>
                </c:pt>
                <c:pt idx="2">
                  <c:v>41.44</c:v>
                </c:pt>
                <c:pt idx="3">
                  <c:v>41.268000000000001</c:v>
                </c:pt>
                <c:pt idx="4">
                  <c:v>41.218000000000004</c:v>
                </c:pt>
                <c:pt idx="5">
                  <c:v>41.773000000000003</c:v>
                </c:pt>
                <c:pt idx="6">
                  <c:v>41.204999999999998</c:v>
                </c:pt>
                <c:pt idx="7">
                  <c:v>41.026000000000003</c:v>
                </c:pt>
                <c:pt idx="8">
                  <c:v>41.18</c:v>
                </c:pt>
                <c:pt idx="9">
                  <c:v>41.223999999999997</c:v>
                </c:pt>
                <c:pt idx="10">
                  <c:v>41.249000000000002</c:v>
                </c:pt>
                <c:pt idx="11">
                  <c:v>41.182000000000002</c:v>
                </c:pt>
                <c:pt idx="12">
                  <c:v>41.448999999999998</c:v>
                </c:pt>
                <c:pt idx="13">
                  <c:v>41.183</c:v>
                </c:pt>
                <c:pt idx="14">
                  <c:v>41.097999999999999</c:v>
                </c:pt>
                <c:pt idx="15">
                  <c:v>41.759</c:v>
                </c:pt>
                <c:pt idx="16">
                  <c:v>41.204999999999998</c:v>
                </c:pt>
                <c:pt idx="17">
                  <c:v>41.002000000000002</c:v>
                </c:pt>
                <c:pt idx="18">
                  <c:v>41.06</c:v>
                </c:pt>
                <c:pt idx="19">
                  <c:v>40.96</c:v>
                </c:pt>
                <c:pt idx="20">
                  <c:v>41.832000000000001</c:v>
                </c:pt>
                <c:pt idx="21">
                  <c:v>41.188000000000002</c:v>
                </c:pt>
                <c:pt idx="22">
                  <c:v>41.165999999999997</c:v>
                </c:pt>
                <c:pt idx="23">
                  <c:v>41.29</c:v>
                </c:pt>
                <c:pt idx="24">
                  <c:v>41.081000000000003</c:v>
                </c:pt>
                <c:pt idx="25">
                  <c:v>41.027999999999999</c:v>
                </c:pt>
                <c:pt idx="26">
                  <c:v>41.018000000000001</c:v>
                </c:pt>
                <c:pt idx="27">
                  <c:v>41.209000000000003</c:v>
                </c:pt>
                <c:pt idx="28">
                  <c:v>41.241999999999997</c:v>
                </c:pt>
                <c:pt idx="29">
                  <c:v>41.497</c:v>
                </c:pt>
                <c:pt idx="30">
                  <c:v>41.173999999999999</c:v>
                </c:pt>
                <c:pt idx="31">
                  <c:v>41.188000000000002</c:v>
                </c:pt>
                <c:pt idx="32">
                  <c:v>41.194000000000003</c:v>
                </c:pt>
                <c:pt idx="33">
                  <c:v>41.540999999999997</c:v>
                </c:pt>
                <c:pt idx="34">
                  <c:v>42.103000000000002</c:v>
                </c:pt>
                <c:pt idx="35">
                  <c:v>42.216000000000001</c:v>
                </c:pt>
                <c:pt idx="36">
                  <c:v>41.725999999999999</c:v>
                </c:pt>
                <c:pt idx="37">
                  <c:v>41.536999999999999</c:v>
                </c:pt>
                <c:pt idx="38">
                  <c:v>41.162999999999997</c:v>
                </c:pt>
                <c:pt idx="39">
                  <c:v>40.933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'Kart Freedom'!$F$18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 Freedom'!$B$19:$B$81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Freedom'!$F$19:$F$81</c:f>
              <c:numCache>
                <c:formatCode>0.000</c:formatCode>
                <c:ptCount val="63"/>
                <c:pt idx="0">
                  <c:v>42.898000000000003</c:v>
                </c:pt>
                <c:pt idx="1">
                  <c:v>41.308</c:v>
                </c:pt>
                <c:pt idx="2">
                  <c:v>41.247999999999998</c:v>
                </c:pt>
                <c:pt idx="3">
                  <c:v>41.13</c:v>
                </c:pt>
                <c:pt idx="4">
                  <c:v>41.244</c:v>
                </c:pt>
                <c:pt idx="5">
                  <c:v>41.12</c:v>
                </c:pt>
                <c:pt idx="6">
                  <c:v>41.018999999999998</c:v>
                </c:pt>
                <c:pt idx="7">
                  <c:v>41.121000000000002</c:v>
                </c:pt>
                <c:pt idx="8">
                  <c:v>41.191000000000003</c:v>
                </c:pt>
                <c:pt idx="9">
                  <c:v>41.189</c:v>
                </c:pt>
                <c:pt idx="10">
                  <c:v>41.32</c:v>
                </c:pt>
                <c:pt idx="11">
                  <c:v>41.082000000000001</c:v>
                </c:pt>
                <c:pt idx="12">
                  <c:v>41.121000000000002</c:v>
                </c:pt>
                <c:pt idx="13">
                  <c:v>41.386000000000003</c:v>
                </c:pt>
                <c:pt idx="14">
                  <c:v>40.98</c:v>
                </c:pt>
                <c:pt idx="15">
                  <c:v>40.926000000000002</c:v>
                </c:pt>
                <c:pt idx="16">
                  <c:v>40.921999999999997</c:v>
                </c:pt>
                <c:pt idx="17">
                  <c:v>40.761000000000003</c:v>
                </c:pt>
                <c:pt idx="18">
                  <c:v>40.984000000000002</c:v>
                </c:pt>
                <c:pt idx="19">
                  <c:v>40.780999999999999</c:v>
                </c:pt>
                <c:pt idx="20">
                  <c:v>40.825000000000003</c:v>
                </c:pt>
                <c:pt idx="21">
                  <c:v>40.825000000000003</c:v>
                </c:pt>
                <c:pt idx="22">
                  <c:v>40.786999999999999</c:v>
                </c:pt>
                <c:pt idx="23">
                  <c:v>40.912999999999997</c:v>
                </c:pt>
                <c:pt idx="24">
                  <c:v>40.902000000000001</c:v>
                </c:pt>
                <c:pt idx="25">
                  <c:v>40.878</c:v>
                </c:pt>
                <c:pt idx="26">
                  <c:v>40.883000000000003</c:v>
                </c:pt>
                <c:pt idx="27">
                  <c:v>40.762</c:v>
                </c:pt>
                <c:pt idx="28">
                  <c:v>40.908999999999999</c:v>
                </c:pt>
                <c:pt idx="29">
                  <c:v>40.994999999999997</c:v>
                </c:pt>
                <c:pt idx="30">
                  <c:v>40.884</c:v>
                </c:pt>
                <c:pt idx="31">
                  <c:v>40.857999999999997</c:v>
                </c:pt>
                <c:pt idx="32">
                  <c:v>40.811999999999998</c:v>
                </c:pt>
                <c:pt idx="33">
                  <c:v>41.180999999999997</c:v>
                </c:pt>
                <c:pt idx="34">
                  <c:v>41.155000000000001</c:v>
                </c:pt>
                <c:pt idx="35">
                  <c:v>41.12</c:v>
                </c:pt>
                <c:pt idx="36">
                  <c:v>41.268999999999998</c:v>
                </c:pt>
                <c:pt idx="37">
                  <c:v>43.673999999999999</c:v>
                </c:pt>
                <c:pt idx="38">
                  <c:v>41.28</c:v>
                </c:pt>
                <c:pt idx="39">
                  <c:v>40.999000000000002</c:v>
                </c:pt>
                <c:pt idx="40">
                  <c:v>40.978999999999999</c:v>
                </c:pt>
                <c:pt idx="41">
                  <c:v>41.067999999999998</c:v>
                </c:pt>
                <c:pt idx="42">
                  <c:v>41.287999999999997</c:v>
                </c:pt>
                <c:pt idx="43">
                  <c:v>41.304000000000002</c:v>
                </c:pt>
                <c:pt idx="44">
                  <c:v>41.124000000000002</c:v>
                </c:pt>
                <c:pt idx="45">
                  <c:v>40.895000000000003</c:v>
                </c:pt>
                <c:pt idx="46">
                  <c:v>41.026000000000003</c:v>
                </c:pt>
                <c:pt idx="47">
                  <c:v>40.975999999999999</c:v>
                </c:pt>
                <c:pt idx="48">
                  <c:v>40.94</c:v>
                </c:pt>
                <c:pt idx="49">
                  <c:v>41.02</c:v>
                </c:pt>
                <c:pt idx="50">
                  <c:v>41.024000000000001</c:v>
                </c:pt>
                <c:pt idx="51">
                  <c:v>41.02</c:v>
                </c:pt>
                <c:pt idx="52">
                  <c:v>40.976999999999997</c:v>
                </c:pt>
                <c:pt idx="53">
                  <c:v>41.655000000000001</c:v>
                </c:pt>
                <c:pt idx="54">
                  <c:v>41.079000000000001</c:v>
                </c:pt>
                <c:pt idx="55">
                  <c:v>41.692999999999998</c:v>
                </c:pt>
                <c:pt idx="56">
                  <c:v>41.173000000000002</c:v>
                </c:pt>
                <c:pt idx="57">
                  <c:v>41.142000000000003</c:v>
                </c:pt>
                <c:pt idx="58">
                  <c:v>41.05</c:v>
                </c:pt>
                <c:pt idx="59">
                  <c:v>41.66</c:v>
                </c:pt>
                <c:pt idx="60">
                  <c:v>41.146999999999998</c:v>
                </c:pt>
                <c:pt idx="61">
                  <c:v>40.905000000000001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'Kart Freedom'!$G$18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'Kart Freedom'!$B$19:$B$81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Freedom'!$G$19:$G$81</c:f>
              <c:numCache>
                <c:formatCode>0.000</c:formatCode>
                <c:ptCount val="63"/>
                <c:pt idx="0">
                  <c:v>43.94</c:v>
                </c:pt>
                <c:pt idx="1">
                  <c:v>41.99</c:v>
                </c:pt>
                <c:pt idx="2">
                  <c:v>41.521999999999998</c:v>
                </c:pt>
                <c:pt idx="3">
                  <c:v>41.752000000000002</c:v>
                </c:pt>
                <c:pt idx="4">
                  <c:v>41.564</c:v>
                </c:pt>
                <c:pt idx="5">
                  <c:v>41.692</c:v>
                </c:pt>
                <c:pt idx="6">
                  <c:v>41.381</c:v>
                </c:pt>
                <c:pt idx="7">
                  <c:v>41.363999999999997</c:v>
                </c:pt>
                <c:pt idx="8">
                  <c:v>41.530999999999999</c:v>
                </c:pt>
                <c:pt idx="9">
                  <c:v>42.024999999999999</c:v>
                </c:pt>
                <c:pt idx="10">
                  <c:v>41.536999999999999</c:v>
                </c:pt>
                <c:pt idx="11">
                  <c:v>41.484999999999999</c:v>
                </c:pt>
                <c:pt idx="12">
                  <c:v>41.375</c:v>
                </c:pt>
                <c:pt idx="13">
                  <c:v>41.511000000000003</c:v>
                </c:pt>
                <c:pt idx="14">
                  <c:v>41.606999999999999</c:v>
                </c:pt>
                <c:pt idx="15">
                  <c:v>41.463000000000001</c:v>
                </c:pt>
                <c:pt idx="16">
                  <c:v>41.642000000000003</c:v>
                </c:pt>
                <c:pt idx="17">
                  <c:v>41.567</c:v>
                </c:pt>
                <c:pt idx="18">
                  <c:v>41.469000000000001</c:v>
                </c:pt>
                <c:pt idx="19">
                  <c:v>42.795000000000002</c:v>
                </c:pt>
                <c:pt idx="20">
                  <c:v>41.682000000000002</c:v>
                </c:pt>
                <c:pt idx="21">
                  <c:v>42.338000000000001</c:v>
                </c:pt>
                <c:pt idx="22">
                  <c:v>42.244999999999997</c:v>
                </c:pt>
                <c:pt idx="23">
                  <c:v>41.713999999999999</c:v>
                </c:pt>
                <c:pt idx="24">
                  <c:v>41.308</c:v>
                </c:pt>
                <c:pt idx="25">
                  <c:v>41.34</c:v>
                </c:pt>
                <c:pt idx="26">
                  <c:v>41.597000000000001</c:v>
                </c:pt>
                <c:pt idx="27">
                  <c:v>41.555</c:v>
                </c:pt>
                <c:pt idx="28">
                  <c:v>41.728999999999999</c:v>
                </c:pt>
                <c:pt idx="29">
                  <c:v>41.609000000000002</c:v>
                </c:pt>
                <c:pt idx="30">
                  <c:v>41.662999999999997</c:v>
                </c:pt>
                <c:pt idx="31">
                  <c:v>41.628999999999998</c:v>
                </c:pt>
                <c:pt idx="32">
                  <c:v>41.655000000000001</c:v>
                </c:pt>
                <c:pt idx="33">
                  <c:v>41.603999999999999</c:v>
                </c:pt>
                <c:pt idx="34">
                  <c:v>41.43</c:v>
                </c:pt>
                <c:pt idx="35">
                  <c:v>41.662999999999997</c:v>
                </c:pt>
                <c:pt idx="36">
                  <c:v>41.350999999999999</c:v>
                </c:pt>
                <c:pt idx="37">
                  <c:v>41.81</c:v>
                </c:pt>
                <c:pt idx="38">
                  <c:v>41.828000000000003</c:v>
                </c:pt>
                <c:pt idx="39">
                  <c:v>41.79</c:v>
                </c:pt>
                <c:pt idx="40">
                  <c:v>41.545999999999999</c:v>
                </c:pt>
                <c:pt idx="41">
                  <c:v>41.780999999999999</c:v>
                </c:pt>
                <c:pt idx="42">
                  <c:v>42.02</c:v>
                </c:pt>
                <c:pt idx="43">
                  <c:v>41.735999999999997</c:v>
                </c:pt>
                <c:pt idx="44">
                  <c:v>42.04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'Kart Freedom'!$H$18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'Kart Freedom'!$B$19:$B$81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'Kart Freedom'!$H$19:$H$81</c:f>
              <c:numCache>
                <c:formatCode>0.000</c:formatCode>
                <c:ptCount val="63"/>
                <c:pt idx="0">
                  <c:v>41.186999999999998</c:v>
                </c:pt>
                <c:pt idx="1">
                  <c:v>41.375</c:v>
                </c:pt>
                <c:pt idx="2">
                  <c:v>42.207999999999998</c:v>
                </c:pt>
                <c:pt idx="3">
                  <c:v>41.47</c:v>
                </c:pt>
                <c:pt idx="4">
                  <c:v>41.427</c:v>
                </c:pt>
                <c:pt idx="5">
                  <c:v>41.133000000000003</c:v>
                </c:pt>
                <c:pt idx="6">
                  <c:v>41.304000000000002</c:v>
                </c:pt>
                <c:pt idx="7">
                  <c:v>41.96</c:v>
                </c:pt>
                <c:pt idx="8">
                  <c:v>41.286000000000001</c:v>
                </c:pt>
                <c:pt idx="9">
                  <c:v>41.347000000000001</c:v>
                </c:pt>
                <c:pt idx="10">
                  <c:v>41.454000000000001</c:v>
                </c:pt>
                <c:pt idx="11">
                  <c:v>41.305</c:v>
                </c:pt>
                <c:pt idx="12">
                  <c:v>41.412999999999997</c:v>
                </c:pt>
                <c:pt idx="13">
                  <c:v>41.350999999999999</c:v>
                </c:pt>
                <c:pt idx="14">
                  <c:v>41.277000000000001</c:v>
                </c:pt>
                <c:pt idx="15">
                  <c:v>41.396000000000001</c:v>
                </c:pt>
                <c:pt idx="16">
                  <c:v>41.11</c:v>
                </c:pt>
                <c:pt idx="17">
                  <c:v>41.356000000000002</c:v>
                </c:pt>
                <c:pt idx="18">
                  <c:v>41.335999999999999</c:v>
                </c:pt>
                <c:pt idx="19">
                  <c:v>41.554000000000002</c:v>
                </c:pt>
                <c:pt idx="20">
                  <c:v>41.393999999999998</c:v>
                </c:pt>
                <c:pt idx="21">
                  <c:v>41.356999999999999</c:v>
                </c:pt>
                <c:pt idx="22">
                  <c:v>41.276000000000003</c:v>
                </c:pt>
                <c:pt idx="23">
                  <c:v>41.49</c:v>
                </c:pt>
                <c:pt idx="24">
                  <c:v>41.423000000000002</c:v>
                </c:pt>
                <c:pt idx="25">
                  <c:v>41.692999999999998</c:v>
                </c:pt>
                <c:pt idx="26">
                  <c:v>41.295000000000002</c:v>
                </c:pt>
                <c:pt idx="27">
                  <c:v>41.442999999999998</c:v>
                </c:pt>
                <c:pt idx="28">
                  <c:v>41.643000000000001</c:v>
                </c:pt>
                <c:pt idx="29">
                  <c:v>41.792999999999999</c:v>
                </c:pt>
                <c:pt idx="30">
                  <c:v>45.055999999999997</c:v>
                </c:pt>
                <c:pt idx="31">
                  <c:v>41.795999999999999</c:v>
                </c:pt>
                <c:pt idx="32">
                  <c:v>41.53</c:v>
                </c:pt>
                <c:pt idx="33">
                  <c:v>41.396000000000001</c:v>
                </c:pt>
                <c:pt idx="34">
                  <c:v>41.981999999999999</c:v>
                </c:pt>
                <c:pt idx="35">
                  <c:v>41.558999999999997</c:v>
                </c:pt>
                <c:pt idx="36">
                  <c:v>41.393999999999998</c:v>
                </c:pt>
                <c:pt idx="37">
                  <c:v>43.585999999999999</c:v>
                </c:pt>
                <c:pt idx="38">
                  <c:v>42.244</c:v>
                </c:pt>
                <c:pt idx="39">
                  <c:v>41.250999999999998</c:v>
                </c:pt>
                <c:pt idx="40">
                  <c:v>41.548000000000002</c:v>
                </c:pt>
                <c:pt idx="41">
                  <c:v>41.198999999999998</c:v>
                </c:pt>
                <c:pt idx="42">
                  <c:v>40.878</c:v>
                </c:pt>
                <c:pt idx="43">
                  <c:v>40.923999999999999</c:v>
                </c:pt>
                <c:pt idx="44">
                  <c:v>41</c:v>
                </c:pt>
                <c:pt idx="45">
                  <c:v>41.094999999999999</c:v>
                </c:pt>
                <c:pt idx="46">
                  <c:v>41.296999999999997</c:v>
                </c:pt>
                <c:pt idx="47">
                  <c:v>41.332000000000001</c:v>
                </c:pt>
                <c:pt idx="48">
                  <c:v>41.281999999999996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8814208"/>
        <c:axId val="316757056"/>
      </c:lineChart>
      <c:catAx>
        <c:axId val="318814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16757056"/>
        <c:crosses val="autoZero"/>
        <c:auto val="1"/>
        <c:lblAlgn val="ctr"/>
        <c:lblOffset val="100"/>
        <c:noMultiLvlLbl val="0"/>
      </c:catAx>
      <c:valAx>
        <c:axId val="316757056"/>
        <c:scaling>
          <c:orientation val="minMax"/>
          <c:max val="44"/>
          <c:min val="40"/>
        </c:scaling>
        <c:delete val="0"/>
        <c:axPos val="l"/>
        <c:majorGridlines/>
        <c:numFmt formatCode="0.000" sourceLinked="1"/>
        <c:majorTickMark val="none"/>
        <c:minorTickMark val="none"/>
        <c:tickLblPos val="nextTo"/>
        <c:spPr>
          <a:ln w="9525">
            <a:noFill/>
          </a:ln>
        </c:spPr>
        <c:crossAx val="31881420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MST!$C$19:$C$72</c:f>
              <c:numCache>
                <c:formatCode>0.000</c:formatCode>
                <c:ptCount val="54"/>
                <c:pt idx="0">
                  <c:v>45.265000000000001</c:v>
                </c:pt>
                <c:pt idx="1">
                  <c:v>42.039000000000001</c:v>
                </c:pt>
                <c:pt idx="2">
                  <c:v>41.749000000000002</c:v>
                </c:pt>
                <c:pt idx="3">
                  <c:v>41.692999999999998</c:v>
                </c:pt>
                <c:pt idx="4">
                  <c:v>41.88</c:v>
                </c:pt>
                <c:pt idx="5">
                  <c:v>42.209000000000003</c:v>
                </c:pt>
                <c:pt idx="6">
                  <c:v>41.514000000000003</c:v>
                </c:pt>
                <c:pt idx="7">
                  <c:v>41.354999999999997</c:v>
                </c:pt>
                <c:pt idx="8">
                  <c:v>41.45</c:v>
                </c:pt>
                <c:pt idx="9">
                  <c:v>41.848999999999997</c:v>
                </c:pt>
                <c:pt idx="10">
                  <c:v>41.723999999999997</c:v>
                </c:pt>
                <c:pt idx="11">
                  <c:v>41.423000000000002</c:v>
                </c:pt>
                <c:pt idx="12">
                  <c:v>41.582000000000001</c:v>
                </c:pt>
                <c:pt idx="13">
                  <c:v>41.478000000000002</c:v>
                </c:pt>
                <c:pt idx="14">
                  <c:v>41.593000000000004</c:v>
                </c:pt>
                <c:pt idx="15">
                  <c:v>42.139000000000003</c:v>
                </c:pt>
                <c:pt idx="16">
                  <c:v>41.838000000000001</c:v>
                </c:pt>
                <c:pt idx="17">
                  <c:v>41.378</c:v>
                </c:pt>
                <c:pt idx="18">
                  <c:v>41.259</c:v>
                </c:pt>
                <c:pt idx="19">
                  <c:v>41.235999999999997</c:v>
                </c:pt>
                <c:pt idx="20">
                  <c:v>41.930999999999997</c:v>
                </c:pt>
                <c:pt idx="21">
                  <c:v>41.423999999999999</c:v>
                </c:pt>
                <c:pt idx="22">
                  <c:v>41.308</c:v>
                </c:pt>
                <c:pt idx="23">
                  <c:v>41.378999999999998</c:v>
                </c:pt>
                <c:pt idx="24">
                  <c:v>41.311</c:v>
                </c:pt>
                <c:pt idx="25">
                  <c:v>41.412999999999997</c:v>
                </c:pt>
                <c:pt idx="26">
                  <c:v>41.344000000000001</c:v>
                </c:pt>
                <c:pt idx="27">
                  <c:v>41.183</c:v>
                </c:pt>
                <c:pt idx="28">
                  <c:v>41.341000000000001</c:v>
                </c:pt>
                <c:pt idx="29">
                  <c:v>41.311999999999998</c:v>
                </c:pt>
                <c:pt idx="30">
                  <c:v>41.216999999999999</c:v>
                </c:pt>
                <c:pt idx="31">
                  <c:v>41.765000000000001</c:v>
                </c:pt>
                <c:pt idx="32">
                  <c:v>41.707999999999998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MST!$D$19:$D$72</c:f>
              <c:numCache>
                <c:formatCode>0.000</c:formatCode>
                <c:ptCount val="54"/>
                <c:pt idx="0">
                  <c:v>42.695999999999998</c:v>
                </c:pt>
                <c:pt idx="1">
                  <c:v>41.695999999999998</c:v>
                </c:pt>
                <c:pt idx="2">
                  <c:v>41.680999999999997</c:v>
                </c:pt>
                <c:pt idx="3">
                  <c:v>41.328000000000003</c:v>
                </c:pt>
                <c:pt idx="4">
                  <c:v>41.482999999999997</c:v>
                </c:pt>
                <c:pt idx="5">
                  <c:v>41.466000000000001</c:v>
                </c:pt>
                <c:pt idx="6">
                  <c:v>41.183999999999997</c:v>
                </c:pt>
                <c:pt idx="7">
                  <c:v>41.326000000000001</c:v>
                </c:pt>
                <c:pt idx="8">
                  <c:v>41.445999999999998</c:v>
                </c:pt>
                <c:pt idx="9">
                  <c:v>41.225999999999999</c:v>
                </c:pt>
                <c:pt idx="10">
                  <c:v>41.405999999999999</c:v>
                </c:pt>
                <c:pt idx="11">
                  <c:v>42.753</c:v>
                </c:pt>
                <c:pt idx="12">
                  <c:v>41.301000000000002</c:v>
                </c:pt>
                <c:pt idx="13">
                  <c:v>41.253999999999998</c:v>
                </c:pt>
                <c:pt idx="14">
                  <c:v>41.371000000000002</c:v>
                </c:pt>
                <c:pt idx="15">
                  <c:v>41.311</c:v>
                </c:pt>
                <c:pt idx="16">
                  <c:v>41.408000000000001</c:v>
                </c:pt>
                <c:pt idx="17">
                  <c:v>41.612000000000002</c:v>
                </c:pt>
                <c:pt idx="18">
                  <c:v>41.406999999999996</c:v>
                </c:pt>
                <c:pt idx="19">
                  <c:v>41.356999999999999</c:v>
                </c:pt>
                <c:pt idx="20">
                  <c:v>41.564</c:v>
                </c:pt>
                <c:pt idx="21">
                  <c:v>41.744999999999997</c:v>
                </c:pt>
                <c:pt idx="22">
                  <c:v>41.274999999999999</c:v>
                </c:pt>
                <c:pt idx="23">
                  <c:v>41.253999999999998</c:v>
                </c:pt>
                <c:pt idx="24">
                  <c:v>41.195</c:v>
                </c:pt>
                <c:pt idx="25">
                  <c:v>41.18</c:v>
                </c:pt>
                <c:pt idx="26">
                  <c:v>41.124000000000002</c:v>
                </c:pt>
                <c:pt idx="27">
                  <c:v>41.234000000000002</c:v>
                </c:pt>
                <c:pt idx="28">
                  <c:v>41.093000000000004</c:v>
                </c:pt>
                <c:pt idx="29">
                  <c:v>41.398000000000003</c:v>
                </c:pt>
                <c:pt idx="30">
                  <c:v>41.238999999999997</c:v>
                </c:pt>
                <c:pt idx="31">
                  <c:v>41.5</c:v>
                </c:pt>
                <c:pt idx="32">
                  <c:v>41.58</c:v>
                </c:pt>
                <c:pt idx="33">
                  <c:v>41.633000000000003</c:v>
                </c:pt>
                <c:pt idx="34">
                  <c:v>41.953000000000003</c:v>
                </c:pt>
                <c:pt idx="35">
                  <c:v>41.911000000000001</c:v>
                </c:pt>
                <c:pt idx="36">
                  <c:v>41.326000000000001</c:v>
                </c:pt>
                <c:pt idx="37">
                  <c:v>41.351999999999997</c:v>
                </c:pt>
                <c:pt idx="38">
                  <c:v>41.368000000000002</c:v>
                </c:pt>
                <c:pt idx="39">
                  <c:v>41.26</c:v>
                </c:pt>
                <c:pt idx="40">
                  <c:v>41.365000000000002</c:v>
                </c:pt>
                <c:pt idx="41">
                  <c:v>41.628</c:v>
                </c:pt>
                <c:pt idx="42">
                  <c:v>41.307000000000002</c:v>
                </c:pt>
                <c:pt idx="43">
                  <c:v>42.451000000000001</c:v>
                </c:pt>
                <c:pt idx="44">
                  <c:v>41.46</c:v>
                </c:pt>
                <c:pt idx="45">
                  <c:v>41.378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MST!$E$19:$E$72</c:f>
              <c:numCache>
                <c:formatCode>0.000</c:formatCode>
                <c:ptCount val="54"/>
                <c:pt idx="0">
                  <c:v>43.191000000000003</c:v>
                </c:pt>
                <c:pt idx="1">
                  <c:v>42.384999999999998</c:v>
                </c:pt>
                <c:pt idx="2">
                  <c:v>41.942</c:v>
                </c:pt>
                <c:pt idx="3">
                  <c:v>41.662999999999997</c:v>
                </c:pt>
                <c:pt idx="4">
                  <c:v>42.698</c:v>
                </c:pt>
                <c:pt idx="5">
                  <c:v>42.555999999999997</c:v>
                </c:pt>
                <c:pt idx="6">
                  <c:v>41.695999999999998</c:v>
                </c:pt>
                <c:pt idx="7">
                  <c:v>41.548999999999999</c:v>
                </c:pt>
                <c:pt idx="8">
                  <c:v>41.636000000000003</c:v>
                </c:pt>
                <c:pt idx="9">
                  <c:v>41.576000000000001</c:v>
                </c:pt>
                <c:pt idx="10">
                  <c:v>41.286999999999999</c:v>
                </c:pt>
                <c:pt idx="11">
                  <c:v>42.273000000000003</c:v>
                </c:pt>
                <c:pt idx="12">
                  <c:v>41.298000000000002</c:v>
                </c:pt>
                <c:pt idx="13">
                  <c:v>41.343000000000004</c:v>
                </c:pt>
                <c:pt idx="14">
                  <c:v>41.642000000000003</c:v>
                </c:pt>
                <c:pt idx="15">
                  <c:v>41.305999999999997</c:v>
                </c:pt>
                <c:pt idx="16">
                  <c:v>41.36</c:v>
                </c:pt>
                <c:pt idx="17">
                  <c:v>41.152000000000001</c:v>
                </c:pt>
                <c:pt idx="18">
                  <c:v>42.134999999999998</c:v>
                </c:pt>
                <c:pt idx="19">
                  <c:v>41.292000000000002</c:v>
                </c:pt>
                <c:pt idx="20">
                  <c:v>41.423999999999999</c:v>
                </c:pt>
                <c:pt idx="21">
                  <c:v>41.396000000000001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MST!$F$19:$F$72</c:f>
              <c:numCache>
                <c:formatCode>0.000</c:formatCode>
                <c:ptCount val="54"/>
                <c:pt idx="0">
                  <c:v>43.482999999999997</c:v>
                </c:pt>
                <c:pt idx="1">
                  <c:v>43.965000000000003</c:v>
                </c:pt>
                <c:pt idx="2">
                  <c:v>41.646000000000001</c:v>
                </c:pt>
                <c:pt idx="3">
                  <c:v>41.389000000000003</c:v>
                </c:pt>
                <c:pt idx="4">
                  <c:v>42.484000000000002</c:v>
                </c:pt>
                <c:pt idx="5">
                  <c:v>41.737000000000002</c:v>
                </c:pt>
                <c:pt idx="6">
                  <c:v>41.283999999999999</c:v>
                </c:pt>
                <c:pt idx="7">
                  <c:v>41.191000000000003</c:v>
                </c:pt>
                <c:pt idx="8">
                  <c:v>41.183</c:v>
                </c:pt>
                <c:pt idx="9">
                  <c:v>41.17</c:v>
                </c:pt>
                <c:pt idx="10">
                  <c:v>41.164999999999999</c:v>
                </c:pt>
                <c:pt idx="11">
                  <c:v>41.279000000000003</c:v>
                </c:pt>
                <c:pt idx="12">
                  <c:v>41.341000000000001</c:v>
                </c:pt>
                <c:pt idx="13">
                  <c:v>41.441000000000003</c:v>
                </c:pt>
                <c:pt idx="14">
                  <c:v>41.268999999999998</c:v>
                </c:pt>
                <c:pt idx="15">
                  <c:v>41.478000000000002</c:v>
                </c:pt>
                <c:pt idx="16">
                  <c:v>41.122999999999998</c:v>
                </c:pt>
                <c:pt idx="17">
                  <c:v>41.313000000000002</c:v>
                </c:pt>
                <c:pt idx="18">
                  <c:v>41.152999999999999</c:v>
                </c:pt>
                <c:pt idx="19">
                  <c:v>41.069000000000003</c:v>
                </c:pt>
                <c:pt idx="20">
                  <c:v>41.258000000000003</c:v>
                </c:pt>
                <c:pt idx="21">
                  <c:v>42.326000000000001</c:v>
                </c:pt>
                <c:pt idx="22">
                  <c:v>40.994999999999997</c:v>
                </c:pt>
                <c:pt idx="23">
                  <c:v>41.204999999999998</c:v>
                </c:pt>
                <c:pt idx="24">
                  <c:v>41.255000000000003</c:v>
                </c:pt>
                <c:pt idx="25">
                  <c:v>41.145000000000003</c:v>
                </c:pt>
                <c:pt idx="26">
                  <c:v>41.46</c:v>
                </c:pt>
                <c:pt idx="27">
                  <c:v>41.43</c:v>
                </c:pt>
                <c:pt idx="28">
                  <c:v>41.433999999999997</c:v>
                </c:pt>
                <c:pt idx="29">
                  <c:v>41.131999999999998</c:v>
                </c:pt>
                <c:pt idx="30">
                  <c:v>41.676000000000002</c:v>
                </c:pt>
                <c:pt idx="31">
                  <c:v>41.451999999999998</c:v>
                </c:pt>
                <c:pt idx="32">
                  <c:v>41.594000000000001</c:v>
                </c:pt>
                <c:pt idx="33">
                  <c:v>41.625</c:v>
                </c:pt>
                <c:pt idx="34">
                  <c:v>41.485999999999997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MST!$B$19:$B$72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MST!$G$19:$G$72</c:f>
              <c:numCache>
                <c:formatCode>0.000</c:formatCode>
                <c:ptCount val="54"/>
                <c:pt idx="0">
                  <c:v>43.627000000000002</c:v>
                </c:pt>
                <c:pt idx="1">
                  <c:v>42.731999999999999</c:v>
                </c:pt>
                <c:pt idx="2">
                  <c:v>41.136000000000003</c:v>
                </c:pt>
                <c:pt idx="3">
                  <c:v>41.124000000000002</c:v>
                </c:pt>
                <c:pt idx="4">
                  <c:v>41.51</c:v>
                </c:pt>
                <c:pt idx="5">
                  <c:v>41.582000000000001</c:v>
                </c:pt>
                <c:pt idx="6">
                  <c:v>41.405000000000001</c:v>
                </c:pt>
                <c:pt idx="7">
                  <c:v>41.408000000000001</c:v>
                </c:pt>
                <c:pt idx="8">
                  <c:v>41.311</c:v>
                </c:pt>
                <c:pt idx="9">
                  <c:v>41.180999999999997</c:v>
                </c:pt>
                <c:pt idx="10">
                  <c:v>41.279000000000003</c:v>
                </c:pt>
                <c:pt idx="11">
                  <c:v>41.094999999999999</c:v>
                </c:pt>
                <c:pt idx="12">
                  <c:v>41.32</c:v>
                </c:pt>
                <c:pt idx="13">
                  <c:v>41.076999999999998</c:v>
                </c:pt>
                <c:pt idx="14">
                  <c:v>41.274000000000001</c:v>
                </c:pt>
                <c:pt idx="15">
                  <c:v>41.045000000000002</c:v>
                </c:pt>
                <c:pt idx="16">
                  <c:v>40.962000000000003</c:v>
                </c:pt>
                <c:pt idx="17">
                  <c:v>40.951999999999998</c:v>
                </c:pt>
                <c:pt idx="18">
                  <c:v>41.131</c:v>
                </c:pt>
                <c:pt idx="19">
                  <c:v>40.856000000000002</c:v>
                </c:pt>
                <c:pt idx="20">
                  <c:v>41.372999999999998</c:v>
                </c:pt>
                <c:pt idx="21">
                  <c:v>41.006</c:v>
                </c:pt>
                <c:pt idx="22">
                  <c:v>41.249000000000002</c:v>
                </c:pt>
                <c:pt idx="23">
                  <c:v>40.914000000000001</c:v>
                </c:pt>
                <c:pt idx="24">
                  <c:v>41.103999999999999</c:v>
                </c:pt>
                <c:pt idx="25">
                  <c:v>41.064</c:v>
                </c:pt>
                <c:pt idx="26">
                  <c:v>41.156999999999996</c:v>
                </c:pt>
                <c:pt idx="27">
                  <c:v>41.039000000000001</c:v>
                </c:pt>
                <c:pt idx="28">
                  <c:v>41.112000000000002</c:v>
                </c:pt>
                <c:pt idx="29">
                  <c:v>41.246000000000002</c:v>
                </c:pt>
                <c:pt idx="30">
                  <c:v>41.192</c:v>
                </c:pt>
                <c:pt idx="31">
                  <c:v>41.65</c:v>
                </c:pt>
                <c:pt idx="32">
                  <c:v>41.281999999999996</c:v>
                </c:pt>
                <c:pt idx="33">
                  <c:v>41.183999999999997</c:v>
                </c:pt>
                <c:pt idx="34">
                  <c:v>41.119</c:v>
                </c:pt>
                <c:pt idx="35">
                  <c:v>41.575000000000003</c:v>
                </c:pt>
                <c:pt idx="36">
                  <c:v>41.561</c:v>
                </c:pt>
                <c:pt idx="37">
                  <c:v>41.36</c:v>
                </c:pt>
                <c:pt idx="38">
                  <c:v>41.512</c:v>
                </c:pt>
                <c:pt idx="39">
                  <c:v>41.395000000000003</c:v>
                </c:pt>
                <c:pt idx="40">
                  <c:v>41.16</c:v>
                </c:pt>
                <c:pt idx="41">
                  <c:v>41.487000000000002</c:v>
                </c:pt>
                <c:pt idx="42">
                  <c:v>41.177</c:v>
                </c:pt>
                <c:pt idx="43">
                  <c:v>41.390999999999998</c:v>
                </c:pt>
                <c:pt idx="44">
                  <c:v>41.328000000000003</c:v>
                </c:pt>
                <c:pt idx="45">
                  <c:v>41.335999999999999</c:v>
                </c:pt>
                <c:pt idx="46">
                  <c:v>42.069000000000003</c:v>
                </c:pt>
                <c:pt idx="47">
                  <c:v>41.856000000000002</c:v>
                </c:pt>
                <c:pt idx="48">
                  <c:v>41.404000000000003</c:v>
                </c:pt>
                <c:pt idx="49">
                  <c:v>42.064999999999998</c:v>
                </c:pt>
                <c:pt idx="50">
                  <c:v>41.201000000000001</c:v>
                </c:pt>
                <c:pt idx="51">
                  <c:v>41.46</c:v>
                </c:pt>
                <c:pt idx="52">
                  <c:v>41.561999999999998</c:v>
                </c:pt>
                <c:pt idx="53">
                  <c:v>41.462000000000003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MST!$H$18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MST!$H$19:$H$72</c:f>
              <c:numCache>
                <c:formatCode>0.000</c:formatCode>
                <c:ptCount val="54"/>
                <c:pt idx="0">
                  <c:v>44.325000000000003</c:v>
                </c:pt>
                <c:pt idx="1">
                  <c:v>42.462000000000003</c:v>
                </c:pt>
                <c:pt idx="2">
                  <c:v>42.167000000000002</c:v>
                </c:pt>
                <c:pt idx="3">
                  <c:v>42.034999999999997</c:v>
                </c:pt>
                <c:pt idx="4">
                  <c:v>41.837000000000003</c:v>
                </c:pt>
                <c:pt idx="5">
                  <c:v>41.677</c:v>
                </c:pt>
                <c:pt idx="6">
                  <c:v>41.747999999999998</c:v>
                </c:pt>
                <c:pt idx="7">
                  <c:v>43.11</c:v>
                </c:pt>
                <c:pt idx="8">
                  <c:v>41.825000000000003</c:v>
                </c:pt>
                <c:pt idx="9">
                  <c:v>41.73</c:v>
                </c:pt>
                <c:pt idx="10">
                  <c:v>41.423000000000002</c:v>
                </c:pt>
                <c:pt idx="11">
                  <c:v>41.689</c:v>
                </c:pt>
                <c:pt idx="12">
                  <c:v>41.533000000000001</c:v>
                </c:pt>
                <c:pt idx="13">
                  <c:v>41.526000000000003</c:v>
                </c:pt>
                <c:pt idx="14">
                  <c:v>41.576999999999998</c:v>
                </c:pt>
                <c:pt idx="15">
                  <c:v>41.706000000000003</c:v>
                </c:pt>
                <c:pt idx="16">
                  <c:v>41.628999999999998</c:v>
                </c:pt>
                <c:pt idx="17">
                  <c:v>41.524999999999999</c:v>
                </c:pt>
                <c:pt idx="18">
                  <c:v>41.457999999999998</c:v>
                </c:pt>
                <c:pt idx="19">
                  <c:v>41.808999999999997</c:v>
                </c:pt>
                <c:pt idx="20">
                  <c:v>41.545999999999999</c:v>
                </c:pt>
                <c:pt idx="21">
                  <c:v>41.652000000000001</c:v>
                </c:pt>
                <c:pt idx="22">
                  <c:v>41.506</c:v>
                </c:pt>
                <c:pt idx="23">
                  <c:v>41.673999999999999</c:v>
                </c:pt>
                <c:pt idx="24">
                  <c:v>42.207999999999998</c:v>
                </c:pt>
                <c:pt idx="25">
                  <c:v>42.030999999999999</c:v>
                </c:pt>
                <c:pt idx="26">
                  <c:v>41.813000000000002</c:v>
                </c:pt>
                <c:pt idx="27">
                  <c:v>42.301000000000002</c:v>
                </c:pt>
                <c:pt idx="28">
                  <c:v>41.694000000000003</c:v>
                </c:pt>
                <c:pt idx="29">
                  <c:v>41.74</c:v>
                </c:pt>
                <c:pt idx="30">
                  <c:v>41.691000000000003</c:v>
                </c:pt>
                <c:pt idx="31">
                  <c:v>41.776000000000003</c:v>
                </c:pt>
                <c:pt idx="32">
                  <c:v>42.494999999999997</c:v>
                </c:pt>
                <c:pt idx="33">
                  <c:v>41.945999999999998</c:v>
                </c:pt>
                <c:pt idx="34">
                  <c:v>43.104999999999997</c:v>
                </c:pt>
                <c:pt idx="35">
                  <c:v>42.076999999999998</c:v>
                </c:pt>
                <c:pt idx="36">
                  <c:v>42.118000000000002</c:v>
                </c:pt>
                <c:pt idx="37">
                  <c:v>42.033000000000001</c:v>
                </c:pt>
                <c:pt idx="38">
                  <c:v>42.027000000000001</c:v>
                </c:pt>
                <c:pt idx="39">
                  <c:v>41.759</c:v>
                </c:pt>
                <c:pt idx="40">
                  <c:v>41.738</c:v>
                </c:pt>
                <c:pt idx="41">
                  <c:v>41.991</c:v>
                </c:pt>
                <c:pt idx="42">
                  <c:v>41.895000000000003</c:v>
                </c:pt>
                <c:pt idx="43">
                  <c:v>41.887</c:v>
                </c:pt>
                <c:pt idx="44">
                  <c:v>42.506</c:v>
                </c:pt>
                <c:pt idx="45">
                  <c:v>41.91</c:v>
                </c:pt>
                <c:pt idx="46">
                  <c:v>41.905000000000001</c:v>
                </c:pt>
                <c:pt idx="47">
                  <c:v>42.116</c:v>
                </c:pt>
                <c:pt idx="48">
                  <c:v>42.488999999999997</c:v>
                </c:pt>
                <c:pt idx="49">
                  <c:v>42.207999999999998</c:v>
                </c:pt>
                <c:pt idx="50">
                  <c:v>42.256</c:v>
                </c:pt>
                <c:pt idx="51">
                  <c:v>42.249000000000002</c:v>
                </c:pt>
                <c:pt idx="52">
                  <c:v>41.860999999999997</c:v>
                </c:pt>
                <c:pt idx="53">
                  <c:v>42.293999999999997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9295104"/>
        <c:axId val="303075264"/>
      </c:lineChart>
      <c:catAx>
        <c:axId val="309295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03075264"/>
        <c:crosses val="autoZero"/>
        <c:auto val="1"/>
        <c:lblAlgn val="ctr"/>
        <c:lblOffset val="100"/>
        <c:noMultiLvlLbl val="0"/>
      </c:catAx>
      <c:valAx>
        <c:axId val="303075264"/>
        <c:scaling>
          <c:orientation val="minMax"/>
          <c:max val="44"/>
          <c:min val="40"/>
        </c:scaling>
        <c:delete val="0"/>
        <c:axPos val="l"/>
        <c:majorGridlines/>
        <c:numFmt formatCode="0.000" sourceLinked="1"/>
        <c:majorTickMark val="none"/>
        <c:minorTickMark val="none"/>
        <c:tickLblPos val="nextTo"/>
        <c:spPr>
          <a:ln w="9525">
            <a:noFill/>
          </a:ln>
        </c:spPr>
        <c:crossAx val="30929510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'Kart Freedom Sport'!$C$18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 Freedom Sport'!$B$19:$B$77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 Sport'!$C$19:$C$77</c:f>
              <c:numCache>
                <c:formatCode>0.00</c:formatCode>
                <c:ptCount val="59"/>
                <c:pt idx="0">
                  <c:v>46.997</c:v>
                </c:pt>
                <c:pt idx="1">
                  <c:v>43.351999999999997</c:v>
                </c:pt>
                <c:pt idx="2">
                  <c:v>42.679000000000002</c:v>
                </c:pt>
                <c:pt idx="3">
                  <c:v>42.807000000000002</c:v>
                </c:pt>
                <c:pt idx="4">
                  <c:v>43.037999999999997</c:v>
                </c:pt>
                <c:pt idx="5">
                  <c:v>41.576999999999998</c:v>
                </c:pt>
                <c:pt idx="6">
                  <c:v>41.539000000000001</c:v>
                </c:pt>
                <c:pt idx="7">
                  <c:v>41.274999999999999</c:v>
                </c:pt>
                <c:pt idx="8">
                  <c:v>41.201000000000001</c:v>
                </c:pt>
                <c:pt idx="9">
                  <c:v>41.31</c:v>
                </c:pt>
                <c:pt idx="10">
                  <c:v>41.110999999999997</c:v>
                </c:pt>
                <c:pt idx="11">
                  <c:v>41.274000000000001</c:v>
                </c:pt>
                <c:pt idx="12">
                  <c:v>41.527999999999999</c:v>
                </c:pt>
                <c:pt idx="13">
                  <c:v>41.372999999999998</c:v>
                </c:pt>
                <c:pt idx="14">
                  <c:v>41.347999999999999</c:v>
                </c:pt>
                <c:pt idx="15">
                  <c:v>41.302</c:v>
                </c:pt>
                <c:pt idx="16">
                  <c:v>40.966000000000001</c:v>
                </c:pt>
                <c:pt idx="17">
                  <c:v>41.045000000000002</c:v>
                </c:pt>
                <c:pt idx="18">
                  <c:v>41.311</c:v>
                </c:pt>
                <c:pt idx="19">
                  <c:v>41.15</c:v>
                </c:pt>
                <c:pt idx="20">
                  <c:v>41.219000000000001</c:v>
                </c:pt>
                <c:pt idx="21">
                  <c:v>41.418999999999997</c:v>
                </c:pt>
                <c:pt idx="22">
                  <c:v>41.316000000000003</c:v>
                </c:pt>
                <c:pt idx="23">
                  <c:v>41.243000000000002</c:v>
                </c:pt>
                <c:pt idx="24">
                  <c:v>41.170999999999999</c:v>
                </c:pt>
                <c:pt idx="25">
                  <c:v>41.05</c:v>
                </c:pt>
                <c:pt idx="26">
                  <c:v>41.317</c:v>
                </c:pt>
                <c:pt idx="27">
                  <c:v>40.912999999999997</c:v>
                </c:pt>
                <c:pt idx="28">
                  <c:v>41.100999999999999</c:v>
                </c:pt>
                <c:pt idx="29">
                  <c:v>41.039000000000001</c:v>
                </c:pt>
                <c:pt idx="30">
                  <c:v>41.064</c:v>
                </c:pt>
                <c:pt idx="31">
                  <c:v>41.805999999999997</c:v>
                </c:pt>
                <c:pt idx="32">
                  <c:v>42.097999999999999</c:v>
                </c:pt>
                <c:pt idx="33">
                  <c:v>41.305</c:v>
                </c:pt>
                <c:pt idx="34">
                  <c:v>41.140999999999998</c:v>
                </c:pt>
                <c:pt idx="35">
                  <c:v>41.267000000000003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'Kart Freedom Sport'!$D$18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 Freedom Sport'!$B$19:$B$77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 Sport'!$D$19:$D$77</c:f>
              <c:numCache>
                <c:formatCode>0.00</c:formatCode>
                <c:ptCount val="59"/>
                <c:pt idx="0">
                  <c:v>43.19</c:v>
                </c:pt>
                <c:pt idx="1">
                  <c:v>42.154000000000003</c:v>
                </c:pt>
                <c:pt idx="2">
                  <c:v>42.494</c:v>
                </c:pt>
                <c:pt idx="3">
                  <c:v>43.034999999999997</c:v>
                </c:pt>
                <c:pt idx="4">
                  <c:v>42.881</c:v>
                </c:pt>
                <c:pt idx="5">
                  <c:v>42.021999999999998</c:v>
                </c:pt>
                <c:pt idx="6">
                  <c:v>42.158999999999999</c:v>
                </c:pt>
                <c:pt idx="7">
                  <c:v>43.43</c:v>
                </c:pt>
                <c:pt idx="8">
                  <c:v>42.106999999999999</c:v>
                </c:pt>
                <c:pt idx="9">
                  <c:v>41.954999999999998</c:v>
                </c:pt>
                <c:pt idx="10">
                  <c:v>42.01</c:v>
                </c:pt>
                <c:pt idx="11">
                  <c:v>42.393000000000001</c:v>
                </c:pt>
                <c:pt idx="12">
                  <c:v>41.860999999999997</c:v>
                </c:pt>
                <c:pt idx="13">
                  <c:v>41.781999999999996</c:v>
                </c:pt>
                <c:pt idx="14">
                  <c:v>42.448999999999998</c:v>
                </c:pt>
                <c:pt idx="15">
                  <c:v>41.902000000000001</c:v>
                </c:pt>
                <c:pt idx="16">
                  <c:v>41.564999999999998</c:v>
                </c:pt>
                <c:pt idx="17">
                  <c:v>41.762999999999998</c:v>
                </c:pt>
                <c:pt idx="18">
                  <c:v>42.637</c:v>
                </c:pt>
                <c:pt idx="19">
                  <c:v>41.55</c:v>
                </c:pt>
                <c:pt idx="20">
                  <c:v>41.69</c:v>
                </c:pt>
                <c:pt idx="21">
                  <c:v>41.704000000000001</c:v>
                </c:pt>
                <c:pt idx="22">
                  <c:v>41.582999999999998</c:v>
                </c:pt>
                <c:pt idx="23">
                  <c:v>41.634</c:v>
                </c:pt>
                <c:pt idx="24">
                  <c:v>41.737000000000002</c:v>
                </c:pt>
                <c:pt idx="25">
                  <c:v>41.573</c:v>
                </c:pt>
                <c:pt idx="26">
                  <c:v>41.814999999999998</c:v>
                </c:pt>
                <c:pt idx="27">
                  <c:v>41.875999999999998</c:v>
                </c:pt>
                <c:pt idx="28">
                  <c:v>41.795999999999999</c:v>
                </c:pt>
                <c:pt idx="29">
                  <c:v>41.786999999999999</c:v>
                </c:pt>
                <c:pt idx="30">
                  <c:v>41.994</c:v>
                </c:pt>
                <c:pt idx="31">
                  <c:v>41.93</c:v>
                </c:pt>
                <c:pt idx="32">
                  <c:v>42.104999999999997</c:v>
                </c:pt>
                <c:pt idx="33">
                  <c:v>41.97</c:v>
                </c:pt>
                <c:pt idx="34">
                  <c:v>43.155999999999999</c:v>
                </c:pt>
                <c:pt idx="35">
                  <c:v>41.728999999999999</c:v>
                </c:pt>
                <c:pt idx="36">
                  <c:v>42.15</c:v>
                </c:pt>
                <c:pt idx="37">
                  <c:v>41.981000000000002</c:v>
                </c:pt>
                <c:pt idx="38">
                  <c:v>41.585000000000001</c:v>
                </c:pt>
                <c:pt idx="39">
                  <c:v>41.713000000000001</c:v>
                </c:pt>
                <c:pt idx="40">
                  <c:v>41.783999999999999</c:v>
                </c:pt>
                <c:pt idx="41">
                  <c:v>41.707999999999998</c:v>
                </c:pt>
                <c:pt idx="42">
                  <c:v>41.884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'Kart Freedom Sport'!$E$18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 Freedom Sport'!$B$19:$B$77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 Sport'!$E$19:$E$77</c:f>
              <c:numCache>
                <c:formatCode>0.00</c:formatCode>
                <c:ptCount val="59"/>
                <c:pt idx="0">
                  <c:v>42.774999999999999</c:v>
                </c:pt>
                <c:pt idx="1">
                  <c:v>42.353999999999999</c:v>
                </c:pt>
                <c:pt idx="2">
                  <c:v>42.152000000000001</c:v>
                </c:pt>
                <c:pt idx="3">
                  <c:v>41.493000000000002</c:v>
                </c:pt>
                <c:pt idx="4">
                  <c:v>41.65</c:v>
                </c:pt>
                <c:pt idx="5">
                  <c:v>41.262</c:v>
                </c:pt>
                <c:pt idx="6">
                  <c:v>41.329000000000001</c:v>
                </c:pt>
                <c:pt idx="7">
                  <c:v>41.189</c:v>
                </c:pt>
                <c:pt idx="8">
                  <c:v>41.42</c:v>
                </c:pt>
                <c:pt idx="9">
                  <c:v>41.277999999999999</c:v>
                </c:pt>
                <c:pt idx="10">
                  <c:v>41.061</c:v>
                </c:pt>
                <c:pt idx="11">
                  <c:v>41.103000000000002</c:v>
                </c:pt>
                <c:pt idx="12">
                  <c:v>40.991</c:v>
                </c:pt>
                <c:pt idx="13">
                  <c:v>41.521000000000001</c:v>
                </c:pt>
                <c:pt idx="14">
                  <c:v>41.11</c:v>
                </c:pt>
                <c:pt idx="15">
                  <c:v>41.063000000000002</c:v>
                </c:pt>
                <c:pt idx="16">
                  <c:v>41.512999999999998</c:v>
                </c:pt>
                <c:pt idx="17">
                  <c:v>41.570999999999998</c:v>
                </c:pt>
                <c:pt idx="18">
                  <c:v>42.43</c:v>
                </c:pt>
                <c:pt idx="19">
                  <c:v>41.290999999999997</c:v>
                </c:pt>
                <c:pt idx="20">
                  <c:v>41.273000000000003</c:v>
                </c:pt>
                <c:pt idx="21">
                  <c:v>41.9</c:v>
                </c:pt>
                <c:pt idx="22">
                  <c:v>41.645000000000003</c:v>
                </c:pt>
                <c:pt idx="23">
                  <c:v>41.148000000000003</c:v>
                </c:pt>
                <c:pt idx="24">
                  <c:v>41.162999999999997</c:v>
                </c:pt>
                <c:pt idx="25">
                  <c:v>41.106000000000002</c:v>
                </c:pt>
                <c:pt idx="26">
                  <c:v>41.896999999999998</c:v>
                </c:pt>
                <c:pt idx="27">
                  <c:v>41.097999999999999</c:v>
                </c:pt>
                <c:pt idx="28">
                  <c:v>40.994</c:v>
                </c:pt>
                <c:pt idx="29">
                  <c:v>40.898000000000003</c:v>
                </c:pt>
                <c:pt idx="30">
                  <c:v>40.878</c:v>
                </c:pt>
                <c:pt idx="31">
                  <c:v>41.119</c:v>
                </c:pt>
                <c:pt idx="32">
                  <c:v>40.835999999999999</c:v>
                </c:pt>
                <c:pt idx="33">
                  <c:v>40.97</c:v>
                </c:pt>
                <c:pt idx="34">
                  <c:v>41.023000000000003</c:v>
                </c:pt>
                <c:pt idx="35">
                  <c:v>40.656999999999996</c:v>
                </c:pt>
                <c:pt idx="36">
                  <c:v>40.590000000000003</c:v>
                </c:pt>
                <c:pt idx="37">
                  <c:v>41.085000000000001</c:v>
                </c:pt>
                <c:pt idx="38">
                  <c:v>40.832000000000001</c:v>
                </c:pt>
                <c:pt idx="39">
                  <c:v>40.719000000000001</c:v>
                </c:pt>
                <c:pt idx="40">
                  <c:v>40.786000000000001</c:v>
                </c:pt>
                <c:pt idx="41">
                  <c:v>41.145000000000003</c:v>
                </c:pt>
                <c:pt idx="42">
                  <c:v>41.002000000000002</c:v>
                </c:pt>
                <c:pt idx="43">
                  <c:v>40.768000000000001</c:v>
                </c:pt>
                <c:pt idx="44">
                  <c:v>40.968000000000004</c:v>
                </c:pt>
                <c:pt idx="45">
                  <c:v>41.337000000000003</c:v>
                </c:pt>
                <c:pt idx="46">
                  <c:v>41.171999999999997</c:v>
                </c:pt>
                <c:pt idx="47">
                  <c:v>41.335999999999999</c:v>
                </c:pt>
                <c:pt idx="48">
                  <c:v>41.093000000000004</c:v>
                </c:pt>
                <c:pt idx="49">
                  <c:v>41.173000000000002</c:v>
                </c:pt>
                <c:pt idx="50">
                  <c:v>44.707999999999998</c:v>
                </c:pt>
                <c:pt idx="51">
                  <c:v>41.231000000000002</c:v>
                </c:pt>
                <c:pt idx="52">
                  <c:v>41.011000000000003</c:v>
                </c:pt>
                <c:pt idx="53">
                  <c:v>41.134999999999998</c:v>
                </c:pt>
                <c:pt idx="54">
                  <c:v>41.01</c:v>
                </c:pt>
                <c:pt idx="55">
                  <c:v>41.313000000000002</c:v>
                </c:pt>
                <c:pt idx="56">
                  <c:v>41.034999999999997</c:v>
                </c:pt>
                <c:pt idx="57" formatCode="General">
                  <c:v>41.08</c:v>
                </c:pt>
                <c:pt idx="58" formatCode="General">
                  <c:v>41.018999999999998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'Kart Freedom Sport'!$F$18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 Freedom Sport'!$B$19:$B$77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 Sport'!$F$19:$F$77</c:f>
              <c:numCache>
                <c:formatCode>0.00</c:formatCode>
                <c:ptCount val="59"/>
                <c:pt idx="0">
                  <c:v>41.756999999999998</c:v>
                </c:pt>
                <c:pt idx="1">
                  <c:v>40.942999999999998</c:v>
                </c:pt>
                <c:pt idx="2">
                  <c:v>40.904000000000003</c:v>
                </c:pt>
                <c:pt idx="3">
                  <c:v>41.036000000000001</c:v>
                </c:pt>
                <c:pt idx="4">
                  <c:v>41.511000000000003</c:v>
                </c:pt>
                <c:pt idx="5">
                  <c:v>40.799999999999997</c:v>
                </c:pt>
                <c:pt idx="6">
                  <c:v>41.107999999999997</c:v>
                </c:pt>
                <c:pt idx="7">
                  <c:v>40.845999999999997</c:v>
                </c:pt>
                <c:pt idx="8">
                  <c:v>40.804000000000002</c:v>
                </c:pt>
                <c:pt idx="9">
                  <c:v>40.893000000000001</c:v>
                </c:pt>
                <c:pt idx="10">
                  <c:v>40.930999999999997</c:v>
                </c:pt>
                <c:pt idx="11">
                  <c:v>41.371000000000002</c:v>
                </c:pt>
                <c:pt idx="12">
                  <c:v>41.234000000000002</c:v>
                </c:pt>
                <c:pt idx="13">
                  <c:v>41.167999999999999</c:v>
                </c:pt>
                <c:pt idx="14">
                  <c:v>40.978999999999999</c:v>
                </c:pt>
                <c:pt idx="15">
                  <c:v>41.094000000000001</c:v>
                </c:pt>
                <c:pt idx="16">
                  <c:v>40.951999999999998</c:v>
                </c:pt>
                <c:pt idx="17">
                  <c:v>40.598999999999997</c:v>
                </c:pt>
                <c:pt idx="18">
                  <c:v>40.637999999999998</c:v>
                </c:pt>
                <c:pt idx="19">
                  <c:v>41.005000000000003</c:v>
                </c:pt>
                <c:pt idx="20">
                  <c:v>41.021999999999998</c:v>
                </c:pt>
                <c:pt idx="21">
                  <c:v>40.631</c:v>
                </c:pt>
                <c:pt idx="22">
                  <c:v>40.920999999999999</c:v>
                </c:pt>
                <c:pt idx="23">
                  <c:v>40.613999999999997</c:v>
                </c:pt>
                <c:pt idx="24">
                  <c:v>40.942</c:v>
                </c:pt>
                <c:pt idx="25">
                  <c:v>41.213000000000001</c:v>
                </c:pt>
                <c:pt idx="26">
                  <c:v>40.843000000000004</c:v>
                </c:pt>
                <c:pt idx="27">
                  <c:v>40.784999999999997</c:v>
                </c:pt>
                <c:pt idx="28">
                  <c:v>40.856000000000002</c:v>
                </c:pt>
                <c:pt idx="29">
                  <c:v>41.48</c:v>
                </c:pt>
                <c:pt idx="30">
                  <c:v>41.148000000000003</c:v>
                </c:pt>
                <c:pt idx="31">
                  <c:v>41.081000000000003</c:v>
                </c:pt>
                <c:pt idx="32">
                  <c:v>40.735999999999997</c:v>
                </c:pt>
                <c:pt idx="33">
                  <c:v>40.64</c:v>
                </c:pt>
                <c:pt idx="34">
                  <c:v>40.823999999999998</c:v>
                </c:pt>
                <c:pt idx="35">
                  <c:v>41.353999999999999</c:v>
                </c:pt>
                <c:pt idx="36">
                  <c:v>40.692999999999998</c:v>
                </c:pt>
                <c:pt idx="37">
                  <c:v>41.134</c:v>
                </c:pt>
                <c:pt idx="38">
                  <c:v>41.143999999999998</c:v>
                </c:pt>
                <c:pt idx="39">
                  <c:v>40.779000000000003</c:v>
                </c:pt>
                <c:pt idx="40">
                  <c:v>41.121000000000002</c:v>
                </c:pt>
                <c:pt idx="41">
                  <c:v>41.231000000000002</c:v>
                </c:pt>
                <c:pt idx="42">
                  <c:v>40.947000000000003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'Kart Freedom Sport'!$G$18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'Kart Freedom Sport'!$B$19:$B$77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 Sport'!$G$19:$G$77</c:f>
              <c:numCache>
                <c:formatCode>0.00</c:formatCode>
                <c:ptCount val="59"/>
                <c:pt idx="0">
                  <c:v>43.408000000000001</c:v>
                </c:pt>
                <c:pt idx="1">
                  <c:v>42.84</c:v>
                </c:pt>
                <c:pt idx="2">
                  <c:v>41.850999999999999</c:v>
                </c:pt>
                <c:pt idx="3">
                  <c:v>41.89</c:v>
                </c:pt>
                <c:pt idx="4">
                  <c:v>42.155000000000001</c:v>
                </c:pt>
                <c:pt idx="5">
                  <c:v>42.588000000000001</c:v>
                </c:pt>
                <c:pt idx="6">
                  <c:v>42.194000000000003</c:v>
                </c:pt>
                <c:pt idx="7">
                  <c:v>42.192999999999998</c:v>
                </c:pt>
                <c:pt idx="8">
                  <c:v>42.395000000000003</c:v>
                </c:pt>
                <c:pt idx="9">
                  <c:v>42.640999999999998</c:v>
                </c:pt>
                <c:pt idx="10">
                  <c:v>41.963000000000001</c:v>
                </c:pt>
                <c:pt idx="11">
                  <c:v>42.133000000000003</c:v>
                </c:pt>
                <c:pt idx="12">
                  <c:v>41.973999999999997</c:v>
                </c:pt>
                <c:pt idx="13">
                  <c:v>41.863999999999997</c:v>
                </c:pt>
                <c:pt idx="14">
                  <c:v>42.24</c:v>
                </c:pt>
                <c:pt idx="15">
                  <c:v>41.835000000000001</c:v>
                </c:pt>
                <c:pt idx="16">
                  <c:v>41.811999999999998</c:v>
                </c:pt>
                <c:pt idx="17">
                  <c:v>41.707000000000001</c:v>
                </c:pt>
                <c:pt idx="18">
                  <c:v>41.93</c:v>
                </c:pt>
                <c:pt idx="19">
                  <c:v>41.868000000000002</c:v>
                </c:pt>
                <c:pt idx="20">
                  <c:v>41.994999999999997</c:v>
                </c:pt>
                <c:pt idx="21">
                  <c:v>41.74</c:v>
                </c:pt>
                <c:pt idx="22">
                  <c:v>41.564</c:v>
                </c:pt>
                <c:pt idx="23">
                  <c:v>41.947000000000003</c:v>
                </c:pt>
                <c:pt idx="24">
                  <c:v>42.292000000000002</c:v>
                </c:pt>
                <c:pt idx="25">
                  <c:v>42.097999999999999</c:v>
                </c:pt>
                <c:pt idx="26">
                  <c:v>41.872999999999998</c:v>
                </c:pt>
                <c:pt idx="27">
                  <c:v>42.360999999999997</c:v>
                </c:pt>
                <c:pt idx="28">
                  <c:v>42.088000000000001</c:v>
                </c:pt>
                <c:pt idx="29">
                  <c:v>41.746000000000002</c:v>
                </c:pt>
                <c:pt idx="30">
                  <c:v>41.7</c:v>
                </c:pt>
                <c:pt idx="31">
                  <c:v>41.981999999999999</c:v>
                </c:pt>
                <c:pt idx="32">
                  <c:v>41.871000000000002</c:v>
                </c:pt>
                <c:pt idx="33">
                  <c:v>41.515999999999998</c:v>
                </c:pt>
                <c:pt idx="34">
                  <c:v>41.603000000000002</c:v>
                </c:pt>
                <c:pt idx="35">
                  <c:v>41.887999999999998</c:v>
                </c:pt>
                <c:pt idx="36">
                  <c:v>41.813000000000002</c:v>
                </c:pt>
                <c:pt idx="37">
                  <c:v>41.756</c:v>
                </c:pt>
                <c:pt idx="38">
                  <c:v>41.570999999999998</c:v>
                </c:pt>
                <c:pt idx="39">
                  <c:v>41.637</c:v>
                </c:pt>
                <c:pt idx="40">
                  <c:v>42.377000000000002</c:v>
                </c:pt>
                <c:pt idx="41">
                  <c:v>41.63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'Kart Freedom Sport'!$H$18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'Kart Freedom Sport'!$B$19:$B$77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'Kart Freedom Sport'!$H$19:$H$77</c:f>
              <c:numCache>
                <c:formatCode>0.00</c:formatCode>
                <c:ptCount val="59"/>
                <c:pt idx="0">
                  <c:v>45.906999999999996</c:v>
                </c:pt>
                <c:pt idx="1">
                  <c:v>42.557000000000002</c:v>
                </c:pt>
                <c:pt idx="2">
                  <c:v>42.69</c:v>
                </c:pt>
                <c:pt idx="3">
                  <c:v>42.447000000000003</c:v>
                </c:pt>
                <c:pt idx="4">
                  <c:v>42.841999999999999</c:v>
                </c:pt>
                <c:pt idx="5">
                  <c:v>42.499000000000002</c:v>
                </c:pt>
                <c:pt idx="6">
                  <c:v>42.371000000000002</c:v>
                </c:pt>
                <c:pt idx="7">
                  <c:v>42.268000000000001</c:v>
                </c:pt>
                <c:pt idx="8">
                  <c:v>42.704999999999998</c:v>
                </c:pt>
                <c:pt idx="9">
                  <c:v>42.66</c:v>
                </c:pt>
                <c:pt idx="10">
                  <c:v>42.784999999999997</c:v>
                </c:pt>
                <c:pt idx="11">
                  <c:v>42.51</c:v>
                </c:pt>
                <c:pt idx="12">
                  <c:v>42.206000000000003</c:v>
                </c:pt>
                <c:pt idx="13">
                  <c:v>42.524999999999999</c:v>
                </c:pt>
                <c:pt idx="14">
                  <c:v>42.478000000000002</c:v>
                </c:pt>
                <c:pt idx="15">
                  <c:v>42.296999999999997</c:v>
                </c:pt>
                <c:pt idx="16">
                  <c:v>42.828000000000003</c:v>
                </c:pt>
                <c:pt idx="17">
                  <c:v>43.011000000000003</c:v>
                </c:pt>
                <c:pt idx="18">
                  <c:v>42.357999999999997</c:v>
                </c:pt>
                <c:pt idx="19">
                  <c:v>43.625999999999998</c:v>
                </c:pt>
                <c:pt idx="20">
                  <c:v>43.235999999999997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4906624"/>
        <c:axId val="309576256"/>
      </c:lineChart>
      <c:catAx>
        <c:axId val="314906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09576256"/>
        <c:crosses val="autoZero"/>
        <c:auto val="1"/>
        <c:lblAlgn val="ctr"/>
        <c:lblOffset val="100"/>
        <c:noMultiLvlLbl val="0"/>
      </c:catAx>
      <c:valAx>
        <c:axId val="309576256"/>
        <c:scaling>
          <c:orientation val="minMax"/>
          <c:max val="44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1490662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'50 Grams'!$C$18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'50 Grams'!$B$19:$B$75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'50 Grams'!$C$19:$C$75</c:f>
              <c:numCache>
                <c:formatCode>0.000</c:formatCode>
                <c:ptCount val="57"/>
                <c:pt idx="0">
                  <c:v>47.704999999999998</c:v>
                </c:pt>
                <c:pt idx="1">
                  <c:v>43.484000000000002</c:v>
                </c:pt>
                <c:pt idx="2">
                  <c:v>43.122999999999998</c:v>
                </c:pt>
                <c:pt idx="3">
                  <c:v>42.137</c:v>
                </c:pt>
                <c:pt idx="4">
                  <c:v>43.16</c:v>
                </c:pt>
                <c:pt idx="5">
                  <c:v>41.673000000000002</c:v>
                </c:pt>
                <c:pt idx="6">
                  <c:v>41.445</c:v>
                </c:pt>
                <c:pt idx="7">
                  <c:v>41.41</c:v>
                </c:pt>
                <c:pt idx="8">
                  <c:v>41.136000000000003</c:v>
                </c:pt>
                <c:pt idx="9">
                  <c:v>41.295000000000002</c:v>
                </c:pt>
                <c:pt idx="10">
                  <c:v>41.134999999999998</c:v>
                </c:pt>
                <c:pt idx="11">
                  <c:v>41.179000000000002</c:v>
                </c:pt>
                <c:pt idx="12">
                  <c:v>41.595999999999997</c:v>
                </c:pt>
                <c:pt idx="13">
                  <c:v>41.396999999999998</c:v>
                </c:pt>
                <c:pt idx="14">
                  <c:v>41.328000000000003</c:v>
                </c:pt>
                <c:pt idx="15">
                  <c:v>41.268999999999998</c:v>
                </c:pt>
                <c:pt idx="16">
                  <c:v>41.061999999999998</c:v>
                </c:pt>
                <c:pt idx="17">
                  <c:v>41.244</c:v>
                </c:pt>
                <c:pt idx="18">
                  <c:v>40.987000000000002</c:v>
                </c:pt>
                <c:pt idx="19">
                  <c:v>41.247</c:v>
                </c:pt>
                <c:pt idx="20">
                  <c:v>41.223999999999997</c:v>
                </c:pt>
                <c:pt idx="21">
                  <c:v>42.393999999999998</c:v>
                </c:pt>
                <c:pt idx="22">
                  <c:v>41.573</c:v>
                </c:pt>
                <c:pt idx="23">
                  <c:v>41.234000000000002</c:v>
                </c:pt>
                <c:pt idx="24">
                  <c:v>41.002000000000002</c:v>
                </c:pt>
                <c:pt idx="25">
                  <c:v>41.503</c:v>
                </c:pt>
                <c:pt idx="26">
                  <c:v>41.408999999999999</c:v>
                </c:pt>
                <c:pt idx="27">
                  <c:v>41.368000000000002</c:v>
                </c:pt>
                <c:pt idx="28">
                  <c:v>42.887999999999998</c:v>
                </c:pt>
                <c:pt idx="29">
                  <c:v>41.488999999999997</c:v>
                </c:pt>
                <c:pt idx="30">
                  <c:v>41.438000000000002</c:v>
                </c:pt>
                <c:pt idx="31">
                  <c:v>41.378</c:v>
                </c:pt>
                <c:pt idx="32">
                  <c:v>41.341999999999999</c:v>
                </c:pt>
                <c:pt idx="33">
                  <c:v>41.078000000000003</c:v>
                </c:pt>
                <c:pt idx="34">
                  <c:v>41.271999999999998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'50 Grams'!$D$18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'50 Grams'!$B$19:$B$75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'50 Grams'!$D$19:$D$75</c:f>
              <c:numCache>
                <c:formatCode>0.000</c:formatCode>
                <c:ptCount val="57"/>
                <c:pt idx="0">
                  <c:v>43.905999999999999</c:v>
                </c:pt>
                <c:pt idx="1">
                  <c:v>41.445999999999998</c:v>
                </c:pt>
                <c:pt idx="2">
                  <c:v>41.100999999999999</c:v>
                </c:pt>
                <c:pt idx="3">
                  <c:v>40.954999999999998</c:v>
                </c:pt>
                <c:pt idx="4">
                  <c:v>41.807000000000002</c:v>
                </c:pt>
                <c:pt idx="5">
                  <c:v>41.704999999999998</c:v>
                </c:pt>
                <c:pt idx="6">
                  <c:v>42.384</c:v>
                </c:pt>
                <c:pt idx="7">
                  <c:v>41.203000000000003</c:v>
                </c:pt>
                <c:pt idx="8">
                  <c:v>41.283999999999999</c:v>
                </c:pt>
                <c:pt idx="9">
                  <c:v>41.341999999999999</c:v>
                </c:pt>
                <c:pt idx="10">
                  <c:v>41.213999999999999</c:v>
                </c:pt>
                <c:pt idx="11">
                  <c:v>41.191000000000003</c:v>
                </c:pt>
                <c:pt idx="12">
                  <c:v>41.22</c:v>
                </c:pt>
                <c:pt idx="13">
                  <c:v>41.104999999999997</c:v>
                </c:pt>
                <c:pt idx="14">
                  <c:v>41.082999999999998</c:v>
                </c:pt>
                <c:pt idx="15">
                  <c:v>40.965000000000003</c:v>
                </c:pt>
                <c:pt idx="16">
                  <c:v>42.615000000000002</c:v>
                </c:pt>
                <c:pt idx="17">
                  <c:v>41.402999999999999</c:v>
                </c:pt>
                <c:pt idx="18">
                  <c:v>41.665999999999997</c:v>
                </c:pt>
                <c:pt idx="19">
                  <c:v>41.177999999999997</c:v>
                </c:pt>
                <c:pt idx="20">
                  <c:v>41.284999999999997</c:v>
                </c:pt>
                <c:pt idx="21">
                  <c:v>40.991</c:v>
                </c:pt>
                <c:pt idx="22">
                  <c:v>41.021000000000001</c:v>
                </c:pt>
                <c:pt idx="23">
                  <c:v>41.054000000000002</c:v>
                </c:pt>
                <c:pt idx="24">
                  <c:v>40.997</c:v>
                </c:pt>
                <c:pt idx="25">
                  <c:v>41.12</c:v>
                </c:pt>
                <c:pt idx="26">
                  <c:v>41.107999999999997</c:v>
                </c:pt>
                <c:pt idx="27">
                  <c:v>41.125999999999998</c:v>
                </c:pt>
                <c:pt idx="28">
                  <c:v>41.16</c:v>
                </c:pt>
                <c:pt idx="29">
                  <c:v>41.136000000000003</c:v>
                </c:pt>
                <c:pt idx="30">
                  <c:v>41.055999999999997</c:v>
                </c:pt>
                <c:pt idx="31">
                  <c:v>41.05</c:v>
                </c:pt>
                <c:pt idx="32">
                  <c:v>40.969000000000001</c:v>
                </c:pt>
                <c:pt idx="33">
                  <c:v>40.902000000000001</c:v>
                </c:pt>
                <c:pt idx="34">
                  <c:v>40.965000000000003</c:v>
                </c:pt>
                <c:pt idx="35">
                  <c:v>42.027000000000001</c:v>
                </c:pt>
                <c:pt idx="36">
                  <c:v>41.396999999999998</c:v>
                </c:pt>
                <c:pt idx="37">
                  <c:v>42.59</c:v>
                </c:pt>
                <c:pt idx="38">
                  <c:v>41.244</c:v>
                </c:pt>
                <c:pt idx="39">
                  <c:v>41.156999999999996</c:v>
                </c:pt>
                <c:pt idx="40">
                  <c:v>41.533999999999999</c:v>
                </c:pt>
                <c:pt idx="41">
                  <c:v>41.122</c:v>
                </c:pt>
                <c:pt idx="42">
                  <c:v>41.19</c:v>
                </c:pt>
                <c:pt idx="43">
                  <c:v>41.082999999999998</c:v>
                </c:pt>
                <c:pt idx="44">
                  <c:v>41.058</c:v>
                </c:pt>
                <c:pt idx="45">
                  <c:v>41.08</c:v>
                </c:pt>
                <c:pt idx="46">
                  <c:v>41.134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'50 Grams'!$E$18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'50 Grams'!$B$19:$B$75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'50 Grams'!$E$19:$E$75</c:f>
              <c:numCache>
                <c:formatCode>0.000</c:formatCode>
                <c:ptCount val="57"/>
                <c:pt idx="0">
                  <c:v>44.177999999999997</c:v>
                </c:pt>
                <c:pt idx="1">
                  <c:v>42.097000000000001</c:v>
                </c:pt>
                <c:pt idx="2">
                  <c:v>41.996000000000002</c:v>
                </c:pt>
                <c:pt idx="3">
                  <c:v>41.911999999999999</c:v>
                </c:pt>
                <c:pt idx="4">
                  <c:v>41.845999999999997</c:v>
                </c:pt>
                <c:pt idx="5">
                  <c:v>41.81</c:v>
                </c:pt>
                <c:pt idx="6">
                  <c:v>41.796999999999997</c:v>
                </c:pt>
                <c:pt idx="7">
                  <c:v>42.710999999999999</c:v>
                </c:pt>
                <c:pt idx="8">
                  <c:v>41.904000000000003</c:v>
                </c:pt>
                <c:pt idx="9">
                  <c:v>41.595999999999997</c:v>
                </c:pt>
                <c:pt idx="10">
                  <c:v>42.994</c:v>
                </c:pt>
                <c:pt idx="11">
                  <c:v>41.734999999999999</c:v>
                </c:pt>
                <c:pt idx="12">
                  <c:v>41.728000000000002</c:v>
                </c:pt>
                <c:pt idx="13">
                  <c:v>41.694000000000003</c:v>
                </c:pt>
                <c:pt idx="14">
                  <c:v>41.737000000000002</c:v>
                </c:pt>
                <c:pt idx="15">
                  <c:v>41.512</c:v>
                </c:pt>
                <c:pt idx="16">
                  <c:v>41.591000000000001</c:v>
                </c:pt>
                <c:pt idx="17">
                  <c:v>41.587000000000003</c:v>
                </c:pt>
                <c:pt idx="18">
                  <c:v>41.645000000000003</c:v>
                </c:pt>
                <c:pt idx="19">
                  <c:v>41.79</c:v>
                </c:pt>
                <c:pt idx="20">
                  <c:v>42.3</c:v>
                </c:pt>
                <c:pt idx="21">
                  <c:v>41.856000000000002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'50 Grams'!$F$18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'50 Grams'!$B$19:$B$75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'50 Grams'!$F$19:$F$75</c:f>
              <c:numCache>
                <c:formatCode>0.000</c:formatCode>
                <c:ptCount val="57"/>
                <c:pt idx="0">
                  <c:v>44.317999999999998</c:v>
                </c:pt>
                <c:pt idx="1">
                  <c:v>41.786000000000001</c:v>
                </c:pt>
                <c:pt idx="2">
                  <c:v>41.765000000000001</c:v>
                </c:pt>
                <c:pt idx="3">
                  <c:v>41.463999999999999</c:v>
                </c:pt>
                <c:pt idx="4">
                  <c:v>41.651000000000003</c:v>
                </c:pt>
                <c:pt idx="5">
                  <c:v>41.237000000000002</c:v>
                </c:pt>
                <c:pt idx="6">
                  <c:v>41.311999999999998</c:v>
                </c:pt>
                <c:pt idx="7">
                  <c:v>41.356999999999999</c:v>
                </c:pt>
                <c:pt idx="8">
                  <c:v>41.149000000000001</c:v>
                </c:pt>
                <c:pt idx="9">
                  <c:v>41.427</c:v>
                </c:pt>
                <c:pt idx="10">
                  <c:v>41.222999999999999</c:v>
                </c:pt>
                <c:pt idx="11">
                  <c:v>41.124000000000002</c:v>
                </c:pt>
                <c:pt idx="12">
                  <c:v>41.237000000000002</c:v>
                </c:pt>
                <c:pt idx="13">
                  <c:v>41.293999999999997</c:v>
                </c:pt>
                <c:pt idx="14">
                  <c:v>41.152000000000001</c:v>
                </c:pt>
                <c:pt idx="15">
                  <c:v>41.402999999999999</c:v>
                </c:pt>
                <c:pt idx="16">
                  <c:v>41.338000000000001</c:v>
                </c:pt>
                <c:pt idx="17">
                  <c:v>41.220999999999997</c:v>
                </c:pt>
                <c:pt idx="18">
                  <c:v>41.405000000000001</c:v>
                </c:pt>
                <c:pt idx="19">
                  <c:v>41.268000000000001</c:v>
                </c:pt>
                <c:pt idx="20">
                  <c:v>41.399000000000001</c:v>
                </c:pt>
                <c:pt idx="21">
                  <c:v>42.393000000000001</c:v>
                </c:pt>
                <c:pt idx="22">
                  <c:v>41.414000000000001</c:v>
                </c:pt>
                <c:pt idx="23">
                  <c:v>41.482999999999997</c:v>
                </c:pt>
                <c:pt idx="24">
                  <c:v>41.392000000000003</c:v>
                </c:pt>
                <c:pt idx="25">
                  <c:v>41.886000000000003</c:v>
                </c:pt>
                <c:pt idx="26">
                  <c:v>42.219000000000001</c:v>
                </c:pt>
                <c:pt idx="27">
                  <c:v>41.558999999999997</c:v>
                </c:pt>
                <c:pt idx="28">
                  <c:v>41.398000000000003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'50 Grams'!$G$18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'50 Grams'!$B$19:$B$75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'50 Grams'!$G$19:$G$75</c:f>
              <c:numCache>
                <c:formatCode>0.000</c:formatCode>
                <c:ptCount val="57"/>
                <c:pt idx="0">
                  <c:v>43.381</c:v>
                </c:pt>
                <c:pt idx="1">
                  <c:v>41.482999999999997</c:v>
                </c:pt>
                <c:pt idx="2">
                  <c:v>41.454000000000001</c:v>
                </c:pt>
                <c:pt idx="3">
                  <c:v>41.319000000000003</c:v>
                </c:pt>
                <c:pt idx="4">
                  <c:v>41.36</c:v>
                </c:pt>
                <c:pt idx="5">
                  <c:v>41.37</c:v>
                </c:pt>
                <c:pt idx="6">
                  <c:v>41.7</c:v>
                </c:pt>
                <c:pt idx="7">
                  <c:v>42.661000000000001</c:v>
                </c:pt>
                <c:pt idx="8">
                  <c:v>41.534999999999997</c:v>
                </c:pt>
                <c:pt idx="9">
                  <c:v>41.470999999999997</c:v>
                </c:pt>
                <c:pt idx="10">
                  <c:v>41.427999999999997</c:v>
                </c:pt>
                <c:pt idx="11">
                  <c:v>41.43</c:v>
                </c:pt>
                <c:pt idx="12">
                  <c:v>41.326999999999998</c:v>
                </c:pt>
                <c:pt idx="13">
                  <c:v>42.091999999999999</c:v>
                </c:pt>
                <c:pt idx="14">
                  <c:v>41.801000000000002</c:v>
                </c:pt>
                <c:pt idx="15">
                  <c:v>41.319000000000003</c:v>
                </c:pt>
                <c:pt idx="16">
                  <c:v>41.856999999999999</c:v>
                </c:pt>
                <c:pt idx="17">
                  <c:v>41.823</c:v>
                </c:pt>
                <c:pt idx="18">
                  <c:v>41.246000000000002</c:v>
                </c:pt>
                <c:pt idx="19">
                  <c:v>41.460999999999999</c:v>
                </c:pt>
                <c:pt idx="20">
                  <c:v>41.302</c:v>
                </c:pt>
                <c:pt idx="21">
                  <c:v>41.24</c:v>
                </c:pt>
                <c:pt idx="22">
                  <c:v>41.311999999999998</c:v>
                </c:pt>
                <c:pt idx="23">
                  <c:v>41.430999999999997</c:v>
                </c:pt>
                <c:pt idx="24">
                  <c:v>41.487000000000002</c:v>
                </c:pt>
                <c:pt idx="25">
                  <c:v>41.295000000000002</c:v>
                </c:pt>
                <c:pt idx="26">
                  <c:v>41.11</c:v>
                </c:pt>
                <c:pt idx="27">
                  <c:v>41.356999999999999</c:v>
                </c:pt>
                <c:pt idx="28">
                  <c:v>41.295999999999999</c:v>
                </c:pt>
                <c:pt idx="29">
                  <c:v>41.308</c:v>
                </c:pt>
                <c:pt idx="30">
                  <c:v>41.231999999999999</c:v>
                </c:pt>
                <c:pt idx="31">
                  <c:v>41.167999999999999</c:v>
                </c:pt>
                <c:pt idx="32">
                  <c:v>41.527999999999999</c:v>
                </c:pt>
                <c:pt idx="33">
                  <c:v>41.646000000000001</c:v>
                </c:pt>
                <c:pt idx="34">
                  <c:v>41.555</c:v>
                </c:pt>
                <c:pt idx="35">
                  <c:v>41.622999999999998</c:v>
                </c:pt>
                <c:pt idx="36">
                  <c:v>41.543999999999997</c:v>
                </c:pt>
                <c:pt idx="37">
                  <c:v>41.176000000000002</c:v>
                </c:pt>
                <c:pt idx="38">
                  <c:v>42.057000000000002</c:v>
                </c:pt>
                <c:pt idx="39">
                  <c:v>41.444000000000003</c:v>
                </c:pt>
                <c:pt idx="40">
                  <c:v>41.463000000000001</c:v>
                </c:pt>
                <c:pt idx="41">
                  <c:v>41.874000000000002</c:v>
                </c:pt>
                <c:pt idx="42">
                  <c:v>41.582999999999998</c:v>
                </c:pt>
                <c:pt idx="43">
                  <c:v>41.561</c:v>
                </c:pt>
                <c:pt idx="44">
                  <c:v>41.610999999999997</c:v>
                </c:pt>
                <c:pt idx="45">
                  <c:v>41.337000000000003</c:v>
                </c:pt>
                <c:pt idx="46">
                  <c:v>41.296999999999997</c:v>
                </c:pt>
                <c:pt idx="47">
                  <c:v>41.73</c:v>
                </c:pt>
                <c:pt idx="48">
                  <c:v>42.307000000000002</c:v>
                </c:pt>
                <c:pt idx="49">
                  <c:v>41.393000000000001</c:v>
                </c:pt>
                <c:pt idx="50">
                  <c:v>41.582999999999998</c:v>
                </c:pt>
                <c:pt idx="51">
                  <c:v>41.414000000000001</c:v>
                </c:pt>
                <c:pt idx="52">
                  <c:v>41.405000000000001</c:v>
                </c:pt>
                <c:pt idx="53">
                  <c:v>41.404000000000003</c:v>
                </c:pt>
                <c:pt idx="54">
                  <c:v>41.716000000000001</c:v>
                </c:pt>
                <c:pt idx="55">
                  <c:v>42.11</c:v>
                </c:pt>
                <c:pt idx="56">
                  <c:v>42.040999999999997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'50 Grams'!$H$18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'50 Grams'!$B$19:$B$75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'50 Grams'!$H$19:$H$75</c:f>
              <c:numCache>
                <c:formatCode>0.000</c:formatCode>
                <c:ptCount val="57"/>
                <c:pt idx="0">
                  <c:v>44.762999999999998</c:v>
                </c:pt>
                <c:pt idx="1">
                  <c:v>42.470999999999997</c:v>
                </c:pt>
                <c:pt idx="2">
                  <c:v>42.079000000000001</c:v>
                </c:pt>
                <c:pt idx="3">
                  <c:v>42.128</c:v>
                </c:pt>
                <c:pt idx="4">
                  <c:v>42.014000000000003</c:v>
                </c:pt>
                <c:pt idx="5">
                  <c:v>41.981000000000002</c:v>
                </c:pt>
                <c:pt idx="6">
                  <c:v>41.838000000000001</c:v>
                </c:pt>
                <c:pt idx="7">
                  <c:v>41.710999999999999</c:v>
                </c:pt>
                <c:pt idx="8">
                  <c:v>41.917000000000002</c:v>
                </c:pt>
                <c:pt idx="9">
                  <c:v>41.72</c:v>
                </c:pt>
                <c:pt idx="10">
                  <c:v>41.75</c:v>
                </c:pt>
                <c:pt idx="11">
                  <c:v>41.564</c:v>
                </c:pt>
                <c:pt idx="12">
                  <c:v>41.853000000000002</c:v>
                </c:pt>
                <c:pt idx="13">
                  <c:v>41.816000000000003</c:v>
                </c:pt>
                <c:pt idx="14">
                  <c:v>42.250999999999998</c:v>
                </c:pt>
                <c:pt idx="15">
                  <c:v>41.691000000000003</c:v>
                </c:pt>
                <c:pt idx="16">
                  <c:v>41.436</c:v>
                </c:pt>
                <c:pt idx="17">
                  <c:v>41.618000000000002</c:v>
                </c:pt>
                <c:pt idx="18">
                  <c:v>41.61</c:v>
                </c:pt>
                <c:pt idx="19">
                  <c:v>41.63</c:v>
                </c:pt>
                <c:pt idx="20">
                  <c:v>41.692999999999998</c:v>
                </c:pt>
                <c:pt idx="21">
                  <c:v>41.442999999999998</c:v>
                </c:pt>
                <c:pt idx="22">
                  <c:v>41.597999999999999</c:v>
                </c:pt>
                <c:pt idx="23">
                  <c:v>41.685000000000002</c:v>
                </c:pt>
                <c:pt idx="24">
                  <c:v>41.643000000000001</c:v>
                </c:pt>
                <c:pt idx="25">
                  <c:v>41.372</c:v>
                </c:pt>
                <c:pt idx="26">
                  <c:v>42.116999999999997</c:v>
                </c:pt>
                <c:pt idx="27">
                  <c:v>41.695999999999998</c:v>
                </c:pt>
                <c:pt idx="28">
                  <c:v>42.38</c:v>
                </c:pt>
                <c:pt idx="29">
                  <c:v>41.744999999999997</c:v>
                </c:pt>
                <c:pt idx="30">
                  <c:v>41.860999999999997</c:v>
                </c:pt>
                <c:pt idx="31">
                  <c:v>41.68</c:v>
                </c:pt>
                <c:pt idx="32">
                  <c:v>42.506</c:v>
                </c:pt>
                <c:pt idx="33">
                  <c:v>41.823999999999998</c:v>
                </c:pt>
                <c:pt idx="34">
                  <c:v>41.762</c:v>
                </c:pt>
                <c:pt idx="35">
                  <c:v>41.572000000000003</c:v>
                </c:pt>
                <c:pt idx="36">
                  <c:v>41.546999999999997</c:v>
                </c:pt>
                <c:pt idx="37">
                  <c:v>41.622</c:v>
                </c:pt>
                <c:pt idx="38">
                  <c:v>41.99</c:v>
                </c:pt>
                <c:pt idx="39">
                  <c:v>41.674999999999997</c:v>
                </c:pt>
                <c:pt idx="40">
                  <c:v>41.753999999999998</c:v>
                </c:pt>
                <c:pt idx="41">
                  <c:v>42.186</c:v>
                </c:pt>
                <c:pt idx="42">
                  <c:v>42.030999999999999</c:v>
                </c:pt>
                <c:pt idx="43">
                  <c:v>41.529000000000003</c:v>
                </c:pt>
                <c:pt idx="44">
                  <c:v>41.597000000000001</c:v>
                </c:pt>
                <c:pt idx="45">
                  <c:v>41.655000000000001</c:v>
                </c:pt>
                <c:pt idx="46">
                  <c:v>41.578000000000003</c:v>
                </c:pt>
                <c:pt idx="47">
                  <c:v>41.640999999999998</c:v>
                </c:pt>
                <c:pt idx="48">
                  <c:v>42.204000000000001</c:v>
                </c:pt>
                <c:pt idx="49">
                  <c:v>41.75</c:v>
                </c:pt>
                <c:pt idx="50">
                  <c:v>41.555999999999997</c:v>
                </c:pt>
                <c:pt idx="51">
                  <c:v>41.378</c:v>
                </c:pt>
                <c:pt idx="52">
                  <c:v>41.527000000000001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3523328"/>
        <c:axId val="301315712"/>
      </c:lineChart>
      <c:catAx>
        <c:axId val="303523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01315712"/>
        <c:crosses val="autoZero"/>
        <c:auto val="1"/>
        <c:lblAlgn val="ctr"/>
        <c:lblOffset val="100"/>
        <c:noMultiLvlLbl val="0"/>
      </c:catAx>
      <c:valAx>
        <c:axId val="301315712"/>
        <c:scaling>
          <c:orientation val="minMax"/>
          <c:max val="44"/>
          <c:min val="40"/>
        </c:scaling>
        <c:delete val="0"/>
        <c:axPos val="l"/>
        <c:majorGridlines/>
        <c:numFmt formatCode="0.000" sourceLinked="1"/>
        <c:majorTickMark val="none"/>
        <c:minorTickMark val="none"/>
        <c:tickLblPos val="nextTo"/>
        <c:spPr>
          <a:ln w="9525">
            <a:noFill/>
          </a:ln>
        </c:spPr>
        <c:crossAx val="30352332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 Ingul RT '!$C$18</c:f>
              <c:strCache>
                <c:ptCount val="1"/>
                <c:pt idx="0">
                  <c:v>Кублицкий Виктор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 Ingul RT '!$B$19:$B$67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 Ingul RT '!$C$19:$C$67</c:f>
              <c:numCache>
                <c:formatCode>0.000</c:formatCode>
                <c:ptCount val="49"/>
                <c:pt idx="0">
                  <c:v>47.374000000000002</c:v>
                </c:pt>
                <c:pt idx="1">
                  <c:v>43.417999999999999</c:v>
                </c:pt>
                <c:pt idx="2">
                  <c:v>42.847999999999999</c:v>
                </c:pt>
                <c:pt idx="3">
                  <c:v>42.347000000000001</c:v>
                </c:pt>
                <c:pt idx="4">
                  <c:v>41.805</c:v>
                </c:pt>
                <c:pt idx="5">
                  <c:v>41.353999999999999</c:v>
                </c:pt>
                <c:pt idx="6">
                  <c:v>41.164999999999999</c:v>
                </c:pt>
                <c:pt idx="7">
                  <c:v>41.177999999999997</c:v>
                </c:pt>
                <c:pt idx="8">
                  <c:v>41.133000000000003</c:v>
                </c:pt>
                <c:pt idx="9">
                  <c:v>41.067999999999998</c:v>
                </c:pt>
                <c:pt idx="10">
                  <c:v>41.03</c:v>
                </c:pt>
                <c:pt idx="11">
                  <c:v>40.799999999999997</c:v>
                </c:pt>
                <c:pt idx="12">
                  <c:v>41.030999999999999</c:v>
                </c:pt>
                <c:pt idx="13">
                  <c:v>41.095999999999997</c:v>
                </c:pt>
                <c:pt idx="14">
                  <c:v>41.039000000000001</c:v>
                </c:pt>
                <c:pt idx="15">
                  <c:v>41.155000000000001</c:v>
                </c:pt>
                <c:pt idx="16">
                  <c:v>41.588999999999999</c:v>
                </c:pt>
                <c:pt idx="17">
                  <c:v>41.136000000000003</c:v>
                </c:pt>
                <c:pt idx="18">
                  <c:v>41.085999999999999</c:v>
                </c:pt>
                <c:pt idx="19">
                  <c:v>41.231999999999999</c:v>
                </c:pt>
                <c:pt idx="20">
                  <c:v>41.97</c:v>
                </c:pt>
                <c:pt idx="21">
                  <c:v>41.125</c:v>
                </c:pt>
                <c:pt idx="22">
                  <c:v>41.005000000000003</c:v>
                </c:pt>
                <c:pt idx="23">
                  <c:v>41.194000000000003</c:v>
                </c:pt>
                <c:pt idx="24">
                  <c:v>41.031999999999996</c:v>
                </c:pt>
                <c:pt idx="25">
                  <c:v>41.191000000000003</c:v>
                </c:pt>
                <c:pt idx="26">
                  <c:v>41.06</c:v>
                </c:pt>
                <c:pt idx="27">
                  <c:v>40.938000000000002</c:v>
                </c:pt>
                <c:pt idx="28">
                  <c:v>40.905999999999999</c:v>
                </c:pt>
                <c:pt idx="29">
                  <c:v>41.210999999999999</c:v>
                </c:pt>
                <c:pt idx="30">
                  <c:v>41.01</c:v>
                </c:pt>
                <c:pt idx="31">
                  <c:v>41.329000000000001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 Ingul RT '!$D$18</c:f>
              <c:strCache>
                <c:ptCount val="1"/>
                <c:pt idx="0">
                  <c:v>Геронимус Костя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 Ingul RT '!$B$19:$B$67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 Ingul RT '!$D$19:$D$67</c:f>
              <c:numCache>
                <c:formatCode>0.000</c:formatCode>
                <c:ptCount val="49"/>
                <c:pt idx="0">
                  <c:v>44.048000000000002</c:v>
                </c:pt>
                <c:pt idx="1">
                  <c:v>42.238</c:v>
                </c:pt>
                <c:pt idx="2">
                  <c:v>42.649000000000001</c:v>
                </c:pt>
                <c:pt idx="3">
                  <c:v>41.735999999999997</c:v>
                </c:pt>
                <c:pt idx="4">
                  <c:v>41.941000000000003</c:v>
                </c:pt>
                <c:pt idx="5">
                  <c:v>41.762999999999998</c:v>
                </c:pt>
                <c:pt idx="6">
                  <c:v>41.988</c:v>
                </c:pt>
                <c:pt idx="7">
                  <c:v>41.798000000000002</c:v>
                </c:pt>
                <c:pt idx="8">
                  <c:v>42.11</c:v>
                </c:pt>
                <c:pt idx="9">
                  <c:v>42.783999999999999</c:v>
                </c:pt>
                <c:pt idx="10">
                  <c:v>41.755000000000003</c:v>
                </c:pt>
                <c:pt idx="11">
                  <c:v>41.768999999999998</c:v>
                </c:pt>
                <c:pt idx="12">
                  <c:v>42.418999999999997</c:v>
                </c:pt>
                <c:pt idx="13">
                  <c:v>42.316000000000003</c:v>
                </c:pt>
                <c:pt idx="14">
                  <c:v>41.972999999999999</c:v>
                </c:pt>
                <c:pt idx="15">
                  <c:v>41.993000000000002</c:v>
                </c:pt>
                <c:pt idx="16">
                  <c:v>42.046999999999997</c:v>
                </c:pt>
                <c:pt idx="17">
                  <c:v>41.784999999999997</c:v>
                </c:pt>
                <c:pt idx="18">
                  <c:v>42.088000000000001</c:v>
                </c:pt>
                <c:pt idx="19">
                  <c:v>41.77</c:v>
                </c:pt>
                <c:pt idx="20">
                  <c:v>43.043999999999997</c:v>
                </c:pt>
                <c:pt idx="21">
                  <c:v>41.853000000000002</c:v>
                </c:pt>
                <c:pt idx="22">
                  <c:v>42.945</c:v>
                </c:pt>
                <c:pt idx="23">
                  <c:v>42.405000000000001</c:v>
                </c:pt>
                <c:pt idx="24">
                  <c:v>41.625</c:v>
                </c:pt>
                <c:pt idx="25">
                  <c:v>41.759</c:v>
                </c:pt>
                <c:pt idx="26">
                  <c:v>41.987000000000002</c:v>
                </c:pt>
                <c:pt idx="27">
                  <c:v>41.758000000000003</c:v>
                </c:pt>
                <c:pt idx="28">
                  <c:v>41.82</c:v>
                </c:pt>
                <c:pt idx="29">
                  <c:v>41.646999999999998</c:v>
                </c:pt>
                <c:pt idx="30">
                  <c:v>41.805</c:v>
                </c:pt>
                <c:pt idx="31">
                  <c:v>41.537999999999997</c:v>
                </c:pt>
                <c:pt idx="32">
                  <c:v>42.423999999999999</c:v>
                </c:pt>
                <c:pt idx="33">
                  <c:v>42.262</c:v>
                </c:pt>
                <c:pt idx="34">
                  <c:v>41.99</c:v>
                </c:pt>
                <c:pt idx="35">
                  <c:v>42.067999999999998</c:v>
                </c:pt>
                <c:pt idx="36">
                  <c:v>42.023000000000003</c:v>
                </c:pt>
                <c:pt idx="37">
                  <c:v>41.823999999999998</c:v>
                </c:pt>
                <c:pt idx="38">
                  <c:v>41.927999999999997</c:v>
                </c:pt>
                <c:pt idx="39">
                  <c:v>42.033000000000001</c:v>
                </c:pt>
                <c:pt idx="40">
                  <c:v>42.311999999999998</c:v>
                </c:pt>
                <c:pt idx="41">
                  <c:v>42.19</c:v>
                </c:pt>
                <c:pt idx="42">
                  <c:v>42.281999999999996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 Ingul RT '!$E$18</c:f>
              <c:strCache>
                <c:ptCount val="1"/>
                <c:pt idx="0">
                  <c:v>Кублицкий Виктор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 Ingul RT '!$B$19:$B$67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 Ingul RT '!$E$19:$E$67</c:f>
              <c:numCache>
                <c:formatCode>0.000</c:formatCode>
                <c:ptCount val="49"/>
                <c:pt idx="0">
                  <c:v>43.305</c:v>
                </c:pt>
                <c:pt idx="1">
                  <c:v>41.746000000000002</c:v>
                </c:pt>
                <c:pt idx="2">
                  <c:v>41.631999999999998</c:v>
                </c:pt>
                <c:pt idx="3">
                  <c:v>41.500999999999998</c:v>
                </c:pt>
                <c:pt idx="4">
                  <c:v>41.874000000000002</c:v>
                </c:pt>
                <c:pt idx="5">
                  <c:v>41.578000000000003</c:v>
                </c:pt>
                <c:pt idx="6">
                  <c:v>41.478999999999999</c:v>
                </c:pt>
                <c:pt idx="7">
                  <c:v>41.38</c:v>
                </c:pt>
                <c:pt idx="8">
                  <c:v>41.365000000000002</c:v>
                </c:pt>
                <c:pt idx="9">
                  <c:v>41.351999999999997</c:v>
                </c:pt>
                <c:pt idx="10">
                  <c:v>41.712000000000003</c:v>
                </c:pt>
                <c:pt idx="11">
                  <c:v>41.292999999999999</c:v>
                </c:pt>
                <c:pt idx="12">
                  <c:v>41.265000000000001</c:v>
                </c:pt>
                <c:pt idx="13">
                  <c:v>41.262999999999998</c:v>
                </c:pt>
                <c:pt idx="14">
                  <c:v>41.116</c:v>
                </c:pt>
                <c:pt idx="15">
                  <c:v>41.277999999999999</c:v>
                </c:pt>
                <c:pt idx="16">
                  <c:v>41.207000000000001</c:v>
                </c:pt>
                <c:pt idx="17">
                  <c:v>41.162999999999997</c:v>
                </c:pt>
                <c:pt idx="18">
                  <c:v>41.104999999999997</c:v>
                </c:pt>
                <c:pt idx="19">
                  <c:v>41.146000000000001</c:v>
                </c:pt>
                <c:pt idx="20">
                  <c:v>40.97</c:v>
                </c:pt>
                <c:pt idx="21">
                  <c:v>42.225000000000001</c:v>
                </c:pt>
                <c:pt idx="22">
                  <c:v>40.981999999999999</c:v>
                </c:pt>
                <c:pt idx="23">
                  <c:v>41.231000000000002</c:v>
                </c:pt>
                <c:pt idx="24">
                  <c:v>41.225000000000001</c:v>
                </c:pt>
                <c:pt idx="25">
                  <c:v>40.969000000000001</c:v>
                </c:pt>
                <c:pt idx="26">
                  <c:v>41.122</c:v>
                </c:pt>
                <c:pt idx="27">
                  <c:v>41.244999999999997</c:v>
                </c:pt>
                <c:pt idx="28">
                  <c:v>41.279000000000003</c:v>
                </c:pt>
                <c:pt idx="29">
                  <c:v>41.238</c:v>
                </c:pt>
                <c:pt idx="30">
                  <c:v>41.386000000000003</c:v>
                </c:pt>
                <c:pt idx="31">
                  <c:v>41.142000000000003</c:v>
                </c:pt>
                <c:pt idx="32">
                  <c:v>41.057000000000002</c:v>
                </c:pt>
                <c:pt idx="33">
                  <c:v>41.082000000000001</c:v>
                </c:pt>
                <c:pt idx="34">
                  <c:v>41.301000000000002</c:v>
                </c:pt>
                <c:pt idx="35">
                  <c:v>41.301000000000002</c:v>
                </c:pt>
                <c:pt idx="36">
                  <c:v>41.177</c:v>
                </c:pt>
                <c:pt idx="37">
                  <c:v>41.191000000000003</c:v>
                </c:pt>
                <c:pt idx="38">
                  <c:v>41.136000000000003</c:v>
                </c:pt>
                <c:pt idx="39">
                  <c:v>41.243000000000002</c:v>
                </c:pt>
                <c:pt idx="40">
                  <c:v>41.341000000000001</c:v>
                </c:pt>
                <c:pt idx="41">
                  <c:v>41.343000000000004</c:v>
                </c:pt>
                <c:pt idx="42">
                  <c:v>41.332999999999998</c:v>
                </c:pt>
                <c:pt idx="43">
                  <c:v>41.412999999999997</c:v>
                </c:pt>
                <c:pt idx="44">
                  <c:v>41.48</c:v>
                </c:pt>
                <c:pt idx="45">
                  <c:v>41.53</c:v>
                </c:pt>
                <c:pt idx="46">
                  <c:v>41.45</c:v>
                </c:pt>
                <c:pt idx="47">
                  <c:v>41.427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 Ingul RT '!$F$18</c:f>
              <c:strCache>
                <c:ptCount val="1"/>
                <c:pt idx="0">
                  <c:v>Геронимус Костя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 Ingul RT '!$B$19:$B$67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 Ingul RT '!$F$19:$F$67</c:f>
              <c:numCache>
                <c:formatCode>0.000</c:formatCode>
                <c:ptCount val="49"/>
                <c:pt idx="0">
                  <c:v>44.621000000000002</c:v>
                </c:pt>
                <c:pt idx="1">
                  <c:v>41.905000000000001</c:v>
                </c:pt>
                <c:pt idx="2">
                  <c:v>43.250999999999998</c:v>
                </c:pt>
                <c:pt idx="3">
                  <c:v>42.587000000000003</c:v>
                </c:pt>
                <c:pt idx="4">
                  <c:v>41.542000000000002</c:v>
                </c:pt>
                <c:pt idx="5">
                  <c:v>41.584000000000003</c:v>
                </c:pt>
                <c:pt idx="6">
                  <c:v>41.447000000000003</c:v>
                </c:pt>
                <c:pt idx="7">
                  <c:v>41.572000000000003</c:v>
                </c:pt>
                <c:pt idx="8">
                  <c:v>41.771999999999998</c:v>
                </c:pt>
                <c:pt idx="9">
                  <c:v>41.735999999999997</c:v>
                </c:pt>
                <c:pt idx="10">
                  <c:v>41.835999999999999</c:v>
                </c:pt>
                <c:pt idx="11">
                  <c:v>41.762</c:v>
                </c:pt>
                <c:pt idx="12">
                  <c:v>41.521000000000001</c:v>
                </c:pt>
                <c:pt idx="13">
                  <c:v>41.66</c:v>
                </c:pt>
                <c:pt idx="14">
                  <c:v>41.874000000000002</c:v>
                </c:pt>
                <c:pt idx="15">
                  <c:v>42.716999999999999</c:v>
                </c:pt>
                <c:pt idx="16">
                  <c:v>41.372999999999998</c:v>
                </c:pt>
                <c:pt idx="17">
                  <c:v>41.509</c:v>
                </c:pt>
                <c:pt idx="18">
                  <c:v>41.591999999999999</c:v>
                </c:pt>
                <c:pt idx="19">
                  <c:v>41.003</c:v>
                </c:pt>
                <c:pt idx="20">
                  <c:v>41.368000000000002</c:v>
                </c:pt>
                <c:pt idx="21">
                  <c:v>41.645000000000003</c:v>
                </c:pt>
                <c:pt idx="22">
                  <c:v>41.558</c:v>
                </c:pt>
                <c:pt idx="23">
                  <c:v>41.499000000000002</c:v>
                </c:pt>
                <c:pt idx="24">
                  <c:v>41.558</c:v>
                </c:pt>
                <c:pt idx="25">
                  <c:v>41.603000000000002</c:v>
                </c:pt>
                <c:pt idx="26">
                  <c:v>41.634999999999998</c:v>
                </c:pt>
                <c:pt idx="27">
                  <c:v>41.368000000000002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 Ingul RT '!$G$18</c:f>
              <c:strCache>
                <c:ptCount val="1"/>
                <c:pt idx="0">
                  <c:v>Геронимус Костя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 Ingul RT '!$B$19:$B$67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 Ingul RT '!$G$19:$G$67</c:f>
              <c:numCache>
                <c:formatCode>0.000</c:formatCode>
                <c:ptCount val="49"/>
                <c:pt idx="0">
                  <c:v>43.609000000000002</c:v>
                </c:pt>
                <c:pt idx="1">
                  <c:v>41.189</c:v>
                </c:pt>
                <c:pt idx="2">
                  <c:v>41.475000000000001</c:v>
                </c:pt>
                <c:pt idx="3">
                  <c:v>41.426000000000002</c:v>
                </c:pt>
                <c:pt idx="4">
                  <c:v>41.290999999999997</c:v>
                </c:pt>
                <c:pt idx="5">
                  <c:v>41.154000000000003</c:v>
                </c:pt>
                <c:pt idx="6">
                  <c:v>41.564</c:v>
                </c:pt>
                <c:pt idx="7">
                  <c:v>41.31</c:v>
                </c:pt>
                <c:pt idx="8">
                  <c:v>41.908999999999999</c:v>
                </c:pt>
                <c:pt idx="9">
                  <c:v>41.228999999999999</c:v>
                </c:pt>
                <c:pt idx="10">
                  <c:v>41.274000000000001</c:v>
                </c:pt>
                <c:pt idx="11">
                  <c:v>41.442</c:v>
                </c:pt>
                <c:pt idx="12">
                  <c:v>41.387999999999998</c:v>
                </c:pt>
                <c:pt idx="13">
                  <c:v>41.415999999999997</c:v>
                </c:pt>
                <c:pt idx="14">
                  <c:v>42.308</c:v>
                </c:pt>
                <c:pt idx="15">
                  <c:v>41.555999999999997</c:v>
                </c:pt>
                <c:pt idx="16">
                  <c:v>41.496000000000002</c:v>
                </c:pt>
                <c:pt idx="17">
                  <c:v>41.338000000000001</c:v>
                </c:pt>
                <c:pt idx="18">
                  <c:v>41.542000000000002</c:v>
                </c:pt>
                <c:pt idx="19">
                  <c:v>42.296999999999997</c:v>
                </c:pt>
                <c:pt idx="20">
                  <c:v>41.396999999999998</c:v>
                </c:pt>
                <c:pt idx="21">
                  <c:v>41.399000000000001</c:v>
                </c:pt>
                <c:pt idx="22">
                  <c:v>41.54</c:v>
                </c:pt>
                <c:pt idx="23">
                  <c:v>41.488</c:v>
                </c:pt>
                <c:pt idx="24">
                  <c:v>41.491999999999997</c:v>
                </c:pt>
                <c:pt idx="25">
                  <c:v>41.475000000000001</c:v>
                </c:pt>
                <c:pt idx="26">
                  <c:v>41.319000000000003</c:v>
                </c:pt>
                <c:pt idx="27">
                  <c:v>41.366</c:v>
                </c:pt>
                <c:pt idx="28">
                  <c:v>41.393999999999998</c:v>
                </c:pt>
                <c:pt idx="29">
                  <c:v>41.17</c:v>
                </c:pt>
                <c:pt idx="30">
                  <c:v>41.296999999999997</c:v>
                </c:pt>
                <c:pt idx="31">
                  <c:v>41.412999999999997</c:v>
                </c:pt>
                <c:pt idx="32">
                  <c:v>41.878999999999998</c:v>
                </c:pt>
                <c:pt idx="33">
                  <c:v>42.191000000000003</c:v>
                </c:pt>
                <c:pt idx="34">
                  <c:v>41.491</c:v>
                </c:pt>
                <c:pt idx="35">
                  <c:v>41.679000000000002</c:v>
                </c:pt>
                <c:pt idx="36">
                  <c:v>42.399000000000001</c:v>
                </c:pt>
                <c:pt idx="37">
                  <c:v>41.631999999999998</c:v>
                </c:pt>
                <c:pt idx="38">
                  <c:v>41.444000000000003</c:v>
                </c:pt>
                <c:pt idx="39">
                  <c:v>41.445</c:v>
                </c:pt>
                <c:pt idx="40">
                  <c:v>41.933999999999997</c:v>
                </c:pt>
                <c:pt idx="41">
                  <c:v>41.963000000000001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 Ingul RT '!$H$18</c:f>
              <c:strCache>
                <c:ptCount val="1"/>
                <c:pt idx="0">
                  <c:v>Кублицкий Виктор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 Ingul RT '!$B$19:$B$67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 Ingul RT '!$H$19:$H$67</c:f>
              <c:numCache>
                <c:formatCode>0.000</c:formatCode>
                <c:ptCount val="49"/>
                <c:pt idx="0">
                  <c:v>43.414000000000001</c:v>
                </c:pt>
                <c:pt idx="1">
                  <c:v>42.088999999999999</c:v>
                </c:pt>
                <c:pt idx="2">
                  <c:v>41.802</c:v>
                </c:pt>
                <c:pt idx="3">
                  <c:v>41.68</c:v>
                </c:pt>
                <c:pt idx="4">
                  <c:v>41.570999999999998</c:v>
                </c:pt>
                <c:pt idx="5">
                  <c:v>41.497</c:v>
                </c:pt>
                <c:pt idx="6">
                  <c:v>43.158000000000001</c:v>
                </c:pt>
                <c:pt idx="7">
                  <c:v>41.764000000000003</c:v>
                </c:pt>
                <c:pt idx="8">
                  <c:v>41.624000000000002</c:v>
                </c:pt>
                <c:pt idx="9">
                  <c:v>42.036000000000001</c:v>
                </c:pt>
                <c:pt idx="10">
                  <c:v>41.517000000000003</c:v>
                </c:pt>
                <c:pt idx="11">
                  <c:v>41.518000000000001</c:v>
                </c:pt>
                <c:pt idx="12">
                  <c:v>41.473999999999997</c:v>
                </c:pt>
                <c:pt idx="13">
                  <c:v>41.424999999999997</c:v>
                </c:pt>
                <c:pt idx="14">
                  <c:v>41.514000000000003</c:v>
                </c:pt>
                <c:pt idx="15">
                  <c:v>41.561</c:v>
                </c:pt>
                <c:pt idx="16">
                  <c:v>41.731999999999999</c:v>
                </c:pt>
                <c:pt idx="17">
                  <c:v>41.890999999999998</c:v>
                </c:pt>
                <c:pt idx="18">
                  <c:v>41.774000000000001</c:v>
                </c:pt>
                <c:pt idx="19">
                  <c:v>41.732999999999997</c:v>
                </c:pt>
                <c:pt idx="20">
                  <c:v>42.098999999999997</c:v>
                </c:pt>
                <c:pt idx="21">
                  <c:v>41.640999999999998</c:v>
                </c:pt>
                <c:pt idx="22">
                  <c:v>41.765999999999998</c:v>
                </c:pt>
                <c:pt idx="23">
                  <c:v>42.216999999999999</c:v>
                </c:pt>
                <c:pt idx="24">
                  <c:v>41.764000000000003</c:v>
                </c:pt>
                <c:pt idx="25">
                  <c:v>41.76</c:v>
                </c:pt>
                <c:pt idx="26">
                  <c:v>42.305</c:v>
                </c:pt>
                <c:pt idx="27">
                  <c:v>41.801000000000002</c:v>
                </c:pt>
                <c:pt idx="28">
                  <c:v>41.783000000000001</c:v>
                </c:pt>
                <c:pt idx="29">
                  <c:v>42.308999999999997</c:v>
                </c:pt>
                <c:pt idx="30">
                  <c:v>41.795999999999999</c:v>
                </c:pt>
                <c:pt idx="31">
                  <c:v>41.72</c:v>
                </c:pt>
                <c:pt idx="32">
                  <c:v>43.021000000000001</c:v>
                </c:pt>
                <c:pt idx="33">
                  <c:v>42.639000000000003</c:v>
                </c:pt>
                <c:pt idx="34">
                  <c:v>41.942</c:v>
                </c:pt>
                <c:pt idx="35">
                  <c:v>42.256999999999998</c:v>
                </c:pt>
                <c:pt idx="36">
                  <c:v>41.866</c:v>
                </c:pt>
                <c:pt idx="37">
                  <c:v>41.918999999999997</c:v>
                </c:pt>
                <c:pt idx="38">
                  <c:v>41.988</c:v>
                </c:pt>
                <c:pt idx="39">
                  <c:v>41.735999999999997</c:v>
                </c:pt>
                <c:pt idx="40">
                  <c:v>41.75</c:v>
                </c:pt>
                <c:pt idx="41">
                  <c:v>42.738999999999997</c:v>
                </c:pt>
                <c:pt idx="42">
                  <c:v>41.91</c:v>
                </c:pt>
                <c:pt idx="43">
                  <c:v>41.677999999999997</c:v>
                </c:pt>
                <c:pt idx="44">
                  <c:v>42.021000000000001</c:v>
                </c:pt>
                <c:pt idx="45">
                  <c:v>42.12</c:v>
                </c:pt>
                <c:pt idx="46">
                  <c:v>42.292999999999999</c:v>
                </c:pt>
                <c:pt idx="47">
                  <c:v>42.069000000000003</c:v>
                </c:pt>
                <c:pt idx="48">
                  <c:v>42.305999999999997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1511680"/>
        <c:axId val="240024896"/>
      </c:lineChart>
      <c:catAx>
        <c:axId val="301511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40024896"/>
        <c:crosses val="autoZero"/>
        <c:auto val="1"/>
        <c:lblAlgn val="ctr"/>
        <c:lblOffset val="100"/>
        <c:noMultiLvlLbl val="0"/>
      </c:catAx>
      <c:valAx>
        <c:axId val="240024896"/>
        <c:scaling>
          <c:orientation val="minMax"/>
          <c:max val="44"/>
          <c:min val="40"/>
        </c:scaling>
        <c:delete val="0"/>
        <c:axPos val="l"/>
        <c:majorGridlines/>
        <c:numFmt formatCode="0.000" sourceLinked="1"/>
        <c:majorTickMark val="none"/>
        <c:minorTickMark val="none"/>
        <c:tickLblPos val="nextTo"/>
        <c:spPr>
          <a:ln w="9525">
            <a:noFill/>
          </a:ln>
        </c:spPr>
        <c:crossAx val="30151168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 Buro11 '!$C$18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 Buro11 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 Buro11 '!$C$19:$C$75</c:f>
              <c:numCache>
                <c:formatCode>0.000</c:formatCode>
                <c:ptCount val="57"/>
                <c:pt idx="0">
                  <c:v>47.856000000000002</c:v>
                </c:pt>
                <c:pt idx="1">
                  <c:v>43.542000000000002</c:v>
                </c:pt>
                <c:pt idx="2">
                  <c:v>43.216999999999999</c:v>
                </c:pt>
                <c:pt idx="3">
                  <c:v>44.36</c:v>
                </c:pt>
                <c:pt idx="4">
                  <c:v>42.530999999999999</c:v>
                </c:pt>
                <c:pt idx="5">
                  <c:v>42.764000000000003</c:v>
                </c:pt>
                <c:pt idx="6">
                  <c:v>41.734000000000002</c:v>
                </c:pt>
                <c:pt idx="7">
                  <c:v>41.688000000000002</c:v>
                </c:pt>
                <c:pt idx="8">
                  <c:v>41.725999999999999</c:v>
                </c:pt>
                <c:pt idx="9">
                  <c:v>41.612000000000002</c:v>
                </c:pt>
                <c:pt idx="10">
                  <c:v>41.704999999999998</c:v>
                </c:pt>
                <c:pt idx="11">
                  <c:v>42.158000000000001</c:v>
                </c:pt>
                <c:pt idx="12">
                  <c:v>41.279000000000003</c:v>
                </c:pt>
                <c:pt idx="13">
                  <c:v>41.360999999999997</c:v>
                </c:pt>
                <c:pt idx="14">
                  <c:v>41.308</c:v>
                </c:pt>
                <c:pt idx="15">
                  <c:v>41.167000000000002</c:v>
                </c:pt>
                <c:pt idx="16">
                  <c:v>41.262</c:v>
                </c:pt>
                <c:pt idx="17">
                  <c:v>41.58</c:v>
                </c:pt>
                <c:pt idx="18">
                  <c:v>41.363</c:v>
                </c:pt>
                <c:pt idx="19">
                  <c:v>41.430999999999997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 Buro11 '!$D$18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 Buro11 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 Buro11 '!$D$19:$D$75</c:f>
              <c:numCache>
                <c:formatCode>0.000</c:formatCode>
                <c:ptCount val="57"/>
                <c:pt idx="0">
                  <c:v>44.287999999999997</c:v>
                </c:pt>
                <c:pt idx="1">
                  <c:v>42.442</c:v>
                </c:pt>
                <c:pt idx="2">
                  <c:v>41.954999999999998</c:v>
                </c:pt>
                <c:pt idx="3">
                  <c:v>41.850999999999999</c:v>
                </c:pt>
                <c:pt idx="4">
                  <c:v>41.933999999999997</c:v>
                </c:pt>
                <c:pt idx="5">
                  <c:v>41.65</c:v>
                </c:pt>
                <c:pt idx="6">
                  <c:v>41.832000000000001</c:v>
                </c:pt>
                <c:pt idx="7">
                  <c:v>42.697000000000003</c:v>
                </c:pt>
                <c:pt idx="8">
                  <c:v>41.497</c:v>
                </c:pt>
                <c:pt idx="9">
                  <c:v>41.286000000000001</c:v>
                </c:pt>
                <c:pt idx="10">
                  <c:v>41.48</c:v>
                </c:pt>
                <c:pt idx="11">
                  <c:v>41.783000000000001</c:v>
                </c:pt>
                <c:pt idx="12">
                  <c:v>42.076999999999998</c:v>
                </c:pt>
                <c:pt idx="13">
                  <c:v>41.286000000000001</c:v>
                </c:pt>
                <c:pt idx="14">
                  <c:v>41.781999999999996</c:v>
                </c:pt>
                <c:pt idx="15">
                  <c:v>41.423999999999999</c:v>
                </c:pt>
                <c:pt idx="16">
                  <c:v>41.521999999999998</c:v>
                </c:pt>
                <c:pt idx="17">
                  <c:v>41.435000000000002</c:v>
                </c:pt>
                <c:pt idx="18">
                  <c:v>41.264000000000003</c:v>
                </c:pt>
                <c:pt idx="19">
                  <c:v>41.664000000000001</c:v>
                </c:pt>
                <c:pt idx="20">
                  <c:v>43.073999999999998</c:v>
                </c:pt>
                <c:pt idx="21">
                  <c:v>41.411999999999999</c:v>
                </c:pt>
                <c:pt idx="22">
                  <c:v>41.673000000000002</c:v>
                </c:pt>
                <c:pt idx="23">
                  <c:v>41.752000000000002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 Buro11 '!$E$18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 Buro11 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 Buro11 '!$E$19:$E$75</c:f>
              <c:numCache>
                <c:formatCode>0.000</c:formatCode>
                <c:ptCount val="57"/>
                <c:pt idx="0">
                  <c:v>43.811</c:v>
                </c:pt>
                <c:pt idx="1">
                  <c:v>41.847999999999999</c:v>
                </c:pt>
                <c:pt idx="2">
                  <c:v>41.786000000000001</c:v>
                </c:pt>
                <c:pt idx="3">
                  <c:v>42.853000000000002</c:v>
                </c:pt>
                <c:pt idx="4">
                  <c:v>42.031999999999996</c:v>
                </c:pt>
                <c:pt idx="5">
                  <c:v>42.091999999999999</c:v>
                </c:pt>
                <c:pt idx="6">
                  <c:v>41.606000000000002</c:v>
                </c:pt>
                <c:pt idx="7">
                  <c:v>41.582999999999998</c:v>
                </c:pt>
                <c:pt idx="8">
                  <c:v>41.585999999999999</c:v>
                </c:pt>
                <c:pt idx="9">
                  <c:v>41.420999999999999</c:v>
                </c:pt>
                <c:pt idx="10">
                  <c:v>41.603999999999999</c:v>
                </c:pt>
                <c:pt idx="11">
                  <c:v>41.667999999999999</c:v>
                </c:pt>
                <c:pt idx="12">
                  <c:v>41.652000000000001</c:v>
                </c:pt>
                <c:pt idx="13">
                  <c:v>41.527999999999999</c:v>
                </c:pt>
                <c:pt idx="14">
                  <c:v>41.899000000000001</c:v>
                </c:pt>
                <c:pt idx="15">
                  <c:v>41.847999999999999</c:v>
                </c:pt>
                <c:pt idx="16">
                  <c:v>41.776000000000003</c:v>
                </c:pt>
                <c:pt idx="17">
                  <c:v>41.695</c:v>
                </c:pt>
                <c:pt idx="18">
                  <c:v>41.652000000000001</c:v>
                </c:pt>
                <c:pt idx="19">
                  <c:v>41.57</c:v>
                </c:pt>
                <c:pt idx="20">
                  <c:v>41.59</c:v>
                </c:pt>
                <c:pt idx="21">
                  <c:v>41.161000000000001</c:v>
                </c:pt>
                <c:pt idx="22">
                  <c:v>41.726999999999997</c:v>
                </c:pt>
                <c:pt idx="23">
                  <c:v>41.533999999999999</c:v>
                </c:pt>
                <c:pt idx="24">
                  <c:v>43.284999999999997</c:v>
                </c:pt>
                <c:pt idx="25">
                  <c:v>41.4</c:v>
                </c:pt>
                <c:pt idx="26">
                  <c:v>41.372999999999998</c:v>
                </c:pt>
                <c:pt idx="27">
                  <c:v>41.369</c:v>
                </c:pt>
                <c:pt idx="28">
                  <c:v>42.054000000000002</c:v>
                </c:pt>
                <c:pt idx="29">
                  <c:v>41.713000000000001</c:v>
                </c:pt>
                <c:pt idx="30">
                  <c:v>41.63</c:v>
                </c:pt>
                <c:pt idx="31">
                  <c:v>41.616999999999997</c:v>
                </c:pt>
                <c:pt idx="32">
                  <c:v>41.881999999999998</c:v>
                </c:pt>
                <c:pt idx="33">
                  <c:v>41.66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 Buro11 '!$F$18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 Buro11 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 Buro11 '!$F$19:$F$75</c:f>
              <c:numCache>
                <c:formatCode>0.000</c:formatCode>
                <c:ptCount val="57"/>
                <c:pt idx="0">
                  <c:v>43.279000000000003</c:v>
                </c:pt>
                <c:pt idx="1">
                  <c:v>42.1</c:v>
                </c:pt>
                <c:pt idx="2">
                  <c:v>41.749000000000002</c:v>
                </c:pt>
                <c:pt idx="3">
                  <c:v>41.713000000000001</c:v>
                </c:pt>
                <c:pt idx="4">
                  <c:v>41.658000000000001</c:v>
                </c:pt>
                <c:pt idx="5">
                  <c:v>41.585999999999999</c:v>
                </c:pt>
                <c:pt idx="6">
                  <c:v>41.476999999999997</c:v>
                </c:pt>
                <c:pt idx="7">
                  <c:v>41.335000000000001</c:v>
                </c:pt>
                <c:pt idx="8">
                  <c:v>41.192999999999998</c:v>
                </c:pt>
                <c:pt idx="9">
                  <c:v>41.350999999999999</c:v>
                </c:pt>
                <c:pt idx="10">
                  <c:v>42.213999999999999</c:v>
                </c:pt>
                <c:pt idx="11">
                  <c:v>41.253</c:v>
                </c:pt>
                <c:pt idx="12">
                  <c:v>41.697000000000003</c:v>
                </c:pt>
                <c:pt idx="13">
                  <c:v>41.521000000000001</c:v>
                </c:pt>
                <c:pt idx="14">
                  <c:v>41.468000000000004</c:v>
                </c:pt>
                <c:pt idx="15">
                  <c:v>41.414000000000001</c:v>
                </c:pt>
                <c:pt idx="16">
                  <c:v>41.44</c:v>
                </c:pt>
                <c:pt idx="17">
                  <c:v>41.366</c:v>
                </c:pt>
                <c:pt idx="18">
                  <c:v>41.58</c:v>
                </c:pt>
                <c:pt idx="19">
                  <c:v>41.609000000000002</c:v>
                </c:pt>
                <c:pt idx="20">
                  <c:v>41.524000000000001</c:v>
                </c:pt>
                <c:pt idx="21">
                  <c:v>41.567</c:v>
                </c:pt>
                <c:pt idx="22">
                  <c:v>41.423000000000002</c:v>
                </c:pt>
                <c:pt idx="23">
                  <c:v>41.41</c:v>
                </c:pt>
                <c:pt idx="24">
                  <c:v>41.442</c:v>
                </c:pt>
                <c:pt idx="25">
                  <c:v>41.250999999999998</c:v>
                </c:pt>
                <c:pt idx="26">
                  <c:v>41.378</c:v>
                </c:pt>
                <c:pt idx="27">
                  <c:v>41.874000000000002</c:v>
                </c:pt>
                <c:pt idx="28">
                  <c:v>41.344000000000001</c:v>
                </c:pt>
                <c:pt idx="29">
                  <c:v>41.058999999999997</c:v>
                </c:pt>
                <c:pt idx="30">
                  <c:v>41.098999999999997</c:v>
                </c:pt>
                <c:pt idx="31">
                  <c:v>41.372999999999998</c:v>
                </c:pt>
                <c:pt idx="32">
                  <c:v>41.228999999999999</c:v>
                </c:pt>
                <c:pt idx="33">
                  <c:v>41.281999999999996</c:v>
                </c:pt>
                <c:pt idx="34">
                  <c:v>41.939</c:v>
                </c:pt>
                <c:pt idx="35">
                  <c:v>41.908999999999999</c:v>
                </c:pt>
                <c:pt idx="36">
                  <c:v>42.173999999999999</c:v>
                </c:pt>
                <c:pt idx="37">
                  <c:v>41.378999999999998</c:v>
                </c:pt>
                <c:pt idx="38">
                  <c:v>41.648000000000003</c:v>
                </c:pt>
                <c:pt idx="39">
                  <c:v>41.456000000000003</c:v>
                </c:pt>
                <c:pt idx="40">
                  <c:v>41.328000000000003</c:v>
                </c:pt>
                <c:pt idx="41">
                  <c:v>41.615000000000002</c:v>
                </c:pt>
                <c:pt idx="42">
                  <c:v>41.363</c:v>
                </c:pt>
                <c:pt idx="43">
                  <c:v>41.655000000000001</c:v>
                </c:pt>
                <c:pt idx="44">
                  <c:v>41.46</c:v>
                </c:pt>
                <c:pt idx="45">
                  <c:v>41.524999999999999</c:v>
                </c:pt>
                <c:pt idx="46">
                  <c:v>41.838000000000001</c:v>
                </c:pt>
                <c:pt idx="47">
                  <c:v>41.478999999999999</c:v>
                </c:pt>
                <c:pt idx="48">
                  <c:v>42.137999999999998</c:v>
                </c:pt>
                <c:pt idx="49">
                  <c:v>41.253</c:v>
                </c:pt>
                <c:pt idx="50">
                  <c:v>41.670999999999999</c:v>
                </c:pt>
                <c:pt idx="51">
                  <c:v>41.588000000000001</c:v>
                </c:pt>
                <c:pt idx="52">
                  <c:v>41.661999999999999</c:v>
                </c:pt>
                <c:pt idx="53">
                  <c:v>41.628999999999998</c:v>
                </c:pt>
                <c:pt idx="54">
                  <c:v>41.722999999999999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 Buro11 '!$G$18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 Buro11 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 Buro11 '!$G$19:$G$75</c:f>
              <c:numCache>
                <c:formatCode>0.000</c:formatCode>
                <c:ptCount val="57"/>
                <c:pt idx="0">
                  <c:v>43.433999999999997</c:v>
                </c:pt>
                <c:pt idx="1">
                  <c:v>41.887</c:v>
                </c:pt>
                <c:pt idx="2">
                  <c:v>41.664000000000001</c:v>
                </c:pt>
                <c:pt idx="3">
                  <c:v>41.395000000000003</c:v>
                </c:pt>
                <c:pt idx="4">
                  <c:v>41.423999999999999</c:v>
                </c:pt>
                <c:pt idx="5">
                  <c:v>41.182000000000002</c:v>
                </c:pt>
                <c:pt idx="6">
                  <c:v>41.234999999999999</c:v>
                </c:pt>
                <c:pt idx="7">
                  <c:v>41.277999999999999</c:v>
                </c:pt>
                <c:pt idx="8">
                  <c:v>41.67</c:v>
                </c:pt>
                <c:pt idx="9">
                  <c:v>41.201999999999998</c:v>
                </c:pt>
                <c:pt idx="10">
                  <c:v>41.271000000000001</c:v>
                </c:pt>
                <c:pt idx="11">
                  <c:v>41.341999999999999</c:v>
                </c:pt>
                <c:pt idx="12">
                  <c:v>41.109000000000002</c:v>
                </c:pt>
                <c:pt idx="13">
                  <c:v>42.250999999999998</c:v>
                </c:pt>
                <c:pt idx="14">
                  <c:v>41.133000000000003</c:v>
                </c:pt>
                <c:pt idx="15">
                  <c:v>41.101999999999997</c:v>
                </c:pt>
                <c:pt idx="16">
                  <c:v>40.962000000000003</c:v>
                </c:pt>
                <c:pt idx="17">
                  <c:v>41.207000000000001</c:v>
                </c:pt>
                <c:pt idx="18">
                  <c:v>41.116999999999997</c:v>
                </c:pt>
                <c:pt idx="19">
                  <c:v>41.825000000000003</c:v>
                </c:pt>
                <c:pt idx="20">
                  <c:v>40.976999999999997</c:v>
                </c:pt>
                <c:pt idx="21">
                  <c:v>41.04</c:v>
                </c:pt>
                <c:pt idx="22">
                  <c:v>40.951999999999998</c:v>
                </c:pt>
                <c:pt idx="23">
                  <c:v>41.139000000000003</c:v>
                </c:pt>
                <c:pt idx="24">
                  <c:v>40.959000000000003</c:v>
                </c:pt>
                <c:pt idx="25">
                  <c:v>40.994</c:v>
                </c:pt>
                <c:pt idx="26">
                  <c:v>40.905000000000001</c:v>
                </c:pt>
                <c:pt idx="27">
                  <c:v>40.932000000000002</c:v>
                </c:pt>
                <c:pt idx="28">
                  <c:v>40.798999999999999</c:v>
                </c:pt>
                <c:pt idx="29">
                  <c:v>40.929000000000002</c:v>
                </c:pt>
                <c:pt idx="30">
                  <c:v>40.988999999999997</c:v>
                </c:pt>
                <c:pt idx="31">
                  <c:v>41.091999999999999</c:v>
                </c:pt>
                <c:pt idx="32">
                  <c:v>41.350999999999999</c:v>
                </c:pt>
                <c:pt idx="33">
                  <c:v>41.198</c:v>
                </c:pt>
                <c:pt idx="34">
                  <c:v>41.262</c:v>
                </c:pt>
                <c:pt idx="35">
                  <c:v>41.283000000000001</c:v>
                </c:pt>
                <c:pt idx="36">
                  <c:v>41.109000000000002</c:v>
                </c:pt>
                <c:pt idx="37">
                  <c:v>40.881</c:v>
                </c:pt>
                <c:pt idx="38">
                  <c:v>41.067999999999998</c:v>
                </c:pt>
                <c:pt idx="39">
                  <c:v>41.133000000000003</c:v>
                </c:pt>
                <c:pt idx="40">
                  <c:v>41.155000000000001</c:v>
                </c:pt>
                <c:pt idx="41">
                  <c:v>41.216999999999999</c:v>
                </c:pt>
                <c:pt idx="42">
                  <c:v>41.283000000000001</c:v>
                </c:pt>
                <c:pt idx="43">
                  <c:v>41.439</c:v>
                </c:pt>
                <c:pt idx="44">
                  <c:v>41.286000000000001</c:v>
                </c:pt>
                <c:pt idx="45">
                  <c:v>41.219000000000001</c:v>
                </c:pt>
                <c:pt idx="46">
                  <c:v>41.136000000000003</c:v>
                </c:pt>
                <c:pt idx="47">
                  <c:v>41.042000000000002</c:v>
                </c:pt>
                <c:pt idx="48">
                  <c:v>41.207000000000001</c:v>
                </c:pt>
                <c:pt idx="49">
                  <c:v>41.287999999999997</c:v>
                </c:pt>
                <c:pt idx="50">
                  <c:v>41.918999999999997</c:v>
                </c:pt>
                <c:pt idx="51">
                  <c:v>41.619</c:v>
                </c:pt>
                <c:pt idx="52">
                  <c:v>41.292999999999999</c:v>
                </c:pt>
                <c:pt idx="53">
                  <c:v>41.34</c:v>
                </c:pt>
                <c:pt idx="54">
                  <c:v>41.404000000000003</c:v>
                </c:pt>
                <c:pt idx="55">
                  <c:v>41.037999999999997</c:v>
                </c:pt>
                <c:pt idx="56">
                  <c:v>41.252000000000002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 Buro11 '!$H$18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 Buro11 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 Buro11 '!$H$19:$H$75</c:f>
              <c:numCache>
                <c:formatCode>0.000</c:formatCode>
                <c:ptCount val="57"/>
                <c:pt idx="0">
                  <c:v>43.694000000000003</c:v>
                </c:pt>
                <c:pt idx="1">
                  <c:v>43.17</c:v>
                </c:pt>
                <c:pt idx="2">
                  <c:v>42.612000000000002</c:v>
                </c:pt>
                <c:pt idx="3">
                  <c:v>42.526000000000003</c:v>
                </c:pt>
                <c:pt idx="4">
                  <c:v>41.915999999999997</c:v>
                </c:pt>
                <c:pt idx="5">
                  <c:v>42.055</c:v>
                </c:pt>
                <c:pt idx="6">
                  <c:v>41.848999999999997</c:v>
                </c:pt>
                <c:pt idx="7">
                  <c:v>42.103000000000002</c:v>
                </c:pt>
                <c:pt idx="8">
                  <c:v>41.996000000000002</c:v>
                </c:pt>
                <c:pt idx="9">
                  <c:v>43.850999999999999</c:v>
                </c:pt>
                <c:pt idx="10">
                  <c:v>42.054000000000002</c:v>
                </c:pt>
                <c:pt idx="11">
                  <c:v>42.171999999999997</c:v>
                </c:pt>
                <c:pt idx="12">
                  <c:v>41.978000000000002</c:v>
                </c:pt>
                <c:pt idx="13">
                  <c:v>42.253999999999998</c:v>
                </c:pt>
                <c:pt idx="14">
                  <c:v>42.122999999999998</c:v>
                </c:pt>
                <c:pt idx="15">
                  <c:v>42.018000000000001</c:v>
                </c:pt>
                <c:pt idx="16">
                  <c:v>42.225999999999999</c:v>
                </c:pt>
                <c:pt idx="17">
                  <c:v>42.326999999999998</c:v>
                </c:pt>
                <c:pt idx="18">
                  <c:v>42.292000000000002</c:v>
                </c:pt>
                <c:pt idx="19">
                  <c:v>42.156999999999996</c:v>
                </c:pt>
                <c:pt idx="20">
                  <c:v>42.021999999999998</c:v>
                </c:pt>
                <c:pt idx="21">
                  <c:v>42.307000000000002</c:v>
                </c:pt>
                <c:pt idx="22">
                  <c:v>42.795000000000002</c:v>
                </c:pt>
                <c:pt idx="23">
                  <c:v>42.68</c:v>
                </c:pt>
                <c:pt idx="24">
                  <c:v>42.316000000000003</c:v>
                </c:pt>
                <c:pt idx="25">
                  <c:v>42.273000000000003</c:v>
                </c:pt>
                <c:pt idx="26">
                  <c:v>42.198999999999998</c:v>
                </c:pt>
                <c:pt idx="27">
                  <c:v>42.201999999999998</c:v>
                </c:pt>
                <c:pt idx="28">
                  <c:v>42.152000000000001</c:v>
                </c:pt>
                <c:pt idx="29">
                  <c:v>42.777000000000001</c:v>
                </c:pt>
                <c:pt idx="30">
                  <c:v>42.101999999999997</c:v>
                </c:pt>
                <c:pt idx="31">
                  <c:v>42.292999999999999</c:v>
                </c:pt>
                <c:pt idx="32">
                  <c:v>42.286999999999999</c:v>
                </c:pt>
                <c:pt idx="33">
                  <c:v>42.076000000000001</c:v>
                </c:pt>
                <c:pt idx="34">
                  <c:v>42.56</c:v>
                </c:pt>
                <c:pt idx="35">
                  <c:v>42.182000000000002</c:v>
                </c:pt>
                <c:pt idx="36">
                  <c:v>41.91</c:v>
                </c:pt>
                <c:pt idx="37">
                  <c:v>42.164000000000001</c:v>
                </c:pt>
                <c:pt idx="38">
                  <c:v>42.444000000000003</c:v>
                </c:pt>
                <c:pt idx="39">
                  <c:v>42.277000000000001</c:v>
                </c:pt>
                <c:pt idx="40">
                  <c:v>42.433</c:v>
                </c:pt>
                <c:pt idx="41">
                  <c:v>42.4</c:v>
                </c:pt>
                <c:pt idx="42">
                  <c:v>42.9</c:v>
                </c:pt>
                <c:pt idx="43">
                  <c:v>42.72</c:v>
                </c:pt>
                <c:pt idx="44">
                  <c:v>42.332000000000001</c:v>
                </c:pt>
                <c:pt idx="45">
                  <c:v>42.393999999999998</c:v>
                </c:pt>
                <c:pt idx="46">
                  <c:v>42.587000000000003</c:v>
                </c:pt>
                <c:pt idx="47">
                  <c:v>42.612000000000002</c:v>
                </c:pt>
                <c:pt idx="48">
                  <c:v>42.606999999999999</c:v>
                </c:pt>
                <c:pt idx="49">
                  <c:v>42.603000000000002</c:v>
                </c:pt>
                <c:pt idx="50">
                  <c:v>43.210999999999999</c:v>
                </c:pt>
                <c:pt idx="51">
                  <c:v>43.043999999999997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2616960"/>
        <c:axId val="309561600"/>
      </c:lineChart>
      <c:catAx>
        <c:axId val="312616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09561600"/>
        <c:crosses val="autoZero"/>
        <c:auto val="1"/>
        <c:lblAlgn val="ctr"/>
        <c:lblOffset val="100"/>
        <c:noMultiLvlLbl val="0"/>
      </c:catAx>
      <c:valAx>
        <c:axId val="309561600"/>
        <c:scaling>
          <c:orientation val="minMax"/>
          <c:max val="44"/>
          <c:min val="40"/>
        </c:scaling>
        <c:delete val="0"/>
        <c:axPos val="l"/>
        <c:majorGridlines/>
        <c:numFmt formatCode="0.000" sourceLinked="1"/>
        <c:majorTickMark val="none"/>
        <c:minorTickMark val="none"/>
        <c:tickLblPos val="nextTo"/>
        <c:spPr>
          <a:ln w="9525">
            <a:noFill/>
          </a:ln>
        </c:spPr>
        <c:crossAx val="3126169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 Jaguar'!$C$18</c:f>
              <c:strCache>
                <c:ptCount val="1"/>
                <c:pt idx="0">
                  <c:v>Старовой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 Jaguar'!$B$19:$B$75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 Jaguar'!$C$19:$C$75</c:f>
              <c:numCache>
                <c:formatCode>0.000</c:formatCode>
                <c:ptCount val="57"/>
                <c:pt idx="0">
                  <c:v>47.825000000000003</c:v>
                </c:pt>
                <c:pt idx="1">
                  <c:v>44.235999999999997</c:v>
                </c:pt>
                <c:pt idx="2">
                  <c:v>42.94</c:v>
                </c:pt>
                <c:pt idx="3">
                  <c:v>43.643000000000001</c:v>
                </c:pt>
                <c:pt idx="4">
                  <c:v>42.594000000000001</c:v>
                </c:pt>
                <c:pt idx="5">
                  <c:v>42.917999999999999</c:v>
                </c:pt>
                <c:pt idx="6">
                  <c:v>41.94</c:v>
                </c:pt>
                <c:pt idx="7">
                  <c:v>41.734000000000002</c:v>
                </c:pt>
                <c:pt idx="8">
                  <c:v>41.695</c:v>
                </c:pt>
                <c:pt idx="9">
                  <c:v>41.779000000000003</c:v>
                </c:pt>
                <c:pt idx="10">
                  <c:v>41.628999999999998</c:v>
                </c:pt>
                <c:pt idx="11">
                  <c:v>42.911000000000001</c:v>
                </c:pt>
                <c:pt idx="12">
                  <c:v>41.896999999999998</c:v>
                </c:pt>
                <c:pt idx="13">
                  <c:v>41.912999999999997</c:v>
                </c:pt>
                <c:pt idx="14">
                  <c:v>41.725999999999999</c:v>
                </c:pt>
                <c:pt idx="15">
                  <c:v>41.984000000000002</c:v>
                </c:pt>
                <c:pt idx="16">
                  <c:v>42.055999999999997</c:v>
                </c:pt>
                <c:pt idx="17">
                  <c:v>42.073</c:v>
                </c:pt>
                <c:pt idx="18">
                  <c:v>41.865000000000002</c:v>
                </c:pt>
                <c:pt idx="19">
                  <c:v>41.73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 Jaguar'!$D$18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 Jaguar'!$B$19:$B$75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 Jaguar'!$D$19:$D$75</c:f>
              <c:numCache>
                <c:formatCode>0.000</c:formatCode>
                <c:ptCount val="57"/>
                <c:pt idx="0">
                  <c:v>46.051000000000002</c:v>
                </c:pt>
                <c:pt idx="1">
                  <c:v>41.970999999999997</c:v>
                </c:pt>
                <c:pt idx="2">
                  <c:v>41.5</c:v>
                </c:pt>
                <c:pt idx="3">
                  <c:v>41.427999999999997</c:v>
                </c:pt>
                <c:pt idx="4">
                  <c:v>41.292000000000002</c:v>
                </c:pt>
                <c:pt idx="5">
                  <c:v>41.219000000000001</c:v>
                </c:pt>
                <c:pt idx="6">
                  <c:v>41.491999999999997</c:v>
                </c:pt>
                <c:pt idx="7">
                  <c:v>41.067</c:v>
                </c:pt>
                <c:pt idx="8">
                  <c:v>41.334000000000003</c:v>
                </c:pt>
                <c:pt idx="9">
                  <c:v>41.052999999999997</c:v>
                </c:pt>
                <c:pt idx="10">
                  <c:v>41.247999999999998</c:v>
                </c:pt>
                <c:pt idx="11">
                  <c:v>41.143000000000001</c:v>
                </c:pt>
                <c:pt idx="12">
                  <c:v>41.363</c:v>
                </c:pt>
                <c:pt idx="13">
                  <c:v>41.311999999999998</c:v>
                </c:pt>
                <c:pt idx="14">
                  <c:v>41.118000000000002</c:v>
                </c:pt>
                <c:pt idx="15">
                  <c:v>40.917000000000002</c:v>
                </c:pt>
                <c:pt idx="16">
                  <c:v>40.988999999999997</c:v>
                </c:pt>
                <c:pt idx="17">
                  <c:v>40.999000000000002</c:v>
                </c:pt>
                <c:pt idx="18">
                  <c:v>40.963999999999999</c:v>
                </c:pt>
                <c:pt idx="19">
                  <c:v>41.698</c:v>
                </c:pt>
                <c:pt idx="20">
                  <c:v>41.192</c:v>
                </c:pt>
                <c:pt idx="21">
                  <c:v>41.034999999999997</c:v>
                </c:pt>
                <c:pt idx="22">
                  <c:v>41.122999999999998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 Jaguar'!$E$18</c:f>
              <c:strCache>
                <c:ptCount val="1"/>
                <c:pt idx="0">
                  <c:v>Старовой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 Jaguar'!$B$19:$B$75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 Jaguar'!$E$19:$E$75</c:f>
              <c:numCache>
                <c:formatCode>0.000</c:formatCode>
                <c:ptCount val="57"/>
                <c:pt idx="0">
                  <c:v>44.506999999999998</c:v>
                </c:pt>
                <c:pt idx="1">
                  <c:v>42.203000000000003</c:v>
                </c:pt>
                <c:pt idx="2">
                  <c:v>41.959000000000003</c:v>
                </c:pt>
                <c:pt idx="3">
                  <c:v>42.680999999999997</c:v>
                </c:pt>
                <c:pt idx="4">
                  <c:v>42.323999999999998</c:v>
                </c:pt>
                <c:pt idx="5">
                  <c:v>42.104999999999997</c:v>
                </c:pt>
                <c:pt idx="6">
                  <c:v>43.113999999999997</c:v>
                </c:pt>
                <c:pt idx="7">
                  <c:v>41.902999999999999</c:v>
                </c:pt>
                <c:pt idx="8">
                  <c:v>41.951999999999998</c:v>
                </c:pt>
                <c:pt idx="9">
                  <c:v>42.18</c:v>
                </c:pt>
                <c:pt idx="10">
                  <c:v>41.828000000000003</c:v>
                </c:pt>
                <c:pt idx="11">
                  <c:v>41.899000000000001</c:v>
                </c:pt>
                <c:pt idx="12">
                  <c:v>42.289000000000001</c:v>
                </c:pt>
                <c:pt idx="13">
                  <c:v>42.098999999999997</c:v>
                </c:pt>
                <c:pt idx="14">
                  <c:v>42.073</c:v>
                </c:pt>
                <c:pt idx="15">
                  <c:v>43.156999999999996</c:v>
                </c:pt>
                <c:pt idx="16">
                  <c:v>43.097999999999999</c:v>
                </c:pt>
                <c:pt idx="17">
                  <c:v>41.920999999999999</c:v>
                </c:pt>
                <c:pt idx="18">
                  <c:v>42.140999999999998</c:v>
                </c:pt>
                <c:pt idx="19">
                  <c:v>42.2</c:v>
                </c:pt>
                <c:pt idx="20">
                  <c:v>42.206000000000003</c:v>
                </c:pt>
                <c:pt idx="21">
                  <c:v>41.8</c:v>
                </c:pt>
                <c:pt idx="22">
                  <c:v>42.55</c:v>
                </c:pt>
                <c:pt idx="23">
                  <c:v>41.384</c:v>
                </c:pt>
                <c:pt idx="24">
                  <c:v>41.683999999999997</c:v>
                </c:pt>
                <c:pt idx="25">
                  <c:v>42.841999999999999</c:v>
                </c:pt>
                <c:pt idx="26">
                  <c:v>41.945</c:v>
                </c:pt>
                <c:pt idx="27">
                  <c:v>41.936999999999998</c:v>
                </c:pt>
                <c:pt idx="28">
                  <c:v>41.972000000000001</c:v>
                </c:pt>
                <c:pt idx="29">
                  <c:v>42.04</c:v>
                </c:pt>
                <c:pt idx="30">
                  <c:v>42.375999999999998</c:v>
                </c:pt>
                <c:pt idx="31">
                  <c:v>42.231999999999999</c:v>
                </c:pt>
                <c:pt idx="32">
                  <c:v>42.253</c:v>
                </c:pt>
                <c:pt idx="33">
                  <c:v>42.091000000000001</c:v>
                </c:pt>
                <c:pt idx="34">
                  <c:v>42.088999999999999</c:v>
                </c:pt>
                <c:pt idx="35">
                  <c:v>42.411999999999999</c:v>
                </c:pt>
                <c:pt idx="36">
                  <c:v>42.634</c:v>
                </c:pt>
                <c:pt idx="37">
                  <c:v>42.188000000000002</c:v>
                </c:pt>
                <c:pt idx="38">
                  <c:v>41.844999999999999</c:v>
                </c:pt>
                <c:pt idx="39">
                  <c:v>41.981999999999999</c:v>
                </c:pt>
                <c:pt idx="40">
                  <c:v>41.886000000000003</c:v>
                </c:pt>
                <c:pt idx="41">
                  <c:v>43.164999999999999</c:v>
                </c:pt>
                <c:pt idx="42">
                  <c:v>42.08</c:v>
                </c:pt>
                <c:pt idx="43">
                  <c:v>42.353000000000002</c:v>
                </c:pt>
                <c:pt idx="44">
                  <c:v>42.277999999999999</c:v>
                </c:pt>
                <c:pt idx="45">
                  <c:v>42.643000000000001</c:v>
                </c:pt>
                <c:pt idx="46">
                  <c:v>42.698</c:v>
                </c:pt>
                <c:pt idx="47">
                  <c:v>42.378</c:v>
                </c:pt>
                <c:pt idx="48">
                  <c:v>42.392000000000003</c:v>
                </c:pt>
                <c:pt idx="49">
                  <c:v>42.048999999999999</c:v>
                </c:pt>
                <c:pt idx="50">
                  <c:v>42.377000000000002</c:v>
                </c:pt>
                <c:pt idx="51">
                  <c:v>42.457000000000001</c:v>
                </c:pt>
                <c:pt idx="52">
                  <c:v>43.279000000000003</c:v>
                </c:pt>
                <c:pt idx="53">
                  <c:v>42.453000000000003</c:v>
                </c:pt>
                <c:pt idx="54">
                  <c:v>42.676000000000002</c:v>
                </c:pt>
                <c:pt idx="55">
                  <c:v>42.22</c:v>
                </c:pt>
                <c:pt idx="56">
                  <c:v>42.320999999999998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 Jaguar'!$F$18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 Jaguar'!$B$19:$B$75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 Jaguar'!$F$19:$F$75</c:f>
              <c:numCache>
                <c:formatCode>0.000</c:formatCode>
                <c:ptCount val="57"/>
                <c:pt idx="0">
                  <c:v>45.125999999999998</c:v>
                </c:pt>
                <c:pt idx="1">
                  <c:v>41.673000000000002</c:v>
                </c:pt>
                <c:pt idx="2">
                  <c:v>41.247999999999998</c:v>
                </c:pt>
                <c:pt idx="3">
                  <c:v>41.107999999999997</c:v>
                </c:pt>
                <c:pt idx="4">
                  <c:v>41.220999999999997</c:v>
                </c:pt>
                <c:pt idx="5">
                  <c:v>41.107999999999997</c:v>
                </c:pt>
                <c:pt idx="6">
                  <c:v>41.518999999999998</c:v>
                </c:pt>
                <c:pt idx="7">
                  <c:v>40.98</c:v>
                </c:pt>
                <c:pt idx="8">
                  <c:v>41.74</c:v>
                </c:pt>
                <c:pt idx="9">
                  <c:v>41.405000000000001</c:v>
                </c:pt>
                <c:pt idx="10">
                  <c:v>41.180999999999997</c:v>
                </c:pt>
                <c:pt idx="11">
                  <c:v>41.136000000000003</c:v>
                </c:pt>
                <c:pt idx="12">
                  <c:v>41.113999999999997</c:v>
                </c:pt>
                <c:pt idx="13">
                  <c:v>40.982999999999997</c:v>
                </c:pt>
                <c:pt idx="14">
                  <c:v>41.189</c:v>
                </c:pt>
                <c:pt idx="15">
                  <c:v>41.033000000000001</c:v>
                </c:pt>
                <c:pt idx="16">
                  <c:v>40.99</c:v>
                </c:pt>
                <c:pt idx="17">
                  <c:v>41.076000000000001</c:v>
                </c:pt>
                <c:pt idx="18">
                  <c:v>41.271999999999998</c:v>
                </c:pt>
                <c:pt idx="19">
                  <c:v>41.158000000000001</c:v>
                </c:pt>
                <c:pt idx="20">
                  <c:v>41.023000000000003</c:v>
                </c:pt>
                <c:pt idx="21">
                  <c:v>41.12</c:v>
                </c:pt>
                <c:pt idx="22">
                  <c:v>41.353999999999999</c:v>
                </c:pt>
                <c:pt idx="23">
                  <c:v>41.008000000000003</c:v>
                </c:pt>
                <c:pt idx="24">
                  <c:v>41.029000000000003</c:v>
                </c:pt>
                <c:pt idx="25">
                  <c:v>41.853999999999999</c:v>
                </c:pt>
                <c:pt idx="26">
                  <c:v>41.222000000000001</c:v>
                </c:pt>
                <c:pt idx="27">
                  <c:v>41.316000000000003</c:v>
                </c:pt>
                <c:pt idx="28">
                  <c:v>41.206000000000003</c:v>
                </c:pt>
                <c:pt idx="29">
                  <c:v>41.220999999999997</c:v>
                </c:pt>
                <c:pt idx="30">
                  <c:v>41.192</c:v>
                </c:pt>
                <c:pt idx="31">
                  <c:v>41.078000000000003</c:v>
                </c:pt>
                <c:pt idx="32">
                  <c:v>41.110999999999997</c:v>
                </c:pt>
                <c:pt idx="33">
                  <c:v>41.16</c:v>
                </c:pt>
                <c:pt idx="34">
                  <c:v>41.24</c:v>
                </c:pt>
                <c:pt idx="35">
                  <c:v>41.148000000000003</c:v>
                </c:pt>
                <c:pt idx="36">
                  <c:v>42.055999999999997</c:v>
                </c:pt>
                <c:pt idx="37">
                  <c:v>41.02</c:v>
                </c:pt>
                <c:pt idx="38">
                  <c:v>41.011000000000003</c:v>
                </c:pt>
                <c:pt idx="39">
                  <c:v>41.137999999999998</c:v>
                </c:pt>
                <c:pt idx="40">
                  <c:v>40.981000000000002</c:v>
                </c:pt>
                <c:pt idx="41">
                  <c:v>40.881</c:v>
                </c:pt>
                <c:pt idx="42">
                  <c:v>41.220999999999997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 Jaguar'!$G$18</c:f>
              <c:strCache>
                <c:ptCount val="1"/>
                <c:pt idx="0">
                  <c:v>Старовой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 Jaguar'!$B$19:$B$75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 Jaguar'!$G$19:$G$75</c:f>
              <c:numCache>
                <c:formatCode>0.000</c:formatCode>
                <c:ptCount val="57"/>
                <c:pt idx="0">
                  <c:v>45.235999999999997</c:v>
                </c:pt>
                <c:pt idx="1">
                  <c:v>42.469000000000001</c:v>
                </c:pt>
                <c:pt idx="2">
                  <c:v>42.667000000000002</c:v>
                </c:pt>
                <c:pt idx="3">
                  <c:v>42.281999999999996</c:v>
                </c:pt>
                <c:pt idx="4">
                  <c:v>42.408000000000001</c:v>
                </c:pt>
                <c:pt idx="5">
                  <c:v>42.363</c:v>
                </c:pt>
                <c:pt idx="6">
                  <c:v>42.823</c:v>
                </c:pt>
                <c:pt idx="7">
                  <c:v>42.192</c:v>
                </c:pt>
                <c:pt idx="8">
                  <c:v>42.033000000000001</c:v>
                </c:pt>
                <c:pt idx="9">
                  <c:v>42.195999999999998</c:v>
                </c:pt>
                <c:pt idx="10">
                  <c:v>42.188000000000002</c:v>
                </c:pt>
                <c:pt idx="11">
                  <c:v>43.03</c:v>
                </c:pt>
                <c:pt idx="12">
                  <c:v>42.127000000000002</c:v>
                </c:pt>
                <c:pt idx="13">
                  <c:v>42.384</c:v>
                </c:pt>
                <c:pt idx="14">
                  <c:v>41.936</c:v>
                </c:pt>
                <c:pt idx="15">
                  <c:v>42.537999999999997</c:v>
                </c:pt>
                <c:pt idx="16">
                  <c:v>42.069000000000003</c:v>
                </c:pt>
                <c:pt idx="17">
                  <c:v>41.875</c:v>
                </c:pt>
                <c:pt idx="18">
                  <c:v>42.158000000000001</c:v>
                </c:pt>
                <c:pt idx="19">
                  <c:v>42.246000000000002</c:v>
                </c:pt>
                <c:pt idx="20">
                  <c:v>42.445</c:v>
                </c:pt>
                <c:pt idx="21">
                  <c:v>43.518000000000001</c:v>
                </c:pt>
                <c:pt idx="22">
                  <c:v>42.3</c:v>
                </c:pt>
                <c:pt idx="23">
                  <c:v>42.719000000000001</c:v>
                </c:pt>
                <c:pt idx="24">
                  <c:v>42.454999999999998</c:v>
                </c:pt>
                <c:pt idx="25">
                  <c:v>42.5</c:v>
                </c:pt>
                <c:pt idx="26">
                  <c:v>42.222999999999999</c:v>
                </c:pt>
                <c:pt idx="27">
                  <c:v>42.197000000000003</c:v>
                </c:pt>
                <c:pt idx="28">
                  <c:v>42.094000000000001</c:v>
                </c:pt>
                <c:pt idx="29">
                  <c:v>43.162999999999997</c:v>
                </c:pt>
                <c:pt idx="30">
                  <c:v>42.149000000000001</c:v>
                </c:pt>
                <c:pt idx="31">
                  <c:v>42.511000000000003</c:v>
                </c:pt>
                <c:pt idx="32">
                  <c:v>42.503</c:v>
                </c:pt>
                <c:pt idx="33">
                  <c:v>42.320999999999998</c:v>
                </c:pt>
                <c:pt idx="34">
                  <c:v>42.37</c:v>
                </c:pt>
                <c:pt idx="35">
                  <c:v>42.305999999999997</c:v>
                </c:pt>
                <c:pt idx="36">
                  <c:v>42.356999999999999</c:v>
                </c:pt>
                <c:pt idx="37">
                  <c:v>43.058</c:v>
                </c:pt>
                <c:pt idx="38">
                  <c:v>43.131999999999998</c:v>
                </c:pt>
                <c:pt idx="39">
                  <c:v>42.314</c:v>
                </c:pt>
                <c:pt idx="40">
                  <c:v>43.177</c:v>
                </c:pt>
                <c:pt idx="41">
                  <c:v>42.689</c:v>
                </c:pt>
                <c:pt idx="42">
                  <c:v>42.6</c:v>
                </c:pt>
                <c:pt idx="43">
                  <c:v>43.692999999999998</c:v>
                </c:pt>
                <c:pt idx="44">
                  <c:v>43.63</c:v>
                </c:pt>
                <c:pt idx="45">
                  <c:v>43.527000000000001</c:v>
                </c:pt>
                <c:pt idx="46">
                  <c:v>42.521999999999998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 Jaguar'!$H$18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 Jaguar'!$B$19:$B$75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 Jaguar'!$H$19:$H$75</c:f>
              <c:numCache>
                <c:formatCode>0.000</c:formatCode>
                <c:ptCount val="57"/>
                <c:pt idx="0">
                  <c:v>43.707999999999998</c:v>
                </c:pt>
                <c:pt idx="1">
                  <c:v>41.78</c:v>
                </c:pt>
                <c:pt idx="2">
                  <c:v>41.472000000000001</c:v>
                </c:pt>
                <c:pt idx="3">
                  <c:v>41.475999999999999</c:v>
                </c:pt>
                <c:pt idx="4">
                  <c:v>41.933</c:v>
                </c:pt>
                <c:pt idx="5">
                  <c:v>41.262</c:v>
                </c:pt>
                <c:pt idx="6">
                  <c:v>41.204999999999998</c:v>
                </c:pt>
                <c:pt idx="7">
                  <c:v>41.125999999999998</c:v>
                </c:pt>
                <c:pt idx="8">
                  <c:v>42.188000000000002</c:v>
                </c:pt>
                <c:pt idx="9">
                  <c:v>41.25</c:v>
                </c:pt>
                <c:pt idx="10">
                  <c:v>41.354999999999997</c:v>
                </c:pt>
                <c:pt idx="11">
                  <c:v>41.154000000000003</c:v>
                </c:pt>
                <c:pt idx="12">
                  <c:v>41.348999999999997</c:v>
                </c:pt>
                <c:pt idx="13">
                  <c:v>41.436999999999998</c:v>
                </c:pt>
                <c:pt idx="14">
                  <c:v>41.253</c:v>
                </c:pt>
                <c:pt idx="15">
                  <c:v>41.287999999999997</c:v>
                </c:pt>
                <c:pt idx="16">
                  <c:v>41.331000000000003</c:v>
                </c:pt>
                <c:pt idx="17">
                  <c:v>41.35</c:v>
                </c:pt>
                <c:pt idx="18">
                  <c:v>41.307000000000002</c:v>
                </c:pt>
                <c:pt idx="19">
                  <c:v>41.598999999999997</c:v>
                </c:pt>
                <c:pt idx="20">
                  <c:v>41.313000000000002</c:v>
                </c:pt>
                <c:pt idx="21">
                  <c:v>41.658000000000001</c:v>
                </c:pt>
                <c:pt idx="22">
                  <c:v>41.33</c:v>
                </c:pt>
                <c:pt idx="23">
                  <c:v>41.238</c:v>
                </c:pt>
                <c:pt idx="24">
                  <c:v>41.44</c:v>
                </c:pt>
                <c:pt idx="25">
                  <c:v>41.374000000000002</c:v>
                </c:pt>
                <c:pt idx="26">
                  <c:v>41.381</c:v>
                </c:pt>
                <c:pt idx="27">
                  <c:v>41.276000000000003</c:v>
                </c:pt>
                <c:pt idx="28">
                  <c:v>41.514000000000003</c:v>
                </c:pt>
                <c:pt idx="29">
                  <c:v>42.298000000000002</c:v>
                </c:pt>
                <c:pt idx="30">
                  <c:v>41.243000000000002</c:v>
                </c:pt>
                <c:pt idx="31">
                  <c:v>41.424999999999997</c:v>
                </c:pt>
                <c:pt idx="32">
                  <c:v>41.404000000000003</c:v>
                </c:pt>
                <c:pt idx="33">
                  <c:v>41.322000000000003</c:v>
                </c:pt>
                <c:pt idx="34">
                  <c:v>41.351999999999997</c:v>
                </c:pt>
                <c:pt idx="35">
                  <c:v>41.411999999999999</c:v>
                </c:pt>
                <c:pt idx="36">
                  <c:v>41.44</c:v>
                </c:pt>
                <c:pt idx="37">
                  <c:v>41.35</c:v>
                </c:pt>
                <c:pt idx="38">
                  <c:v>41.457999999999998</c:v>
                </c:pt>
                <c:pt idx="39">
                  <c:v>41.323999999999998</c:v>
                </c:pt>
                <c:pt idx="40">
                  <c:v>41.231000000000002</c:v>
                </c:pt>
                <c:pt idx="41">
                  <c:v>41.536999999999999</c:v>
                </c:pt>
                <c:pt idx="42">
                  <c:v>41.613999999999997</c:v>
                </c:pt>
                <c:pt idx="43">
                  <c:v>41.399000000000001</c:v>
                </c:pt>
                <c:pt idx="44">
                  <c:v>41.820999999999998</c:v>
                </c:pt>
                <c:pt idx="45">
                  <c:v>41.360999999999997</c:v>
                </c:pt>
                <c:pt idx="46">
                  <c:v>41.268000000000001</c:v>
                </c:pt>
                <c:pt idx="47">
                  <c:v>41.466000000000001</c:v>
                </c:pt>
                <c:pt idx="48">
                  <c:v>41.497</c:v>
                </c:pt>
                <c:pt idx="49">
                  <c:v>41.295000000000002</c:v>
                </c:pt>
                <c:pt idx="50">
                  <c:v>41.430999999999997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8894336"/>
        <c:axId val="240018560"/>
      </c:lineChart>
      <c:catAx>
        <c:axId val="298894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40018560"/>
        <c:crosses val="autoZero"/>
        <c:auto val="1"/>
        <c:lblAlgn val="ctr"/>
        <c:lblOffset val="100"/>
        <c:noMultiLvlLbl val="0"/>
      </c:catAx>
      <c:valAx>
        <c:axId val="240018560"/>
        <c:scaling>
          <c:orientation val="minMax"/>
          <c:max val="44"/>
          <c:min val="40"/>
        </c:scaling>
        <c:delete val="0"/>
        <c:axPos val="l"/>
        <c:majorGridlines/>
        <c:numFmt formatCode="0.000" sourceLinked="1"/>
        <c:majorTickMark val="none"/>
        <c:minorTickMark val="none"/>
        <c:tickLblPos val="nextTo"/>
        <c:spPr>
          <a:ln w="9525">
            <a:noFill/>
          </a:ln>
        </c:spPr>
        <c:crossAx val="29889433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'Ingul kart Academy'!$C$18</c:f>
              <c:strCache>
                <c:ptCount val="1"/>
                <c:pt idx="0">
                  <c:v>Гладышев Степан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'Ingul kart Academy'!$B$19:$B$69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'Ingul kart Academy'!$C$19:$C$69</c:f>
              <c:numCache>
                <c:formatCode>0.000</c:formatCode>
                <c:ptCount val="51"/>
                <c:pt idx="0">
                  <c:v>46.844000000000001</c:v>
                </c:pt>
                <c:pt idx="1">
                  <c:v>43.905000000000001</c:v>
                </c:pt>
                <c:pt idx="2">
                  <c:v>43.287999999999997</c:v>
                </c:pt>
                <c:pt idx="3">
                  <c:v>43.372999999999998</c:v>
                </c:pt>
                <c:pt idx="4">
                  <c:v>42.523000000000003</c:v>
                </c:pt>
                <c:pt idx="5">
                  <c:v>42.423000000000002</c:v>
                </c:pt>
                <c:pt idx="6">
                  <c:v>41.985999999999997</c:v>
                </c:pt>
                <c:pt idx="7">
                  <c:v>41.673999999999999</c:v>
                </c:pt>
                <c:pt idx="8">
                  <c:v>41.703000000000003</c:v>
                </c:pt>
                <c:pt idx="9">
                  <c:v>41.69</c:v>
                </c:pt>
                <c:pt idx="10">
                  <c:v>41.640999999999998</c:v>
                </c:pt>
                <c:pt idx="11">
                  <c:v>43.619</c:v>
                </c:pt>
                <c:pt idx="12">
                  <c:v>41.578000000000003</c:v>
                </c:pt>
                <c:pt idx="13">
                  <c:v>41.807000000000002</c:v>
                </c:pt>
                <c:pt idx="14">
                  <c:v>41.741999999999997</c:v>
                </c:pt>
                <c:pt idx="15">
                  <c:v>41.753999999999998</c:v>
                </c:pt>
                <c:pt idx="16">
                  <c:v>41.634</c:v>
                </c:pt>
                <c:pt idx="17">
                  <c:v>42.255000000000003</c:v>
                </c:pt>
                <c:pt idx="18">
                  <c:v>41.939</c:v>
                </c:pt>
                <c:pt idx="19">
                  <c:v>41.749000000000002</c:v>
                </c:pt>
                <c:pt idx="20">
                  <c:v>42.042000000000002</c:v>
                </c:pt>
                <c:pt idx="21">
                  <c:v>42.371000000000002</c:v>
                </c:pt>
                <c:pt idx="22">
                  <c:v>42.127000000000002</c:v>
                </c:pt>
                <c:pt idx="23">
                  <c:v>42.075000000000003</c:v>
                </c:pt>
                <c:pt idx="24">
                  <c:v>42.103999999999999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'Ingul kart Academy'!$D$18</c:f>
              <c:strCache>
                <c:ptCount val="1"/>
                <c:pt idx="0">
                  <c:v>Демьяненко Дмитрий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'Ingul kart Academy'!$B$19:$B$69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'Ingul kart Academy'!$D$19:$D$69</c:f>
              <c:numCache>
                <c:formatCode>0.000</c:formatCode>
                <c:ptCount val="51"/>
                <c:pt idx="0">
                  <c:v>44.4</c:v>
                </c:pt>
                <c:pt idx="1">
                  <c:v>42.468000000000004</c:v>
                </c:pt>
                <c:pt idx="2">
                  <c:v>42.113999999999997</c:v>
                </c:pt>
                <c:pt idx="3">
                  <c:v>41.953000000000003</c:v>
                </c:pt>
                <c:pt idx="4">
                  <c:v>42.003999999999998</c:v>
                </c:pt>
                <c:pt idx="5">
                  <c:v>41.558</c:v>
                </c:pt>
                <c:pt idx="6">
                  <c:v>41.917000000000002</c:v>
                </c:pt>
                <c:pt idx="7">
                  <c:v>41.365000000000002</c:v>
                </c:pt>
                <c:pt idx="8">
                  <c:v>41.628999999999998</c:v>
                </c:pt>
                <c:pt idx="9">
                  <c:v>41.399000000000001</c:v>
                </c:pt>
                <c:pt idx="10">
                  <c:v>41.351999999999997</c:v>
                </c:pt>
                <c:pt idx="11">
                  <c:v>41.404000000000003</c:v>
                </c:pt>
                <c:pt idx="12">
                  <c:v>41.292000000000002</c:v>
                </c:pt>
                <c:pt idx="13">
                  <c:v>41.61</c:v>
                </c:pt>
                <c:pt idx="14">
                  <c:v>41.161000000000001</c:v>
                </c:pt>
                <c:pt idx="15">
                  <c:v>41.661999999999999</c:v>
                </c:pt>
                <c:pt idx="16">
                  <c:v>41.335000000000001</c:v>
                </c:pt>
                <c:pt idx="17">
                  <c:v>41.448</c:v>
                </c:pt>
                <c:pt idx="18">
                  <c:v>41.625999999999998</c:v>
                </c:pt>
                <c:pt idx="19">
                  <c:v>41.65</c:v>
                </c:pt>
                <c:pt idx="20">
                  <c:v>41.354999999999997</c:v>
                </c:pt>
                <c:pt idx="21">
                  <c:v>41.619</c:v>
                </c:pt>
                <c:pt idx="22">
                  <c:v>41.481999999999999</c:v>
                </c:pt>
                <c:pt idx="23">
                  <c:v>41.107999999999997</c:v>
                </c:pt>
                <c:pt idx="24">
                  <c:v>41.649000000000001</c:v>
                </c:pt>
                <c:pt idx="25">
                  <c:v>41.46</c:v>
                </c:pt>
                <c:pt idx="26">
                  <c:v>41.448999999999998</c:v>
                </c:pt>
                <c:pt idx="27">
                  <c:v>41.295999999999999</c:v>
                </c:pt>
                <c:pt idx="28">
                  <c:v>41.542000000000002</c:v>
                </c:pt>
                <c:pt idx="29">
                  <c:v>41.343000000000004</c:v>
                </c:pt>
                <c:pt idx="30">
                  <c:v>41.454999999999998</c:v>
                </c:pt>
                <c:pt idx="31">
                  <c:v>41.460999999999999</c:v>
                </c:pt>
                <c:pt idx="32">
                  <c:v>41.521999999999998</c:v>
                </c:pt>
                <c:pt idx="33">
                  <c:v>41.33</c:v>
                </c:pt>
                <c:pt idx="34">
                  <c:v>41.457000000000001</c:v>
                </c:pt>
                <c:pt idx="35">
                  <c:v>41.316000000000003</c:v>
                </c:pt>
                <c:pt idx="36">
                  <c:v>41.530999999999999</c:v>
                </c:pt>
                <c:pt idx="37">
                  <c:v>41.417000000000002</c:v>
                </c:pt>
                <c:pt idx="38">
                  <c:v>41.591000000000001</c:v>
                </c:pt>
                <c:pt idx="39">
                  <c:v>41.530999999999999</c:v>
                </c:pt>
                <c:pt idx="40">
                  <c:v>41.591999999999999</c:v>
                </c:pt>
                <c:pt idx="41">
                  <c:v>41.24</c:v>
                </c:pt>
                <c:pt idx="42">
                  <c:v>41.862000000000002</c:v>
                </c:pt>
                <c:pt idx="43">
                  <c:v>41.326999999999998</c:v>
                </c:pt>
                <c:pt idx="44">
                  <c:v>41.314</c:v>
                </c:pt>
                <c:pt idx="45">
                  <c:v>41.399000000000001</c:v>
                </c:pt>
                <c:pt idx="46">
                  <c:v>41.271999999999998</c:v>
                </c:pt>
                <c:pt idx="47">
                  <c:v>41.328000000000003</c:v>
                </c:pt>
                <c:pt idx="48">
                  <c:v>41.241</c:v>
                </c:pt>
                <c:pt idx="49">
                  <c:v>41.466999999999999</c:v>
                </c:pt>
                <c:pt idx="50">
                  <c:v>41.427999999999997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'Ingul kart Academy'!$E$18</c:f>
              <c:strCache>
                <c:ptCount val="1"/>
                <c:pt idx="0">
                  <c:v>Гладышев Степан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'Ingul kart Academy'!$B$19:$B$69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'Ingul kart Academy'!$E$19:$E$69</c:f>
              <c:numCache>
                <c:formatCode>0.000</c:formatCode>
                <c:ptCount val="51"/>
                <c:pt idx="0">
                  <c:v>45.064</c:v>
                </c:pt>
                <c:pt idx="1">
                  <c:v>42.948999999999998</c:v>
                </c:pt>
                <c:pt idx="2">
                  <c:v>42.005000000000003</c:v>
                </c:pt>
                <c:pt idx="3">
                  <c:v>42.631999999999998</c:v>
                </c:pt>
                <c:pt idx="4">
                  <c:v>42.472000000000001</c:v>
                </c:pt>
                <c:pt idx="5">
                  <c:v>42.28</c:v>
                </c:pt>
                <c:pt idx="6">
                  <c:v>41.759</c:v>
                </c:pt>
                <c:pt idx="7">
                  <c:v>41.84</c:v>
                </c:pt>
                <c:pt idx="8">
                  <c:v>41.941000000000003</c:v>
                </c:pt>
                <c:pt idx="9">
                  <c:v>41.841000000000001</c:v>
                </c:pt>
                <c:pt idx="10">
                  <c:v>41.875</c:v>
                </c:pt>
                <c:pt idx="11">
                  <c:v>41.993000000000002</c:v>
                </c:pt>
                <c:pt idx="12">
                  <c:v>42.468000000000004</c:v>
                </c:pt>
                <c:pt idx="13">
                  <c:v>41.951000000000001</c:v>
                </c:pt>
                <c:pt idx="14">
                  <c:v>41.692999999999998</c:v>
                </c:pt>
                <c:pt idx="15">
                  <c:v>41.744</c:v>
                </c:pt>
                <c:pt idx="16">
                  <c:v>42.093000000000004</c:v>
                </c:pt>
                <c:pt idx="17">
                  <c:v>41.518000000000001</c:v>
                </c:pt>
                <c:pt idx="18">
                  <c:v>41.661000000000001</c:v>
                </c:pt>
                <c:pt idx="19">
                  <c:v>41.777999999999999</c:v>
                </c:pt>
                <c:pt idx="20">
                  <c:v>41.808999999999997</c:v>
                </c:pt>
                <c:pt idx="21">
                  <c:v>42.073</c:v>
                </c:pt>
                <c:pt idx="22">
                  <c:v>41.889000000000003</c:v>
                </c:pt>
                <c:pt idx="23">
                  <c:v>43.021999999999998</c:v>
                </c:pt>
                <c:pt idx="24">
                  <c:v>42.322000000000003</c:v>
                </c:pt>
                <c:pt idx="25">
                  <c:v>42.167000000000002</c:v>
                </c:pt>
                <c:pt idx="26">
                  <c:v>42.292000000000002</c:v>
                </c:pt>
                <c:pt idx="27">
                  <c:v>41.926000000000002</c:v>
                </c:pt>
                <c:pt idx="28">
                  <c:v>41.79</c:v>
                </c:pt>
                <c:pt idx="29">
                  <c:v>41.680999999999997</c:v>
                </c:pt>
                <c:pt idx="30">
                  <c:v>41.680999999999997</c:v>
                </c:pt>
                <c:pt idx="31">
                  <c:v>41.966000000000001</c:v>
                </c:pt>
                <c:pt idx="32">
                  <c:v>41.970999999999997</c:v>
                </c:pt>
                <c:pt idx="33">
                  <c:v>42.51</c:v>
                </c:pt>
                <c:pt idx="34">
                  <c:v>41.442999999999998</c:v>
                </c:pt>
                <c:pt idx="35">
                  <c:v>41.482999999999997</c:v>
                </c:pt>
                <c:pt idx="36">
                  <c:v>41.978000000000002</c:v>
                </c:pt>
                <c:pt idx="37">
                  <c:v>41.865000000000002</c:v>
                </c:pt>
                <c:pt idx="38">
                  <c:v>42.124000000000002</c:v>
                </c:pt>
                <c:pt idx="39">
                  <c:v>42.554000000000002</c:v>
                </c:pt>
                <c:pt idx="40">
                  <c:v>43.262999999999998</c:v>
                </c:pt>
                <c:pt idx="41">
                  <c:v>42.384999999999998</c:v>
                </c:pt>
                <c:pt idx="42">
                  <c:v>42.680999999999997</c:v>
                </c:pt>
                <c:pt idx="43">
                  <c:v>42.067999999999998</c:v>
                </c:pt>
                <c:pt idx="44">
                  <c:v>42.12</c:v>
                </c:pt>
                <c:pt idx="45">
                  <c:v>42.642000000000003</c:v>
                </c:pt>
                <c:pt idx="46">
                  <c:v>42.515999999999998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'Ingul kart Academy'!$F$18</c:f>
              <c:strCache>
                <c:ptCount val="1"/>
                <c:pt idx="0">
                  <c:v>Демьяненко Дмитрий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'Ingul kart Academy'!$B$19:$B$69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'Ingul kart Academy'!$F$19:$F$69</c:f>
              <c:numCache>
                <c:formatCode>0.000</c:formatCode>
                <c:ptCount val="51"/>
                <c:pt idx="0">
                  <c:v>43.622</c:v>
                </c:pt>
                <c:pt idx="1">
                  <c:v>43.578000000000003</c:v>
                </c:pt>
                <c:pt idx="2">
                  <c:v>42.707999999999998</c:v>
                </c:pt>
                <c:pt idx="3">
                  <c:v>42.542000000000002</c:v>
                </c:pt>
                <c:pt idx="4">
                  <c:v>41.893000000000001</c:v>
                </c:pt>
                <c:pt idx="5">
                  <c:v>42.502000000000002</c:v>
                </c:pt>
                <c:pt idx="6">
                  <c:v>43.125999999999998</c:v>
                </c:pt>
                <c:pt idx="7">
                  <c:v>41.893999999999998</c:v>
                </c:pt>
                <c:pt idx="8">
                  <c:v>41.960999999999999</c:v>
                </c:pt>
                <c:pt idx="9">
                  <c:v>41.89</c:v>
                </c:pt>
                <c:pt idx="10">
                  <c:v>41.753</c:v>
                </c:pt>
                <c:pt idx="11">
                  <c:v>41.622</c:v>
                </c:pt>
                <c:pt idx="12">
                  <c:v>43.429000000000002</c:v>
                </c:pt>
                <c:pt idx="13">
                  <c:v>41.667000000000002</c:v>
                </c:pt>
                <c:pt idx="14">
                  <c:v>41.906999999999996</c:v>
                </c:pt>
                <c:pt idx="15">
                  <c:v>41.648000000000003</c:v>
                </c:pt>
                <c:pt idx="16">
                  <c:v>41.683</c:v>
                </c:pt>
                <c:pt idx="17">
                  <c:v>41.767000000000003</c:v>
                </c:pt>
                <c:pt idx="18">
                  <c:v>41.838000000000001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'Ingul kart Academy'!$G$18</c:f>
              <c:strCache>
                <c:ptCount val="1"/>
                <c:pt idx="0">
                  <c:v>Гладышев Степан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'Ingul kart Academy'!$B$19:$B$69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'Ingul kart Academy'!$G$19:$G$69</c:f>
              <c:numCache>
                <c:formatCode>0.000</c:formatCode>
                <c:ptCount val="51"/>
                <c:pt idx="0">
                  <c:v>45.892000000000003</c:v>
                </c:pt>
                <c:pt idx="1">
                  <c:v>42.177</c:v>
                </c:pt>
                <c:pt idx="2">
                  <c:v>41.180999999999997</c:v>
                </c:pt>
                <c:pt idx="3">
                  <c:v>42.997</c:v>
                </c:pt>
                <c:pt idx="4">
                  <c:v>41.86</c:v>
                </c:pt>
                <c:pt idx="5">
                  <c:v>41.835999999999999</c:v>
                </c:pt>
                <c:pt idx="6">
                  <c:v>41.710999999999999</c:v>
                </c:pt>
                <c:pt idx="7">
                  <c:v>41.826000000000001</c:v>
                </c:pt>
                <c:pt idx="8">
                  <c:v>41.835999999999999</c:v>
                </c:pt>
                <c:pt idx="9">
                  <c:v>43.984000000000002</c:v>
                </c:pt>
                <c:pt idx="10">
                  <c:v>41.703000000000003</c:v>
                </c:pt>
                <c:pt idx="11">
                  <c:v>42.177</c:v>
                </c:pt>
                <c:pt idx="12">
                  <c:v>41.795999999999999</c:v>
                </c:pt>
                <c:pt idx="13">
                  <c:v>42.16</c:v>
                </c:pt>
                <c:pt idx="14">
                  <c:v>42.151000000000003</c:v>
                </c:pt>
                <c:pt idx="15">
                  <c:v>42.054000000000002</c:v>
                </c:pt>
                <c:pt idx="16">
                  <c:v>42.125999999999998</c:v>
                </c:pt>
                <c:pt idx="17">
                  <c:v>42.457999999999998</c:v>
                </c:pt>
                <c:pt idx="18">
                  <c:v>41.781999999999996</c:v>
                </c:pt>
                <c:pt idx="19">
                  <c:v>42.561</c:v>
                </c:pt>
                <c:pt idx="20">
                  <c:v>42.616</c:v>
                </c:pt>
                <c:pt idx="21">
                  <c:v>41.968000000000004</c:v>
                </c:pt>
                <c:pt idx="22">
                  <c:v>41.987000000000002</c:v>
                </c:pt>
                <c:pt idx="23">
                  <c:v>42.15</c:v>
                </c:pt>
                <c:pt idx="24">
                  <c:v>43.536000000000001</c:v>
                </c:pt>
                <c:pt idx="25">
                  <c:v>42.088999999999999</c:v>
                </c:pt>
                <c:pt idx="26">
                  <c:v>42.945</c:v>
                </c:pt>
                <c:pt idx="27">
                  <c:v>41.993000000000002</c:v>
                </c:pt>
                <c:pt idx="28">
                  <c:v>42.19</c:v>
                </c:pt>
                <c:pt idx="29">
                  <c:v>41.908999999999999</c:v>
                </c:pt>
                <c:pt idx="30">
                  <c:v>43.097000000000001</c:v>
                </c:pt>
                <c:pt idx="31">
                  <c:v>42</c:v>
                </c:pt>
                <c:pt idx="32">
                  <c:v>41.966000000000001</c:v>
                </c:pt>
                <c:pt idx="33">
                  <c:v>41.878999999999998</c:v>
                </c:pt>
                <c:pt idx="34">
                  <c:v>41.691000000000003</c:v>
                </c:pt>
                <c:pt idx="35">
                  <c:v>41.481000000000002</c:v>
                </c:pt>
                <c:pt idx="36">
                  <c:v>41.463999999999999</c:v>
                </c:pt>
                <c:pt idx="37">
                  <c:v>41.781999999999996</c:v>
                </c:pt>
                <c:pt idx="38">
                  <c:v>41.963000000000001</c:v>
                </c:pt>
                <c:pt idx="39">
                  <c:v>42.38</c:v>
                </c:pt>
                <c:pt idx="40">
                  <c:v>43.762999999999998</c:v>
                </c:pt>
                <c:pt idx="41">
                  <c:v>42.634</c:v>
                </c:pt>
                <c:pt idx="42">
                  <c:v>41.834000000000003</c:v>
                </c:pt>
                <c:pt idx="43">
                  <c:v>42.484000000000002</c:v>
                </c:pt>
                <c:pt idx="44">
                  <c:v>41.953000000000003</c:v>
                </c:pt>
                <c:pt idx="45">
                  <c:v>42.594999999999999</c:v>
                </c:pt>
                <c:pt idx="46">
                  <c:v>42.302999999999997</c:v>
                </c:pt>
                <c:pt idx="47">
                  <c:v>42.97</c:v>
                </c:pt>
                <c:pt idx="48">
                  <c:v>42.112000000000002</c:v>
                </c:pt>
                <c:pt idx="49">
                  <c:v>42.978000000000002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'Ingul kart Academy'!$H$18</c:f>
              <c:strCache>
                <c:ptCount val="1"/>
                <c:pt idx="0">
                  <c:v>Демьяненко Дмитрий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'Ingul kart Academy'!$B$19:$B$69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'Ingul kart Academy'!$H$19:$H$69</c:f>
              <c:numCache>
                <c:formatCode>0.000</c:formatCode>
                <c:ptCount val="51"/>
                <c:pt idx="0">
                  <c:v>43.972000000000001</c:v>
                </c:pt>
                <c:pt idx="1">
                  <c:v>41.807000000000002</c:v>
                </c:pt>
                <c:pt idx="2">
                  <c:v>41.783999999999999</c:v>
                </c:pt>
                <c:pt idx="3">
                  <c:v>42.052</c:v>
                </c:pt>
                <c:pt idx="4">
                  <c:v>41.777999999999999</c:v>
                </c:pt>
                <c:pt idx="5">
                  <c:v>42.658000000000001</c:v>
                </c:pt>
                <c:pt idx="6">
                  <c:v>41.162999999999997</c:v>
                </c:pt>
                <c:pt idx="7">
                  <c:v>41.58</c:v>
                </c:pt>
                <c:pt idx="8">
                  <c:v>41.683999999999997</c:v>
                </c:pt>
                <c:pt idx="9">
                  <c:v>41.890999999999998</c:v>
                </c:pt>
                <c:pt idx="10">
                  <c:v>41.414999999999999</c:v>
                </c:pt>
                <c:pt idx="11">
                  <c:v>41.323999999999998</c:v>
                </c:pt>
                <c:pt idx="12">
                  <c:v>42.168999999999997</c:v>
                </c:pt>
                <c:pt idx="13">
                  <c:v>41.396000000000001</c:v>
                </c:pt>
                <c:pt idx="14">
                  <c:v>41.209000000000003</c:v>
                </c:pt>
                <c:pt idx="15">
                  <c:v>41.828000000000003</c:v>
                </c:pt>
                <c:pt idx="16">
                  <c:v>41.406999999999996</c:v>
                </c:pt>
                <c:pt idx="17">
                  <c:v>41.290999999999997</c:v>
                </c:pt>
                <c:pt idx="18">
                  <c:v>41.4</c:v>
                </c:pt>
                <c:pt idx="19">
                  <c:v>41.631999999999998</c:v>
                </c:pt>
                <c:pt idx="20">
                  <c:v>41.503999999999998</c:v>
                </c:pt>
                <c:pt idx="21">
                  <c:v>41.24</c:v>
                </c:pt>
                <c:pt idx="22">
                  <c:v>41.5</c:v>
                </c:pt>
                <c:pt idx="23">
                  <c:v>41.225000000000001</c:v>
                </c:pt>
                <c:pt idx="24">
                  <c:v>41.378999999999998</c:v>
                </c:pt>
                <c:pt idx="25">
                  <c:v>41.323</c:v>
                </c:pt>
                <c:pt idx="26">
                  <c:v>41.5</c:v>
                </c:pt>
                <c:pt idx="27">
                  <c:v>41.646999999999998</c:v>
                </c:pt>
                <c:pt idx="28">
                  <c:v>41.454000000000001</c:v>
                </c:pt>
                <c:pt idx="29">
                  <c:v>41.607999999999997</c:v>
                </c:pt>
                <c:pt idx="30">
                  <c:v>41.438000000000002</c:v>
                </c:pt>
                <c:pt idx="31">
                  <c:v>41.292999999999999</c:v>
                </c:pt>
                <c:pt idx="32">
                  <c:v>41.484000000000002</c:v>
                </c:pt>
                <c:pt idx="33">
                  <c:v>41.280999999999999</c:v>
                </c:pt>
                <c:pt idx="34">
                  <c:v>41.619</c:v>
                </c:pt>
                <c:pt idx="35">
                  <c:v>41.524000000000001</c:v>
                </c:pt>
                <c:pt idx="36">
                  <c:v>41.27</c:v>
                </c:pt>
                <c:pt idx="37">
                  <c:v>41.180999999999997</c:v>
                </c:pt>
                <c:pt idx="38">
                  <c:v>41.561999999999998</c:v>
                </c:pt>
                <c:pt idx="39">
                  <c:v>41.543999999999997</c:v>
                </c:pt>
                <c:pt idx="40">
                  <c:v>41.43</c:v>
                </c:pt>
                <c:pt idx="41">
                  <c:v>41.420999999999999</c:v>
                </c:pt>
                <c:pt idx="42">
                  <c:v>41.271000000000001</c:v>
                </c:pt>
                <c:pt idx="43">
                  <c:v>41.469000000000001</c:v>
                </c:pt>
                <c:pt idx="44">
                  <c:v>41.255000000000003</c:v>
                </c:pt>
                <c:pt idx="45">
                  <c:v>41.162999999999997</c:v>
                </c:pt>
                <c:pt idx="46">
                  <c:v>41.271000000000001</c:v>
                </c:pt>
                <c:pt idx="47">
                  <c:v>41.975000000000001</c:v>
                </c:pt>
                <c:pt idx="48">
                  <c:v>41.445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7202560"/>
        <c:axId val="158247744"/>
      </c:lineChart>
      <c:catAx>
        <c:axId val="187202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58247744"/>
        <c:crosses val="autoZero"/>
        <c:auto val="1"/>
        <c:lblAlgn val="ctr"/>
        <c:lblOffset val="100"/>
        <c:noMultiLvlLbl val="0"/>
      </c:catAx>
      <c:valAx>
        <c:axId val="158247744"/>
        <c:scaling>
          <c:orientation val="minMax"/>
          <c:max val="45"/>
          <c:min val="41"/>
        </c:scaling>
        <c:delete val="0"/>
        <c:axPos val="l"/>
        <c:majorGridlines/>
        <c:numFmt formatCode="0.000" sourceLinked="1"/>
        <c:majorTickMark val="none"/>
        <c:minorTickMark val="none"/>
        <c:tickLblPos val="nextTo"/>
        <c:spPr>
          <a:ln w="9525">
            <a:noFill/>
          </a:ln>
        </c:spPr>
        <c:crossAx val="1872025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 Kart Freedom Junior'!$C$18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 Kart Freedom Junior'!$B$19:$B$70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 Kart Freedom Junior'!$C$19:$C$70</c:f>
              <c:numCache>
                <c:formatCode>0.000</c:formatCode>
                <c:ptCount val="52"/>
                <c:pt idx="0">
                  <c:v>47.603999999999999</c:v>
                </c:pt>
                <c:pt idx="1">
                  <c:v>43.981999999999999</c:v>
                </c:pt>
                <c:pt idx="2">
                  <c:v>43.484999999999999</c:v>
                </c:pt>
                <c:pt idx="3">
                  <c:v>42.920999999999999</c:v>
                </c:pt>
                <c:pt idx="4">
                  <c:v>41.786999999999999</c:v>
                </c:pt>
                <c:pt idx="5">
                  <c:v>41.755000000000003</c:v>
                </c:pt>
                <c:pt idx="6">
                  <c:v>41.314999999999998</c:v>
                </c:pt>
                <c:pt idx="7">
                  <c:v>41.322000000000003</c:v>
                </c:pt>
                <c:pt idx="8">
                  <c:v>41.268999999999998</c:v>
                </c:pt>
                <c:pt idx="9">
                  <c:v>41.173000000000002</c:v>
                </c:pt>
                <c:pt idx="10">
                  <c:v>41.353000000000002</c:v>
                </c:pt>
                <c:pt idx="11">
                  <c:v>41.145000000000003</c:v>
                </c:pt>
                <c:pt idx="12">
                  <c:v>41.182000000000002</c:v>
                </c:pt>
                <c:pt idx="13">
                  <c:v>41.326999999999998</c:v>
                </c:pt>
                <c:pt idx="14">
                  <c:v>41.226999999999997</c:v>
                </c:pt>
                <c:pt idx="15">
                  <c:v>41.295000000000002</c:v>
                </c:pt>
                <c:pt idx="16">
                  <c:v>41.24</c:v>
                </c:pt>
                <c:pt idx="17">
                  <c:v>41.265000000000001</c:v>
                </c:pt>
                <c:pt idx="18">
                  <c:v>41.244</c:v>
                </c:pt>
                <c:pt idx="19">
                  <c:v>41.08</c:v>
                </c:pt>
                <c:pt idx="20">
                  <c:v>41.433</c:v>
                </c:pt>
                <c:pt idx="21">
                  <c:v>41.63</c:v>
                </c:pt>
                <c:pt idx="22">
                  <c:v>41.664999999999999</c:v>
                </c:pt>
                <c:pt idx="23">
                  <c:v>41.558999999999997</c:v>
                </c:pt>
                <c:pt idx="24">
                  <c:v>41.530999999999999</c:v>
                </c:pt>
                <c:pt idx="25">
                  <c:v>41.399000000000001</c:v>
                </c:pt>
                <c:pt idx="26">
                  <c:v>41.118000000000002</c:v>
                </c:pt>
                <c:pt idx="27">
                  <c:v>41.322000000000003</c:v>
                </c:pt>
                <c:pt idx="28">
                  <c:v>43.061999999999998</c:v>
                </c:pt>
                <c:pt idx="29">
                  <c:v>41.987000000000002</c:v>
                </c:pt>
                <c:pt idx="30">
                  <c:v>41.613999999999997</c:v>
                </c:pt>
                <c:pt idx="31">
                  <c:v>41.500999999999998</c:v>
                </c:pt>
                <c:pt idx="32">
                  <c:v>41.561999999999998</c:v>
                </c:pt>
                <c:pt idx="33">
                  <c:v>41.6</c:v>
                </c:pt>
                <c:pt idx="34">
                  <c:v>41.308</c:v>
                </c:pt>
                <c:pt idx="35">
                  <c:v>41.29</c:v>
                </c:pt>
                <c:pt idx="36">
                  <c:v>41.457000000000001</c:v>
                </c:pt>
                <c:pt idx="37">
                  <c:v>41.627000000000002</c:v>
                </c:pt>
                <c:pt idx="38">
                  <c:v>41.238</c:v>
                </c:pt>
                <c:pt idx="39">
                  <c:v>41.366</c:v>
                </c:pt>
                <c:pt idx="40">
                  <c:v>41.462000000000003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 Kart Freedom Junior'!$D$18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 Kart Freedom Junior'!$B$19:$B$70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 Kart Freedom Junior'!$D$19:$D$70</c:f>
              <c:numCache>
                <c:formatCode>0.000</c:formatCode>
                <c:ptCount val="52"/>
                <c:pt idx="0">
                  <c:v>43.326999999999998</c:v>
                </c:pt>
                <c:pt idx="1">
                  <c:v>41.673000000000002</c:v>
                </c:pt>
                <c:pt idx="2">
                  <c:v>41.494999999999997</c:v>
                </c:pt>
                <c:pt idx="3">
                  <c:v>41.427</c:v>
                </c:pt>
                <c:pt idx="4">
                  <c:v>41.514000000000003</c:v>
                </c:pt>
                <c:pt idx="5">
                  <c:v>41.804000000000002</c:v>
                </c:pt>
                <c:pt idx="6">
                  <c:v>41.356000000000002</c:v>
                </c:pt>
                <c:pt idx="7">
                  <c:v>41.512</c:v>
                </c:pt>
                <c:pt idx="8">
                  <c:v>41.496000000000002</c:v>
                </c:pt>
                <c:pt idx="9">
                  <c:v>41.59</c:v>
                </c:pt>
                <c:pt idx="10">
                  <c:v>41.613999999999997</c:v>
                </c:pt>
                <c:pt idx="11">
                  <c:v>42.243000000000002</c:v>
                </c:pt>
                <c:pt idx="12">
                  <c:v>41.59</c:v>
                </c:pt>
                <c:pt idx="13">
                  <c:v>41.741</c:v>
                </c:pt>
                <c:pt idx="14">
                  <c:v>41.871000000000002</c:v>
                </c:pt>
                <c:pt idx="15">
                  <c:v>42.225000000000001</c:v>
                </c:pt>
                <c:pt idx="16">
                  <c:v>42.41</c:v>
                </c:pt>
                <c:pt idx="17">
                  <c:v>42.456000000000003</c:v>
                </c:pt>
                <c:pt idx="18">
                  <c:v>41.417000000000002</c:v>
                </c:pt>
                <c:pt idx="19">
                  <c:v>41.701999999999998</c:v>
                </c:pt>
                <c:pt idx="20">
                  <c:v>41.655999999999999</c:v>
                </c:pt>
                <c:pt idx="21">
                  <c:v>41.795999999999999</c:v>
                </c:pt>
                <c:pt idx="22">
                  <c:v>41.674999999999997</c:v>
                </c:pt>
                <c:pt idx="23">
                  <c:v>41.540999999999997</c:v>
                </c:pt>
                <c:pt idx="24">
                  <c:v>41.412999999999997</c:v>
                </c:pt>
                <c:pt idx="25">
                  <c:v>41.731999999999999</c:v>
                </c:pt>
                <c:pt idx="26">
                  <c:v>41.482999999999997</c:v>
                </c:pt>
                <c:pt idx="27">
                  <c:v>41.857999999999997</c:v>
                </c:pt>
                <c:pt idx="28">
                  <c:v>41.585999999999999</c:v>
                </c:pt>
                <c:pt idx="29">
                  <c:v>41.587000000000003</c:v>
                </c:pt>
                <c:pt idx="30">
                  <c:v>41.529000000000003</c:v>
                </c:pt>
                <c:pt idx="31">
                  <c:v>41.707000000000001</c:v>
                </c:pt>
                <c:pt idx="32">
                  <c:v>41.475000000000001</c:v>
                </c:pt>
                <c:pt idx="33">
                  <c:v>41.636000000000003</c:v>
                </c:pt>
                <c:pt idx="34">
                  <c:v>41.756999999999998</c:v>
                </c:pt>
                <c:pt idx="35">
                  <c:v>41.792999999999999</c:v>
                </c:pt>
                <c:pt idx="36">
                  <c:v>41.676000000000002</c:v>
                </c:pt>
                <c:pt idx="37">
                  <c:v>41.933999999999997</c:v>
                </c:pt>
                <c:pt idx="38">
                  <c:v>42.698999999999998</c:v>
                </c:pt>
                <c:pt idx="39">
                  <c:v>41.588000000000001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 Kart Freedom Junior'!$E$18</c:f>
              <c:strCache>
                <c:ptCount val="1"/>
                <c:pt idx="0">
                  <c:v>Поляруш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 Kart Freedom Junior'!$B$19:$B$70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 Kart Freedom Junior'!$E$19:$E$70</c:f>
              <c:numCache>
                <c:formatCode>0.000</c:formatCode>
                <c:ptCount val="52"/>
                <c:pt idx="0">
                  <c:v>43.987000000000002</c:v>
                </c:pt>
                <c:pt idx="1">
                  <c:v>42.655999999999999</c:v>
                </c:pt>
                <c:pt idx="2">
                  <c:v>42.637</c:v>
                </c:pt>
                <c:pt idx="3">
                  <c:v>42.462000000000003</c:v>
                </c:pt>
                <c:pt idx="4">
                  <c:v>43.26</c:v>
                </c:pt>
                <c:pt idx="5">
                  <c:v>43.972000000000001</c:v>
                </c:pt>
                <c:pt idx="6">
                  <c:v>43.448</c:v>
                </c:pt>
                <c:pt idx="7">
                  <c:v>43.585999999999999</c:v>
                </c:pt>
                <c:pt idx="8">
                  <c:v>43.613999999999997</c:v>
                </c:pt>
                <c:pt idx="9">
                  <c:v>42.923999999999999</c:v>
                </c:pt>
                <c:pt idx="10">
                  <c:v>42.994</c:v>
                </c:pt>
                <c:pt idx="11">
                  <c:v>42.359000000000002</c:v>
                </c:pt>
                <c:pt idx="12">
                  <c:v>42.366</c:v>
                </c:pt>
                <c:pt idx="13">
                  <c:v>42.347999999999999</c:v>
                </c:pt>
                <c:pt idx="14">
                  <c:v>42.286999999999999</c:v>
                </c:pt>
                <c:pt idx="15">
                  <c:v>44.854999999999997</c:v>
                </c:pt>
                <c:pt idx="16">
                  <c:v>41.901000000000003</c:v>
                </c:pt>
                <c:pt idx="17">
                  <c:v>42.161999999999999</c:v>
                </c:pt>
                <c:pt idx="18">
                  <c:v>41.868000000000002</c:v>
                </c:pt>
                <c:pt idx="19">
                  <c:v>42.508000000000003</c:v>
                </c:pt>
                <c:pt idx="20">
                  <c:v>41.872</c:v>
                </c:pt>
                <c:pt idx="21">
                  <c:v>41.917000000000002</c:v>
                </c:pt>
                <c:pt idx="22">
                  <c:v>42.277000000000001</c:v>
                </c:pt>
                <c:pt idx="23">
                  <c:v>42.158000000000001</c:v>
                </c:pt>
                <c:pt idx="24">
                  <c:v>42.945</c:v>
                </c:pt>
                <c:pt idx="25">
                  <c:v>42.872999999999998</c:v>
                </c:pt>
                <c:pt idx="26">
                  <c:v>42.499000000000002</c:v>
                </c:pt>
                <c:pt idx="27">
                  <c:v>43.070999999999998</c:v>
                </c:pt>
                <c:pt idx="28">
                  <c:v>42.283000000000001</c:v>
                </c:pt>
                <c:pt idx="29">
                  <c:v>42.343000000000004</c:v>
                </c:pt>
                <c:pt idx="30">
                  <c:v>41.895000000000003</c:v>
                </c:pt>
                <c:pt idx="31">
                  <c:v>42.079000000000001</c:v>
                </c:pt>
                <c:pt idx="32">
                  <c:v>42.31</c:v>
                </c:pt>
                <c:pt idx="33">
                  <c:v>42.569000000000003</c:v>
                </c:pt>
                <c:pt idx="34">
                  <c:v>42.262999999999998</c:v>
                </c:pt>
                <c:pt idx="35">
                  <c:v>42.12</c:v>
                </c:pt>
                <c:pt idx="36">
                  <c:v>42.683</c:v>
                </c:pt>
                <c:pt idx="37">
                  <c:v>42.304000000000002</c:v>
                </c:pt>
                <c:pt idx="38">
                  <c:v>42.131999999999998</c:v>
                </c:pt>
                <c:pt idx="39">
                  <c:v>41.728999999999999</c:v>
                </c:pt>
                <c:pt idx="40">
                  <c:v>42.37</c:v>
                </c:pt>
                <c:pt idx="41">
                  <c:v>42.072000000000003</c:v>
                </c:pt>
                <c:pt idx="42">
                  <c:v>42.795000000000002</c:v>
                </c:pt>
                <c:pt idx="43">
                  <c:v>42.055</c:v>
                </c:pt>
                <c:pt idx="44">
                  <c:v>42.472000000000001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 Kart Freedom Junior'!$F$18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 Kart Freedom Junior'!$B$19:$B$70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 Kart Freedom Junior'!$F$19:$F$70</c:f>
              <c:numCache>
                <c:formatCode>0.000</c:formatCode>
                <c:ptCount val="52"/>
                <c:pt idx="0">
                  <c:v>43.856999999999999</c:v>
                </c:pt>
                <c:pt idx="1">
                  <c:v>42.898000000000003</c:v>
                </c:pt>
                <c:pt idx="2">
                  <c:v>43.182000000000002</c:v>
                </c:pt>
                <c:pt idx="3">
                  <c:v>42.872999999999998</c:v>
                </c:pt>
                <c:pt idx="4">
                  <c:v>41.853999999999999</c:v>
                </c:pt>
                <c:pt idx="5">
                  <c:v>41.591000000000001</c:v>
                </c:pt>
                <c:pt idx="6">
                  <c:v>41.619</c:v>
                </c:pt>
                <c:pt idx="7">
                  <c:v>42.241</c:v>
                </c:pt>
                <c:pt idx="8">
                  <c:v>41.905000000000001</c:v>
                </c:pt>
                <c:pt idx="9">
                  <c:v>41.92</c:v>
                </c:pt>
                <c:pt idx="10">
                  <c:v>41.69</c:v>
                </c:pt>
                <c:pt idx="11">
                  <c:v>41.621000000000002</c:v>
                </c:pt>
                <c:pt idx="12">
                  <c:v>41.784999999999997</c:v>
                </c:pt>
                <c:pt idx="13">
                  <c:v>41.683</c:v>
                </c:pt>
                <c:pt idx="14">
                  <c:v>41.889000000000003</c:v>
                </c:pt>
                <c:pt idx="15">
                  <c:v>41.808999999999997</c:v>
                </c:pt>
                <c:pt idx="16">
                  <c:v>42.764000000000003</c:v>
                </c:pt>
                <c:pt idx="17">
                  <c:v>42.923999999999999</c:v>
                </c:pt>
                <c:pt idx="18">
                  <c:v>42.381</c:v>
                </c:pt>
                <c:pt idx="19">
                  <c:v>42.259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 Kart Freedom Junior'!$G$18</c:f>
              <c:strCache>
                <c:ptCount val="1"/>
                <c:pt idx="0">
                  <c:v>Поляруш Саша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 Kart Freedom Junior'!$B$19:$B$70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 Kart Freedom Junior'!$G$19:$G$70</c:f>
              <c:numCache>
                <c:formatCode>0.000</c:formatCode>
                <c:ptCount val="52"/>
                <c:pt idx="0">
                  <c:v>43.923999999999999</c:v>
                </c:pt>
                <c:pt idx="1">
                  <c:v>43.152000000000001</c:v>
                </c:pt>
                <c:pt idx="2">
                  <c:v>43.786999999999999</c:v>
                </c:pt>
                <c:pt idx="3">
                  <c:v>42.765000000000001</c:v>
                </c:pt>
                <c:pt idx="4">
                  <c:v>42.411000000000001</c:v>
                </c:pt>
                <c:pt idx="5">
                  <c:v>43.134</c:v>
                </c:pt>
                <c:pt idx="6">
                  <c:v>43.143000000000001</c:v>
                </c:pt>
                <c:pt idx="7">
                  <c:v>42.366</c:v>
                </c:pt>
                <c:pt idx="8">
                  <c:v>43.027999999999999</c:v>
                </c:pt>
                <c:pt idx="9">
                  <c:v>42.76</c:v>
                </c:pt>
                <c:pt idx="10">
                  <c:v>42.834000000000003</c:v>
                </c:pt>
                <c:pt idx="11">
                  <c:v>42.646000000000001</c:v>
                </c:pt>
                <c:pt idx="12">
                  <c:v>44.241999999999997</c:v>
                </c:pt>
                <c:pt idx="13">
                  <c:v>44.023000000000003</c:v>
                </c:pt>
                <c:pt idx="14">
                  <c:v>42.774000000000001</c:v>
                </c:pt>
                <c:pt idx="15">
                  <c:v>42.76</c:v>
                </c:pt>
                <c:pt idx="16">
                  <c:v>42.679000000000002</c:v>
                </c:pt>
                <c:pt idx="17">
                  <c:v>42.393000000000001</c:v>
                </c:pt>
                <c:pt idx="18">
                  <c:v>42.491</c:v>
                </c:pt>
                <c:pt idx="19">
                  <c:v>43.4</c:v>
                </c:pt>
                <c:pt idx="20">
                  <c:v>42.905999999999999</c:v>
                </c:pt>
                <c:pt idx="21">
                  <c:v>42.45</c:v>
                </c:pt>
                <c:pt idx="22">
                  <c:v>42.932000000000002</c:v>
                </c:pt>
                <c:pt idx="23">
                  <c:v>42.817</c:v>
                </c:pt>
                <c:pt idx="24">
                  <c:v>42.488</c:v>
                </c:pt>
                <c:pt idx="25">
                  <c:v>42.75</c:v>
                </c:pt>
                <c:pt idx="26">
                  <c:v>43.311</c:v>
                </c:pt>
                <c:pt idx="27">
                  <c:v>43.566000000000003</c:v>
                </c:pt>
                <c:pt idx="28">
                  <c:v>42.978999999999999</c:v>
                </c:pt>
                <c:pt idx="29">
                  <c:v>43.506999999999998</c:v>
                </c:pt>
                <c:pt idx="30">
                  <c:v>43.078000000000003</c:v>
                </c:pt>
                <c:pt idx="31">
                  <c:v>43.274999999999999</c:v>
                </c:pt>
                <c:pt idx="32">
                  <c:v>43.418999999999997</c:v>
                </c:pt>
                <c:pt idx="33">
                  <c:v>43.426000000000002</c:v>
                </c:pt>
                <c:pt idx="34">
                  <c:v>42.917999999999999</c:v>
                </c:pt>
                <c:pt idx="35">
                  <c:v>43.301000000000002</c:v>
                </c:pt>
                <c:pt idx="36">
                  <c:v>43.152000000000001</c:v>
                </c:pt>
                <c:pt idx="37">
                  <c:v>43.801000000000002</c:v>
                </c:pt>
                <c:pt idx="38">
                  <c:v>43.954000000000001</c:v>
                </c:pt>
                <c:pt idx="39">
                  <c:v>43.534999999999997</c:v>
                </c:pt>
                <c:pt idx="40">
                  <c:v>43.774000000000001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 Kart Freedom Junior'!$H$18</c:f>
              <c:strCache>
                <c:ptCount val="1"/>
                <c:pt idx="0">
                  <c:v>Поляруш Саша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 Kart Freedom Junior'!$B$19:$B$70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 Kart Freedom Junior'!$H$19:$H$70</c:f>
              <c:numCache>
                <c:formatCode>0.000</c:formatCode>
                <c:ptCount val="52"/>
                <c:pt idx="0" formatCode="General">
                  <c:v>43.912999999999997</c:v>
                </c:pt>
                <c:pt idx="1">
                  <c:v>44.238999999999997</c:v>
                </c:pt>
                <c:pt idx="2">
                  <c:v>43.524000000000001</c:v>
                </c:pt>
                <c:pt idx="3">
                  <c:v>42.762999999999998</c:v>
                </c:pt>
                <c:pt idx="4">
                  <c:v>43.228000000000002</c:v>
                </c:pt>
                <c:pt idx="5">
                  <c:v>42.359000000000002</c:v>
                </c:pt>
                <c:pt idx="6">
                  <c:v>42.737000000000002</c:v>
                </c:pt>
                <c:pt idx="7">
                  <c:v>42.741999999999997</c:v>
                </c:pt>
                <c:pt idx="8">
                  <c:v>42.459000000000003</c:v>
                </c:pt>
                <c:pt idx="9">
                  <c:v>42.98</c:v>
                </c:pt>
                <c:pt idx="10">
                  <c:v>42.616</c:v>
                </c:pt>
                <c:pt idx="11">
                  <c:v>42.357999999999997</c:v>
                </c:pt>
                <c:pt idx="12">
                  <c:v>42.378</c:v>
                </c:pt>
                <c:pt idx="13">
                  <c:v>42.499000000000002</c:v>
                </c:pt>
                <c:pt idx="14">
                  <c:v>43.036999999999999</c:v>
                </c:pt>
                <c:pt idx="15">
                  <c:v>41.973999999999997</c:v>
                </c:pt>
                <c:pt idx="16">
                  <c:v>42.145000000000003</c:v>
                </c:pt>
                <c:pt idx="17">
                  <c:v>42.537999999999997</c:v>
                </c:pt>
                <c:pt idx="18">
                  <c:v>42.835999999999999</c:v>
                </c:pt>
                <c:pt idx="19">
                  <c:v>42.125</c:v>
                </c:pt>
                <c:pt idx="20">
                  <c:v>42.302999999999997</c:v>
                </c:pt>
                <c:pt idx="21">
                  <c:v>42.993000000000002</c:v>
                </c:pt>
                <c:pt idx="22">
                  <c:v>42.521999999999998</c:v>
                </c:pt>
                <c:pt idx="23">
                  <c:v>42.429000000000002</c:v>
                </c:pt>
                <c:pt idx="24">
                  <c:v>42.389000000000003</c:v>
                </c:pt>
                <c:pt idx="25">
                  <c:v>42.238</c:v>
                </c:pt>
                <c:pt idx="26">
                  <c:v>43.619</c:v>
                </c:pt>
                <c:pt idx="27">
                  <c:v>42.29</c:v>
                </c:pt>
                <c:pt idx="28">
                  <c:v>42.786999999999999</c:v>
                </c:pt>
                <c:pt idx="29">
                  <c:v>43.067</c:v>
                </c:pt>
                <c:pt idx="30">
                  <c:v>43.494</c:v>
                </c:pt>
                <c:pt idx="31">
                  <c:v>42.406999999999996</c:v>
                </c:pt>
                <c:pt idx="32">
                  <c:v>42.188000000000002</c:v>
                </c:pt>
                <c:pt idx="33">
                  <c:v>42.61</c:v>
                </c:pt>
                <c:pt idx="34">
                  <c:v>43.03</c:v>
                </c:pt>
                <c:pt idx="35">
                  <c:v>42.512</c:v>
                </c:pt>
                <c:pt idx="36">
                  <c:v>41.869</c:v>
                </c:pt>
                <c:pt idx="37">
                  <c:v>44.399000000000001</c:v>
                </c:pt>
                <c:pt idx="38">
                  <c:v>42.323999999999998</c:v>
                </c:pt>
                <c:pt idx="39">
                  <c:v>42.228999999999999</c:v>
                </c:pt>
                <c:pt idx="40">
                  <c:v>43.052</c:v>
                </c:pt>
                <c:pt idx="41">
                  <c:v>42.02</c:v>
                </c:pt>
                <c:pt idx="42">
                  <c:v>42.354999999999997</c:v>
                </c:pt>
                <c:pt idx="43">
                  <c:v>42.328000000000003</c:v>
                </c:pt>
                <c:pt idx="44">
                  <c:v>41.929000000000002</c:v>
                </c:pt>
                <c:pt idx="45">
                  <c:v>43.396000000000001</c:v>
                </c:pt>
                <c:pt idx="46">
                  <c:v>43.03</c:v>
                </c:pt>
                <c:pt idx="47">
                  <c:v>43.293999999999997</c:v>
                </c:pt>
                <c:pt idx="48">
                  <c:v>42.326000000000001</c:v>
                </c:pt>
                <c:pt idx="49">
                  <c:v>41.892000000000003</c:v>
                </c:pt>
                <c:pt idx="50">
                  <c:v>42.042999999999999</c:v>
                </c:pt>
                <c:pt idx="51">
                  <c:v>42.51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410560"/>
        <c:axId val="159161088"/>
      </c:lineChart>
      <c:catAx>
        <c:axId val="23341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59161088"/>
        <c:crosses val="autoZero"/>
        <c:auto val="1"/>
        <c:lblAlgn val="ctr"/>
        <c:lblOffset val="100"/>
        <c:noMultiLvlLbl val="0"/>
      </c:catAx>
      <c:valAx>
        <c:axId val="159161088"/>
        <c:scaling>
          <c:orientation val="minMax"/>
          <c:max val="45"/>
          <c:min val="41"/>
        </c:scaling>
        <c:delete val="0"/>
        <c:axPos val="l"/>
        <c:majorGridlines/>
        <c:numFmt formatCode="0.000" sourceLinked="1"/>
        <c:majorTickMark val="none"/>
        <c:minorTickMark val="none"/>
        <c:tickLblPos val="nextTo"/>
        <c:spPr>
          <a:ln w="9525">
            <a:noFill/>
          </a:ln>
        </c:spPr>
        <c:crossAx val="2334105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'RC racing '!$C$19</c:f>
              <c:strCache>
                <c:ptCount val="1"/>
                <c:pt idx="0">
                  <c:v>Макаров Михаил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'RC racing '!$B$20:$B$69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'RC racing '!$C$20:$C$69</c:f>
              <c:numCache>
                <c:formatCode>0.000</c:formatCode>
                <c:ptCount val="50"/>
                <c:pt idx="0">
                  <c:v>47.05</c:v>
                </c:pt>
                <c:pt idx="1">
                  <c:v>45.298999999999999</c:v>
                </c:pt>
                <c:pt idx="2">
                  <c:v>43.308</c:v>
                </c:pt>
                <c:pt idx="3">
                  <c:v>43.494</c:v>
                </c:pt>
                <c:pt idx="4">
                  <c:v>43.332999999999998</c:v>
                </c:pt>
                <c:pt idx="5">
                  <c:v>43.408999999999999</c:v>
                </c:pt>
                <c:pt idx="6">
                  <c:v>43.354999999999997</c:v>
                </c:pt>
                <c:pt idx="7">
                  <c:v>42.758000000000003</c:v>
                </c:pt>
                <c:pt idx="8">
                  <c:v>43.006</c:v>
                </c:pt>
                <c:pt idx="9">
                  <c:v>43.110999999999997</c:v>
                </c:pt>
                <c:pt idx="10">
                  <c:v>43.408999999999999</c:v>
                </c:pt>
                <c:pt idx="11">
                  <c:v>42.896000000000001</c:v>
                </c:pt>
                <c:pt idx="12">
                  <c:v>43.122999999999998</c:v>
                </c:pt>
                <c:pt idx="13">
                  <c:v>43.872999999999998</c:v>
                </c:pt>
                <c:pt idx="14">
                  <c:v>43.837000000000003</c:v>
                </c:pt>
                <c:pt idx="15">
                  <c:v>44.866999999999997</c:v>
                </c:pt>
                <c:pt idx="16">
                  <c:v>44.487000000000002</c:v>
                </c:pt>
                <c:pt idx="17">
                  <c:v>43.591999999999999</c:v>
                </c:pt>
                <c:pt idx="18">
                  <c:v>43.805</c:v>
                </c:pt>
                <c:pt idx="19">
                  <c:v>43.954999999999998</c:v>
                </c:pt>
                <c:pt idx="20">
                  <c:v>49.968000000000004</c:v>
                </c:pt>
                <c:pt idx="21">
                  <c:v>44.447000000000003</c:v>
                </c:pt>
                <c:pt idx="22">
                  <c:v>43.384999999999998</c:v>
                </c:pt>
                <c:pt idx="23">
                  <c:v>43.411999999999999</c:v>
                </c:pt>
                <c:pt idx="24">
                  <c:v>43.731999999999999</c:v>
                </c:pt>
                <c:pt idx="25">
                  <c:v>43.11</c:v>
                </c:pt>
                <c:pt idx="26">
                  <c:v>43.732999999999997</c:v>
                </c:pt>
                <c:pt idx="27">
                  <c:v>43.53</c:v>
                </c:pt>
                <c:pt idx="28">
                  <c:v>43.530999999999999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'RC racing '!$D$19</c:f>
              <c:strCache>
                <c:ptCount val="1"/>
                <c:pt idx="0">
                  <c:v>Голубок Алексей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'RC racing '!$B$20:$B$69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'RC racing '!$D$20:$D$69</c:f>
              <c:numCache>
                <c:formatCode>0.000</c:formatCode>
                <c:ptCount val="50"/>
                <c:pt idx="0">
                  <c:v>45.869</c:v>
                </c:pt>
                <c:pt idx="1">
                  <c:v>43.462000000000003</c:v>
                </c:pt>
                <c:pt idx="2">
                  <c:v>43.689</c:v>
                </c:pt>
                <c:pt idx="3">
                  <c:v>43.656999999999996</c:v>
                </c:pt>
                <c:pt idx="4">
                  <c:v>43.008000000000003</c:v>
                </c:pt>
                <c:pt idx="5">
                  <c:v>43.222999999999999</c:v>
                </c:pt>
                <c:pt idx="6">
                  <c:v>42.918999999999997</c:v>
                </c:pt>
                <c:pt idx="7">
                  <c:v>42.578000000000003</c:v>
                </c:pt>
                <c:pt idx="8">
                  <c:v>43.253999999999998</c:v>
                </c:pt>
                <c:pt idx="9">
                  <c:v>43.704000000000001</c:v>
                </c:pt>
                <c:pt idx="10">
                  <c:v>42.31</c:v>
                </c:pt>
                <c:pt idx="11">
                  <c:v>44.189</c:v>
                </c:pt>
                <c:pt idx="12">
                  <c:v>43.216999999999999</c:v>
                </c:pt>
                <c:pt idx="13">
                  <c:v>43.204999999999998</c:v>
                </c:pt>
                <c:pt idx="14">
                  <c:v>43.845999999999997</c:v>
                </c:pt>
                <c:pt idx="15">
                  <c:v>43.1</c:v>
                </c:pt>
                <c:pt idx="16">
                  <c:v>43.625999999999998</c:v>
                </c:pt>
                <c:pt idx="17">
                  <c:v>43.393000000000001</c:v>
                </c:pt>
                <c:pt idx="18">
                  <c:v>42.884</c:v>
                </c:pt>
                <c:pt idx="19">
                  <c:v>42.98</c:v>
                </c:pt>
                <c:pt idx="20">
                  <c:v>44.018000000000001</c:v>
                </c:pt>
                <c:pt idx="21">
                  <c:v>43.53</c:v>
                </c:pt>
                <c:pt idx="22">
                  <c:v>43.014000000000003</c:v>
                </c:pt>
                <c:pt idx="23">
                  <c:v>42.832999999999998</c:v>
                </c:pt>
                <c:pt idx="24">
                  <c:v>42.814</c:v>
                </c:pt>
                <c:pt idx="25">
                  <c:v>42.537999999999997</c:v>
                </c:pt>
                <c:pt idx="26">
                  <c:v>43.591000000000001</c:v>
                </c:pt>
                <c:pt idx="27">
                  <c:v>44.225000000000001</c:v>
                </c:pt>
                <c:pt idx="28">
                  <c:v>43.515000000000001</c:v>
                </c:pt>
                <c:pt idx="29">
                  <c:v>43.317</c:v>
                </c:pt>
                <c:pt idx="30">
                  <c:v>42.771999999999998</c:v>
                </c:pt>
                <c:pt idx="31">
                  <c:v>42.686</c:v>
                </c:pt>
                <c:pt idx="32">
                  <c:v>42.887</c:v>
                </c:pt>
                <c:pt idx="33">
                  <c:v>43.158999999999999</c:v>
                </c:pt>
                <c:pt idx="34">
                  <c:v>43.195999999999998</c:v>
                </c:pt>
                <c:pt idx="35">
                  <c:v>45.082999999999998</c:v>
                </c:pt>
                <c:pt idx="36">
                  <c:v>43.384</c:v>
                </c:pt>
                <c:pt idx="37">
                  <c:v>43.042000000000002</c:v>
                </c:pt>
                <c:pt idx="38">
                  <c:v>43.381</c:v>
                </c:pt>
                <c:pt idx="39">
                  <c:v>42.640999999999998</c:v>
                </c:pt>
                <c:pt idx="40">
                  <c:v>46.372</c:v>
                </c:pt>
                <c:pt idx="41">
                  <c:v>44.587000000000003</c:v>
                </c:pt>
                <c:pt idx="42">
                  <c:v>44.177</c:v>
                </c:pt>
                <c:pt idx="43">
                  <c:v>43.261000000000003</c:v>
                </c:pt>
                <c:pt idx="44">
                  <c:v>42.94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'RC racing '!$E$19</c:f>
              <c:strCache>
                <c:ptCount val="1"/>
                <c:pt idx="0">
                  <c:v>Чуб Дмитрий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'RC racing '!$B$20:$B$69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'RC racing '!$E$20:$E$69</c:f>
              <c:numCache>
                <c:formatCode>0.000</c:formatCode>
                <c:ptCount val="50"/>
                <c:pt idx="0">
                  <c:v>44.889000000000003</c:v>
                </c:pt>
                <c:pt idx="1">
                  <c:v>44.15</c:v>
                </c:pt>
                <c:pt idx="2">
                  <c:v>43.564</c:v>
                </c:pt>
                <c:pt idx="3">
                  <c:v>42.963000000000001</c:v>
                </c:pt>
                <c:pt idx="4">
                  <c:v>43.186999999999998</c:v>
                </c:pt>
                <c:pt idx="5">
                  <c:v>43.311</c:v>
                </c:pt>
                <c:pt idx="6">
                  <c:v>44.530999999999999</c:v>
                </c:pt>
                <c:pt idx="7">
                  <c:v>42.588000000000001</c:v>
                </c:pt>
                <c:pt idx="8">
                  <c:v>43.012999999999998</c:v>
                </c:pt>
                <c:pt idx="9">
                  <c:v>43.289000000000001</c:v>
                </c:pt>
                <c:pt idx="10">
                  <c:v>43.408000000000001</c:v>
                </c:pt>
                <c:pt idx="11">
                  <c:v>42.384</c:v>
                </c:pt>
                <c:pt idx="12">
                  <c:v>42.563000000000002</c:v>
                </c:pt>
                <c:pt idx="13">
                  <c:v>42.801000000000002</c:v>
                </c:pt>
                <c:pt idx="14">
                  <c:v>42.963999999999999</c:v>
                </c:pt>
                <c:pt idx="15">
                  <c:v>42.360999999999997</c:v>
                </c:pt>
                <c:pt idx="16">
                  <c:v>42.356000000000002</c:v>
                </c:pt>
                <c:pt idx="17">
                  <c:v>42.343000000000004</c:v>
                </c:pt>
                <c:pt idx="18">
                  <c:v>43.631</c:v>
                </c:pt>
                <c:pt idx="19">
                  <c:v>43.023000000000003</c:v>
                </c:pt>
                <c:pt idx="20">
                  <c:v>42.448</c:v>
                </c:pt>
                <c:pt idx="21">
                  <c:v>42.555999999999997</c:v>
                </c:pt>
                <c:pt idx="22">
                  <c:v>43.012999999999998</c:v>
                </c:pt>
                <c:pt idx="23">
                  <c:v>42.688000000000002</c:v>
                </c:pt>
                <c:pt idx="24">
                  <c:v>43.494999999999997</c:v>
                </c:pt>
                <c:pt idx="25">
                  <c:v>42.567999999999998</c:v>
                </c:pt>
                <c:pt idx="26">
                  <c:v>43.683999999999997</c:v>
                </c:pt>
                <c:pt idx="27">
                  <c:v>42.960999999999999</c:v>
                </c:pt>
                <c:pt idx="28">
                  <c:v>42.567</c:v>
                </c:pt>
                <c:pt idx="29">
                  <c:v>42.741</c:v>
                </c:pt>
                <c:pt idx="30">
                  <c:v>42.762</c:v>
                </c:pt>
                <c:pt idx="31">
                  <c:v>43.125999999999998</c:v>
                </c:pt>
                <c:pt idx="32">
                  <c:v>42.228999999999999</c:v>
                </c:pt>
                <c:pt idx="33">
                  <c:v>42.165999999999997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'RC racing '!$F$19</c:f>
              <c:strCache>
                <c:ptCount val="1"/>
                <c:pt idx="0">
                  <c:v>Макаров Михаил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'RC racing '!$B$20:$B$69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'RC racing '!$F$20:$F$69</c:f>
              <c:numCache>
                <c:formatCode>0.000</c:formatCode>
                <c:ptCount val="50"/>
                <c:pt idx="0">
                  <c:v>45.695999999999998</c:v>
                </c:pt>
                <c:pt idx="1">
                  <c:v>44.98</c:v>
                </c:pt>
                <c:pt idx="2">
                  <c:v>44.737000000000002</c:v>
                </c:pt>
                <c:pt idx="3">
                  <c:v>43.56</c:v>
                </c:pt>
                <c:pt idx="4">
                  <c:v>43.402000000000001</c:v>
                </c:pt>
                <c:pt idx="5">
                  <c:v>43.250999999999998</c:v>
                </c:pt>
                <c:pt idx="6">
                  <c:v>43.383000000000003</c:v>
                </c:pt>
                <c:pt idx="7">
                  <c:v>43.274000000000001</c:v>
                </c:pt>
                <c:pt idx="8">
                  <c:v>44.250999999999998</c:v>
                </c:pt>
                <c:pt idx="9">
                  <c:v>43.313000000000002</c:v>
                </c:pt>
                <c:pt idx="10">
                  <c:v>43.110999999999997</c:v>
                </c:pt>
                <c:pt idx="11">
                  <c:v>43.311999999999998</c:v>
                </c:pt>
                <c:pt idx="12">
                  <c:v>48.46</c:v>
                </c:pt>
                <c:pt idx="13">
                  <c:v>44.417999999999999</c:v>
                </c:pt>
                <c:pt idx="14">
                  <c:v>43.917000000000002</c:v>
                </c:pt>
                <c:pt idx="15">
                  <c:v>42.951999999999998</c:v>
                </c:pt>
                <c:pt idx="16">
                  <c:v>44.183</c:v>
                </c:pt>
                <c:pt idx="17">
                  <c:v>44.363999999999997</c:v>
                </c:pt>
                <c:pt idx="18">
                  <c:v>42.637999999999998</c:v>
                </c:pt>
                <c:pt idx="19">
                  <c:v>43.2</c:v>
                </c:pt>
                <c:pt idx="20">
                  <c:v>43.052</c:v>
                </c:pt>
                <c:pt idx="21">
                  <c:v>43.093000000000004</c:v>
                </c:pt>
                <c:pt idx="22">
                  <c:v>42.795999999999999</c:v>
                </c:pt>
                <c:pt idx="23">
                  <c:v>43.469000000000001</c:v>
                </c:pt>
                <c:pt idx="24">
                  <c:v>43.671999999999997</c:v>
                </c:pt>
                <c:pt idx="25">
                  <c:v>43.783000000000001</c:v>
                </c:pt>
                <c:pt idx="26">
                  <c:v>44.860999999999997</c:v>
                </c:pt>
                <c:pt idx="27">
                  <c:v>44.478000000000002</c:v>
                </c:pt>
                <c:pt idx="28">
                  <c:v>43.823</c:v>
                </c:pt>
                <c:pt idx="29">
                  <c:v>43.171999999999997</c:v>
                </c:pt>
                <c:pt idx="30">
                  <c:v>43.3</c:v>
                </c:pt>
                <c:pt idx="31">
                  <c:v>44.398000000000003</c:v>
                </c:pt>
                <c:pt idx="32">
                  <c:v>43.194000000000003</c:v>
                </c:pt>
                <c:pt idx="33">
                  <c:v>44.033000000000001</c:v>
                </c:pt>
                <c:pt idx="34">
                  <c:v>42.743000000000002</c:v>
                </c:pt>
                <c:pt idx="35">
                  <c:v>43.137999999999998</c:v>
                </c:pt>
                <c:pt idx="36">
                  <c:v>43.981000000000002</c:v>
                </c:pt>
                <c:pt idx="37">
                  <c:v>42.826000000000001</c:v>
                </c:pt>
                <c:pt idx="38">
                  <c:v>43.515999999999998</c:v>
                </c:pt>
                <c:pt idx="39">
                  <c:v>43.433</c:v>
                </c:pt>
                <c:pt idx="40">
                  <c:v>42.469000000000001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'RC racing '!$G$19</c:f>
              <c:strCache>
                <c:ptCount val="1"/>
                <c:pt idx="0">
                  <c:v>Голубок Алексей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'RC racing '!$B$20:$B$69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'RC racing '!$G$20:$G$69</c:f>
              <c:numCache>
                <c:formatCode>0.000</c:formatCode>
                <c:ptCount val="50"/>
                <c:pt idx="0">
                  <c:v>44.02</c:v>
                </c:pt>
                <c:pt idx="1">
                  <c:v>43.247999999999998</c:v>
                </c:pt>
                <c:pt idx="2">
                  <c:v>42.113999999999997</c:v>
                </c:pt>
                <c:pt idx="3">
                  <c:v>42.468000000000004</c:v>
                </c:pt>
                <c:pt idx="4">
                  <c:v>42.383000000000003</c:v>
                </c:pt>
                <c:pt idx="5">
                  <c:v>42.253</c:v>
                </c:pt>
                <c:pt idx="6">
                  <c:v>42.271000000000001</c:v>
                </c:pt>
                <c:pt idx="7">
                  <c:v>42.279000000000003</c:v>
                </c:pt>
                <c:pt idx="8">
                  <c:v>42.978999999999999</c:v>
                </c:pt>
                <c:pt idx="9">
                  <c:v>42.395000000000003</c:v>
                </c:pt>
                <c:pt idx="10">
                  <c:v>42.463999999999999</c:v>
                </c:pt>
                <c:pt idx="11">
                  <c:v>42.512</c:v>
                </c:pt>
                <c:pt idx="12">
                  <c:v>42.265999999999998</c:v>
                </c:pt>
                <c:pt idx="13">
                  <c:v>44.277000000000001</c:v>
                </c:pt>
                <c:pt idx="14">
                  <c:v>43.707999999999998</c:v>
                </c:pt>
                <c:pt idx="15">
                  <c:v>44.368000000000002</c:v>
                </c:pt>
                <c:pt idx="16">
                  <c:v>42.384999999999998</c:v>
                </c:pt>
                <c:pt idx="17">
                  <c:v>42.206000000000003</c:v>
                </c:pt>
                <c:pt idx="18">
                  <c:v>42.914999999999999</c:v>
                </c:pt>
                <c:pt idx="19">
                  <c:v>42.472999999999999</c:v>
                </c:pt>
                <c:pt idx="20">
                  <c:v>43.091999999999999</c:v>
                </c:pt>
                <c:pt idx="21">
                  <c:v>42.89</c:v>
                </c:pt>
                <c:pt idx="22">
                  <c:v>41.947000000000003</c:v>
                </c:pt>
                <c:pt idx="23">
                  <c:v>42.426000000000002</c:v>
                </c:pt>
                <c:pt idx="24">
                  <c:v>43.036000000000001</c:v>
                </c:pt>
                <c:pt idx="25">
                  <c:v>42.676000000000002</c:v>
                </c:pt>
                <c:pt idx="26">
                  <c:v>42.804000000000002</c:v>
                </c:pt>
                <c:pt idx="27">
                  <c:v>43.301000000000002</c:v>
                </c:pt>
                <c:pt idx="28">
                  <c:v>42.350999999999999</c:v>
                </c:pt>
                <c:pt idx="29">
                  <c:v>43.326999999999998</c:v>
                </c:pt>
                <c:pt idx="30">
                  <c:v>42.722000000000001</c:v>
                </c:pt>
                <c:pt idx="31">
                  <c:v>42.744999999999997</c:v>
                </c:pt>
                <c:pt idx="32">
                  <c:v>43.176000000000002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'RC racing '!$H$19</c:f>
              <c:strCache>
                <c:ptCount val="1"/>
                <c:pt idx="0">
                  <c:v>Чуб Дмитрий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'RC racing '!$B$20:$B$69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'RC racing '!$H$20:$H$69</c:f>
              <c:numCache>
                <c:formatCode>0.000</c:formatCode>
                <c:ptCount val="50"/>
                <c:pt idx="0">
                  <c:v>45.814</c:v>
                </c:pt>
                <c:pt idx="1">
                  <c:v>45.081000000000003</c:v>
                </c:pt>
                <c:pt idx="2">
                  <c:v>42.636000000000003</c:v>
                </c:pt>
                <c:pt idx="3">
                  <c:v>42.411999999999999</c:v>
                </c:pt>
                <c:pt idx="4">
                  <c:v>42.813000000000002</c:v>
                </c:pt>
                <c:pt idx="5">
                  <c:v>42.554000000000002</c:v>
                </c:pt>
                <c:pt idx="6">
                  <c:v>42.637</c:v>
                </c:pt>
                <c:pt idx="7">
                  <c:v>42.273000000000003</c:v>
                </c:pt>
                <c:pt idx="8">
                  <c:v>43.607999999999997</c:v>
                </c:pt>
                <c:pt idx="9">
                  <c:v>42.396000000000001</c:v>
                </c:pt>
                <c:pt idx="10">
                  <c:v>42.213000000000001</c:v>
                </c:pt>
                <c:pt idx="11">
                  <c:v>43.442999999999998</c:v>
                </c:pt>
                <c:pt idx="12">
                  <c:v>43.112000000000002</c:v>
                </c:pt>
                <c:pt idx="13">
                  <c:v>42.408000000000001</c:v>
                </c:pt>
                <c:pt idx="14">
                  <c:v>42.37</c:v>
                </c:pt>
                <c:pt idx="15">
                  <c:v>42.261000000000003</c:v>
                </c:pt>
                <c:pt idx="16">
                  <c:v>42.313000000000002</c:v>
                </c:pt>
                <c:pt idx="17">
                  <c:v>42.368000000000002</c:v>
                </c:pt>
                <c:pt idx="18">
                  <c:v>42.624000000000002</c:v>
                </c:pt>
                <c:pt idx="19">
                  <c:v>42.158999999999999</c:v>
                </c:pt>
                <c:pt idx="20">
                  <c:v>42.338000000000001</c:v>
                </c:pt>
                <c:pt idx="21">
                  <c:v>42.61</c:v>
                </c:pt>
                <c:pt idx="22">
                  <c:v>42.456000000000003</c:v>
                </c:pt>
                <c:pt idx="23">
                  <c:v>42.875999999999998</c:v>
                </c:pt>
                <c:pt idx="24">
                  <c:v>42.043999999999997</c:v>
                </c:pt>
                <c:pt idx="25">
                  <c:v>42.021000000000001</c:v>
                </c:pt>
                <c:pt idx="26">
                  <c:v>42.816000000000003</c:v>
                </c:pt>
                <c:pt idx="27">
                  <c:v>42.954000000000001</c:v>
                </c:pt>
                <c:pt idx="28">
                  <c:v>42.302</c:v>
                </c:pt>
                <c:pt idx="29">
                  <c:v>42.62</c:v>
                </c:pt>
                <c:pt idx="30">
                  <c:v>44.274999999999999</c:v>
                </c:pt>
                <c:pt idx="31">
                  <c:v>43.439</c:v>
                </c:pt>
                <c:pt idx="32">
                  <c:v>42.573999999999998</c:v>
                </c:pt>
                <c:pt idx="33">
                  <c:v>42.029000000000003</c:v>
                </c:pt>
                <c:pt idx="34">
                  <c:v>42.247</c:v>
                </c:pt>
                <c:pt idx="35">
                  <c:v>42.777999999999999</c:v>
                </c:pt>
                <c:pt idx="36">
                  <c:v>42.195999999999998</c:v>
                </c:pt>
                <c:pt idx="37">
                  <c:v>43.640999999999998</c:v>
                </c:pt>
                <c:pt idx="38">
                  <c:v>42.12</c:v>
                </c:pt>
                <c:pt idx="39">
                  <c:v>42.667000000000002</c:v>
                </c:pt>
                <c:pt idx="40">
                  <c:v>42.77</c:v>
                </c:pt>
                <c:pt idx="41">
                  <c:v>124.601</c:v>
                </c:pt>
                <c:pt idx="42">
                  <c:v>44.701999999999998</c:v>
                </c:pt>
                <c:pt idx="43">
                  <c:v>43.314999999999998</c:v>
                </c:pt>
                <c:pt idx="44">
                  <c:v>42.753999999999998</c:v>
                </c:pt>
                <c:pt idx="45">
                  <c:v>42.463000000000001</c:v>
                </c:pt>
                <c:pt idx="46">
                  <c:v>42.191000000000003</c:v>
                </c:pt>
                <c:pt idx="47">
                  <c:v>42.03</c:v>
                </c:pt>
                <c:pt idx="48">
                  <c:v>41.820999999999998</c:v>
                </c:pt>
                <c:pt idx="49">
                  <c:v>41.984000000000002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672768"/>
        <c:axId val="232863936"/>
      </c:lineChart>
      <c:catAx>
        <c:axId val="152672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32863936"/>
        <c:crosses val="autoZero"/>
        <c:auto val="1"/>
        <c:lblAlgn val="ctr"/>
        <c:lblOffset val="100"/>
        <c:noMultiLvlLbl val="0"/>
      </c:catAx>
      <c:valAx>
        <c:axId val="232863936"/>
        <c:scaling>
          <c:orientation val="minMax"/>
          <c:max val="47.5"/>
          <c:min val="41.5"/>
        </c:scaling>
        <c:delete val="0"/>
        <c:axPos val="l"/>
        <c:majorGridlines/>
        <c:numFmt formatCode="0.000" sourceLinked="1"/>
        <c:majorTickMark val="none"/>
        <c:minorTickMark val="none"/>
        <c:tickLblPos val="nextTo"/>
        <c:spPr>
          <a:ln w="9525">
            <a:noFill/>
          </a:ln>
        </c:spPr>
        <c:crossAx val="15267276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18</xdr:row>
      <xdr:rowOff>63500</xdr:rowOff>
    </xdr:from>
    <xdr:to>
      <xdr:col>21</xdr:col>
      <xdr:colOff>99483</xdr:colOff>
      <xdr:row>46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L20"/>
  <sheetViews>
    <sheetView workbookViewId="0">
      <selection activeCell="C19" sqref="C19"/>
    </sheetView>
  </sheetViews>
  <sheetFormatPr defaultColWidth="8.88671875" defaultRowHeight="14.4" x14ac:dyDescent="0.3"/>
  <cols>
    <col min="1" max="1" width="8.88671875" style="2"/>
    <col min="2" max="2" width="18.44140625" style="2" customWidth="1"/>
    <col min="3" max="3" width="7.109375" style="2" customWidth="1"/>
    <col min="4" max="4" width="11.44140625" style="2" customWidth="1"/>
    <col min="5" max="5" width="7" style="2" customWidth="1"/>
    <col min="6" max="6" width="10.44140625" style="2" customWidth="1"/>
    <col min="7" max="7" width="17" style="2" customWidth="1"/>
    <col min="8" max="8" width="14.6640625" style="2" customWidth="1"/>
    <col min="9" max="9" width="11.109375" style="2" customWidth="1"/>
    <col min="10" max="10" width="9" style="2" customWidth="1"/>
    <col min="11" max="16384" width="8.88671875" style="1"/>
  </cols>
  <sheetData>
    <row r="1" spans="1:12" ht="19.8" x14ac:dyDescent="0.4">
      <c r="A1" s="258" t="s">
        <v>148</v>
      </c>
      <c r="B1" s="258"/>
      <c r="C1" s="258"/>
      <c r="D1" s="258"/>
      <c r="E1" s="258"/>
      <c r="F1" s="258"/>
      <c r="G1" s="258"/>
      <c r="H1" s="258"/>
      <c r="I1" s="258"/>
      <c r="J1" s="258"/>
    </row>
    <row r="2" spans="1:12" ht="17.399999999999999" x14ac:dyDescent="0.35">
      <c r="A2" s="259" t="s">
        <v>149</v>
      </c>
      <c r="B2" s="259"/>
      <c r="C2" s="259"/>
      <c r="D2" s="259"/>
      <c r="E2" s="259"/>
      <c r="F2" s="259"/>
      <c r="G2" s="259"/>
      <c r="H2" s="259"/>
      <c r="I2" s="259"/>
      <c r="J2" s="259"/>
    </row>
    <row r="3" spans="1:12" ht="6" customHeight="1" thickBot="1" x14ac:dyDescent="0.3"/>
    <row r="4" spans="1:12" s="3" customFormat="1" ht="15" customHeight="1" x14ac:dyDescent="0.3">
      <c r="A4" s="260" t="s">
        <v>0</v>
      </c>
      <c r="B4" s="262" t="s">
        <v>1</v>
      </c>
      <c r="C4" s="264" t="s">
        <v>2</v>
      </c>
      <c r="D4" s="266" t="s">
        <v>3</v>
      </c>
      <c r="E4" s="267"/>
      <c r="F4" s="268" t="s">
        <v>4</v>
      </c>
      <c r="G4" s="269"/>
      <c r="H4" s="262"/>
      <c r="I4" s="270" t="s">
        <v>5</v>
      </c>
      <c r="J4" s="271"/>
    </row>
    <row r="5" spans="1:12" s="8" customFormat="1" ht="15" thickBot="1" x14ac:dyDescent="0.35">
      <c r="A5" s="261"/>
      <c r="B5" s="263"/>
      <c r="C5" s="265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6" customHeight="1" x14ac:dyDescent="0.3">
      <c r="A6" s="257">
        <v>1</v>
      </c>
      <c r="B6" s="39" t="s">
        <v>122</v>
      </c>
      <c r="C6" s="384">
        <v>13</v>
      </c>
      <c r="D6" s="53">
        <v>41.263999999999996</v>
      </c>
      <c r="E6" s="9">
        <v>3</v>
      </c>
      <c r="F6" s="381">
        <v>250</v>
      </c>
      <c r="G6" s="55" t="s">
        <v>229</v>
      </c>
      <c r="H6" s="56" t="s">
        <v>159</v>
      </c>
      <c r="I6" s="386">
        <v>40.732999999999997</v>
      </c>
      <c r="J6" s="9">
        <v>14</v>
      </c>
      <c r="L6" s="367"/>
    </row>
    <row r="7" spans="1:12" s="3" customFormat="1" ht="24.6" customHeight="1" x14ac:dyDescent="0.3">
      <c r="A7" s="10">
        <v>2</v>
      </c>
      <c r="B7" s="40" t="s">
        <v>150</v>
      </c>
      <c r="C7" s="385">
        <v>10</v>
      </c>
      <c r="D7" s="54">
        <v>41.296500000000002</v>
      </c>
      <c r="E7" s="11">
        <v>4</v>
      </c>
      <c r="F7" s="382">
        <v>250</v>
      </c>
      <c r="G7" s="372">
        <f>H7</f>
        <v>7.7910000000000004</v>
      </c>
      <c r="H7" s="370">
        <f>12.791-5</f>
        <v>7.7910000000000004</v>
      </c>
      <c r="I7" s="387">
        <v>40.654000000000003</v>
      </c>
      <c r="J7" s="11">
        <v>119</v>
      </c>
      <c r="L7" s="367"/>
    </row>
    <row r="8" spans="1:12" s="3" customFormat="1" ht="24.6" customHeight="1" x14ac:dyDescent="0.3">
      <c r="A8" s="10">
        <v>3</v>
      </c>
      <c r="B8" s="40" t="s">
        <v>151</v>
      </c>
      <c r="C8" s="385">
        <v>1</v>
      </c>
      <c r="D8" s="54">
        <v>41.244</v>
      </c>
      <c r="E8" s="11">
        <v>2</v>
      </c>
      <c r="F8" s="383">
        <v>250</v>
      </c>
      <c r="G8" s="372">
        <f>G7+H8</f>
        <v>13.172000000000001</v>
      </c>
      <c r="H8" s="370">
        <v>5.3810000000000002</v>
      </c>
      <c r="I8" s="388">
        <v>40.680999999999997</v>
      </c>
      <c r="J8" s="11">
        <v>191</v>
      </c>
      <c r="L8" s="367"/>
    </row>
    <row r="9" spans="1:12" s="3" customFormat="1" ht="24.6" customHeight="1" x14ac:dyDescent="0.3">
      <c r="A9" s="10">
        <v>4</v>
      </c>
      <c r="B9" s="40" t="s">
        <v>152</v>
      </c>
      <c r="C9" s="385">
        <v>8</v>
      </c>
      <c r="D9" s="54">
        <v>41.224999999999994</v>
      </c>
      <c r="E9" s="11">
        <v>1</v>
      </c>
      <c r="F9" s="383">
        <v>250</v>
      </c>
      <c r="G9" s="372">
        <f>G8+H9</f>
        <v>28.358000000000001</v>
      </c>
      <c r="H9" s="370">
        <v>15.186</v>
      </c>
      <c r="I9" s="388">
        <v>40.81</v>
      </c>
      <c r="J9" s="11">
        <v>56</v>
      </c>
      <c r="L9" s="367"/>
    </row>
    <row r="10" spans="1:12" s="3" customFormat="1" ht="24.6" customHeight="1" x14ac:dyDescent="0.3">
      <c r="A10" s="10">
        <v>5</v>
      </c>
      <c r="B10" s="40" t="s">
        <v>153</v>
      </c>
      <c r="C10" s="385">
        <v>2</v>
      </c>
      <c r="D10" s="54">
        <v>41.365499999999997</v>
      </c>
      <c r="E10" s="11">
        <v>7</v>
      </c>
      <c r="F10" s="383">
        <v>250</v>
      </c>
      <c r="G10" s="372">
        <f>G9+H10</f>
        <v>32.113</v>
      </c>
      <c r="H10" s="370">
        <v>3.7549999999999999</v>
      </c>
      <c r="I10" s="388">
        <v>40.497</v>
      </c>
      <c r="J10" s="11">
        <v>131</v>
      </c>
      <c r="L10" s="367"/>
    </row>
    <row r="11" spans="1:12" s="3" customFormat="1" ht="24.6" customHeight="1" x14ac:dyDescent="0.3">
      <c r="A11" s="10">
        <v>6</v>
      </c>
      <c r="B11" s="40" t="s">
        <v>133</v>
      </c>
      <c r="C11" s="385">
        <v>11</v>
      </c>
      <c r="D11" s="54">
        <v>41.339500000000001</v>
      </c>
      <c r="E11" s="11">
        <v>5</v>
      </c>
      <c r="F11" s="383">
        <v>249</v>
      </c>
      <c r="G11" s="372" t="s">
        <v>160</v>
      </c>
      <c r="H11" s="370">
        <f>0.565+11</f>
        <v>11.565</v>
      </c>
      <c r="I11" s="388">
        <v>40.761000000000003</v>
      </c>
      <c r="J11" s="11">
        <v>110</v>
      </c>
      <c r="L11" s="367"/>
    </row>
    <row r="12" spans="1:12" s="3" customFormat="1" ht="24.6" customHeight="1" x14ac:dyDescent="0.3">
      <c r="A12" s="10">
        <v>7</v>
      </c>
      <c r="B12" s="40" t="s">
        <v>110</v>
      </c>
      <c r="C12" s="385">
        <v>5</v>
      </c>
      <c r="D12" s="54">
        <v>41.339500000000001</v>
      </c>
      <c r="E12" s="11">
        <v>5</v>
      </c>
      <c r="F12" s="383">
        <v>249</v>
      </c>
      <c r="G12" s="370" t="s">
        <v>160</v>
      </c>
      <c r="H12" s="370">
        <v>24.9</v>
      </c>
      <c r="I12" s="388">
        <v>40.856000000000002</v>
      </c>
      <c r="J12" s="11">
        <v>160</v>
      </c>
      <c r="L12" s="367"/>
    </row>
    <row r="13" spans="1:12" s="3" customFormat="1" ht="24.6" customHeight="1" x14ac:dyDescent="0.3">
      <c r="A13" s="10">
        <v>8</v>
      </c>
      <c r="B13" s="40" t="s">
        <v>119</v>
      </c>
      <c r="C13" s="385">
        <v>4</v>
      </c>
      <c r="D13" s="54">
        <v>41.576500000000003</v>
      </c>
      <c r="E13" s="11">
        <v>10</v>
      </c>
      <c r="F13" s="383">
        <v>249</v>
      </c>
      <c r="G13" s="370" t="s">
        <v>160</v>
      </c>
      <c r="H13" s="370">
        <f>14.135+5</f>
        <v>19.134999999999998</v>
      </c>
      <c r="I13" s="388">
        <v>40.590000000000003</v>
      </c>
      <c r="J13" s="11">
        <v>118</v>
      </c>
      <c r="L13" s="367"/>
    </row>
    <row r="14" spans="1:12" s="3" customFormat="1" ht="24.6" customHeight="1" x14ac:dyDescent="0.3">
      <c r="A14" s="10">
        <v>9</v>
      </c>
      <c r="B14" s="40" t="s">
        <v>125</v>
      </c>
      <c r="C14" s="385">
        <v>15</v>
      </c>
      <c r="D14" s="54">
        <v>41.387</v>
      </c>
      <c r="E14" s="11">
        <v>8</v>
      </c>
      <c r="F14" s="383">
        <v>248</v>
      </c>
      <c r="G14" s="373" t="s">
        <v>161</v>
      </c>
      <c r="H14" s="370" t="s">
        <v>160</v>
      </c>
      <c r="I14" s="388">
        <v>40.902000000000001</v>
      </c>
      <c r="J14" s="11">
        <v>70</v>
      </c>
      <c r="L14" s="367"/>
    </row>
    <row r="15" spans="1:12" s="3" customFormat="1" ht="24.6" customHeight="1" x14ac:dyDescent="0.3">
      <c r="A15" s="10">
        <v>10</v>
      </c>
      <c r="B15" s="40" t="s">
        <v>154</v>
      </c>
      <c r="C15" s="385">
        <v>9</v>
      </c>
      <c r="D15" s="54">
        <v>41.458500000000001</v>
      </c>
      <c r="E15" s="11">
        <v>9</v>
      </c>
      <c r="F15" s="383">
        <v>248</v>
      </c>
      <c r="G15" s="373" t="s">
        <v>161</v>
      </c>
      <c r="H15" s="370">
        <v>10.255000000000001</v>
      </c>
      <c r="I15" s="388">
        <v>40.799999999999997</v>
      </c>
      <c r="J15" s="11">
        <v>12</v>
      </c>
      <c r="L15" s="367"/>
    </row>
    <row r="16" spans="1:12" s="3" customFormat="1" ht="24.6" customHeight="1" x14ac:dyDescent="0.3">
      <c r="A16" s="10">
        <v>11</v>
      </c>
      <c r="B16" s="40" t="s">
        <v>155</v>
      </c>
      <c r="C16" s="385">
        <v>3</v>
      </c>
      <c r="D16" s="41">
        <v>41.733499999999999</v>
      </c>
      <c r="E16" s="11">
        <v>11</v>
      </c>
      <c r="F16" s="383">
        <v>247</v>
      </c>
      <c r="G16" s="373" t="s">
        <v>163</v>
      </c>
      <c r="H16" s="370" t="s">
        <v>160</v>
      </c>
      <c r="I16" s="388">
        <v>40.798999999999999</v>
      </c>
      <c r="J16" s="11">
        <v>166</v>
      </c>
      <c r="L16" s="367"/>
    </row>
    <row r="17" spans="1:12" s="3" customFormat="1" ht="24.6" customHeight="1" x14ac:dyDescent="0.3">
      <c r="A17" s="10">
        <v>12</v>
      </c>
      <c r="B17" s="40" t="s">
        <v>156</v>
      </c>
      <c r="C17" s="385">
        <v>6</v>
      </c>
      <c r="D17" s="54">
        <v>42.077500000000001</v>
      </c>
      <c r="E17" s="11">
        <v>13</v>
      </c>
      <c r="F17" s="383">
        <v>246</v>
      </c>
      <c r="G17" s="371" t="s">
        <v>164</v>
      </c>
      <c r="H17" s="370" t="s">
        <v>160</v>
      </c>
      <c r="I17" s="388">
        <v>40.881</v>
      </c>
      <c r="J17" s="11">
        <v>145</v>
      </c>
      <c r="L17" s="367"/>
    </row>
    <row r="18" spans="1:12" ht="24.6" customHeight="1" x14ac:dyDescent="0.3">
      <c r="A18" s="10">
        <v>13</v>
      </c>
      <c r="B18" s="394" t="s">
        <v>144</v>
      </c>
      <c r="C18" s="10">
        <v>14</v>
      </c>
      <c r="D18" s="366">
        <v>42.132000000000005</v>
      </c>
      <c r="E18" s="376">
        <v>14</v>
      </c>
      <c r="F18" s="379">
        <v>246</v>
      </c>
      <c r="G18" s="374" t="s">
        <v>164</v>
      </c>
      <c r="H18" s="391">
        <v>9.2159999999999993</v>
      </c>
      <c r="I18" s="389">
        <v>41.107999999999997</v>
      </c>
      <c r="J18" s="376">
        <v>50</v>
      </c>
      <c r="L18" s="368"/>
    </row>
    <row r="19" spans="1:12" s="2" customFormat="1" ht="24.6" customHeight="1" x14ac:dyDescent="0.3">
      <c r="A19" s="10">
        <v>14</v>
      </c>
      <c r="B19" s="394" t="s">
        <v>157</v>
      </c>
      <c r="C19" s="10">
        <v>12</v>
      </c>
      <c r="D19" s="366">
        <v>41.978499999999997</v>
      </c>
      <c r="E19" s="376">
        <v>12</v>
      </c>
      <c r="F19" s="379">
        <v>243</v>
      </c>
      <c r="G19" s="374" t="s">
        <v>167</v>
      </c>
      <c r="H19" s="392" t="s">
        <v>163</v>
      </c>
      <c r="I19" s="389">
        <v>41.08</v>
      </c>
      <c r="J19" s="376">
        <v>20</v>
      </c>
      <c r="L19" s="369"/>
    </row>
    <row r="20" spans="1:12" ht="24.6" customHeight="1" thickBot="1" x14ac:dyDescent="0.35">
      <c r="A20" s="378">
        <v>15</v>
      </c>
      <c r="B20" s="395" t="s">
        <v>158</v>
      </c>
      <c r="C20" s="378">
        <v>7</v>
      </c>
      <c r="D20" s="116">
        <v>42.726999999999997</v>
      </c>
      <c r="E20" s="377">
        <v>15</v>
      </c>
      <c r="F20" s="380">
        <v>238</v>
      </c>
      <c r="G20" s="375" t="s">
        <v>165</v>
      </c>
      <c r="H20" s="393" t="s">
        <v>162</v>
      </c>
      <c r="I20" s="390">
        <v>41.820999999999998</v>
      </c>
      <c r="J20" s="377">
        <v>237</v>
      </c>
      <c r="L20" s="368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50"/>
    <pageSetUpPr fitToPage="1"/>
  </sheetPr>
  <dimension ref="A1:AP57"/>
  <sheetViews>
    <sheetView zoomScale="50" zoomScaleNormal="50" zoomScalePageLayoutView="75" workbookViewId="0">
      <pane xSplit="1" ySplit="6" topLeftCell="B31" activePane="bottomRight" state="frozen"/>
      <selection pane="topRight" activeCell="B1" sqref="B1"/>
      <selection pane="bottomLeft" activeCell="A7" sqref="A7"/>
      <selection pane="bottomRight" activeCell="C60" sqref="C60"/>
    </sheetView>
  </sheetViews>
  <sheetFormatPr defaultColWidth="8.88671875" defaultRowHeight="14.4" x14ac:dyDescent="0.3"/>
  <cols>
    <col min="1" max="1" width="8.88671875" style="119"/>
    <col min="2" max="2" width="37.88671875" style="119" customWidth="1"/>
    <col min="3" max="3" width="35.44140625" style="119" customWidth="1"/>
    <col min="4" max="4" width="9.88671875" style="119" customWidth="1"/>
    <col min="5" max="5" width="11.33203125" style="119" customWidth="1"/>
    <col min="6" max="6" width="10.6640625" style="120" customWidth="1"/>
    <col min="7" max="8" width="9.88671875" style="120" customWidth="1"/>
    <col min="9" max="9" width="10.88671875" style="120" customWidth="1"/>
    <col min="10" max="10" width="11.33203125" style="119" customWidth="1"/>
    <col min="11" max="11" width="10.44140625" style="119" customWidth="1"/>
    <col min="12" max="12" width="10.6640625" style="119" bestFit="1" customWidth="1"/>
    <col min="13" max="13" width="8.88671875" style="119"/>
    <col min="14" max="14" width="9.6640625" style="119" customWidth="1"/>
    <col min="15" max="15" width="8.88671875" style="119"/>
    <col min="16" max="16" width="11.109375" style="119" customWidth="1"/>
    <col min="17" max="24" width="8.88671875" style="119"/>
    <col min="25" max="25" width="37" style="119" customWidth="1"/>
    <col min="26" max="26" width="5.5546875" style="119" customWidth="1"/>
    <col min="27" max="27" width="5.33203125" style="119" customWidth="1"/>
    <col min="28" max="28" width="4.88671875" style="119" customWidth="1"/>
    <col min="29" max="29" width="6.109375" style="119" customWidth="1"/>
    <col min="30" max="30" width="6.33203125" style="119" customWidth="1"/>
    <col min="31" max="31" width="6" style="119" customWidth="1"/>
    <col min="32" max="32" width="8.88671875" style="119"/>
    <col min="33" max="33" width="6.33203125" style="119" customWidth="1"/>
    <col min="34" max="34" width="7.109375" style="119" customWidth="1"/>
    <col min="35" max="35" width="6.44140625" style="119" customWidth="1"/>
    <col min="36" max="36" width="5.5546875" style="119" customWidth="1"/>
    <col min="37" max="37" width="6.33203125" style="119" customWidth="1"/>
    <col min="38" max="16384" width="8.88671875" style="119"/>
  </cols>
  <sheetData>
    <row r="1" spans="1:42" ht="48" customHeight="1" x14ac:dyDescent="0.3">
      <c r="A1" s="323" t="s">
        <v>148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</row>
    <row r="2" spans="1:42" ht="5.25" customHeight="1" x14ac:dyDescent="0.25"/>
    <row r="3" spans="1:42" ht="19.5" customHeight="1" thickBot="1" x14ac:dyDescent="0.45">
      <c r="A3" s="324" t="s">
        <v>12</v>
      </c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</row>
    <row r="4" spans="1:42" ht="15.75" customHeight="1" thickBot="1" x14ac:dyDescent="0.4">
      <c r="A4" s="121"/>
      <c r="B4" s="121"/>
      <c r="C4" s="121"/>
      <c r="D4" s="121"/>
      <c r="E4" s="121"/>
      <c r="F4" s="121"/>
      <c r="G4" s="121"/>
      <c r="H4" s="121"/>
      <c r="I4" s="121"/>
      <c r="J4" s="121"/>
      <c r="AF4" s="325" t="s">
        <v>92</v>
      </c>
      <c r="AG4" s="326"/>
      <c r="AH4" s="326"/>
      <c r="AI4" s="327"/>
      <c r="AJ4" s="327"/>
      <c r="AK4" s="327"/>
      <c r="AL4" s="327"/>
      <c r="AM4" s="327"/>
      <c r="AN4" s="122"/>
      <c r="AO4" s="122"/>
      <c r="AP4" s="123"/>
    </row>
    <row r="5" spans="1:42" s="120" customFormat="1" ht="30" customHeight="1" x14ac:dyDescent="0.3">
      <c r="A5" s="328" t="s">
        <v>2</v>
      </c>
      <c r="B5" s="330" t="s">
        <v>1</v>
      </c>
      <c r="C5" s="332" t="s">
        <v>13</v>
      </c>
      <c r="D5" s="334" t="s">
        <v>14</v>
      </c>
      <c r="E5" s="336" t="s">
        <v>15</v>
      </c>
      <c r="F5" s="336" t="s">
        <v>16</v>
      </c>
      <c r="G5" s="338" t="s">
        <v>17</v>
      </c>
      <c r="H5" s="334"/>
      <c r="I5" s="334"/>
      <c r="J5" s="339"/>
      <c r="K5" s="339"/>
      <c r="L5" s="340"/>
      <c r="Z5" s="325" t="s">
        <v>93</v>
      </c>
      <c r="AA5" s="327"/>
      <c r="AB5" s="327"/>
      <c r="AC5" s="327"/>
      <c r="AD5" s="327"/>
      <c r="AE5" s="327"/>
      <c r="AF5" s="124"/>
      <c r="AG5" s="125"/>
      <c r="AH5" s="125"/>
      <c r="AI5" s="126"/>
      <c r="AJ5" s="127"/>
      <c r="AK5" s="341" t="s">
        <v>94</v>
      </c>
      <c r="AL5" s="342"/>
      <c r="AM5" s="342"/>
      <c r="AN5" s="127"/>
      <c r="AO5" s="127"/>
      <c r="AP5" s="128"/>
    </row>
    <row r="6" spans="1:42" s="120" customFormat="1" ht="30" customHeight="1" thickBot="1" x14ac:dyDescent="0.65">
      <c r="A6" s="329"/>
      <c r="B6" s="331"/>
      <c r="C6" s="333"/>
      <c r="D6" s="335"/>
      <c r="E6" s="337"/>
      <c r="F6" s="337"/>
      <c r="G6" s="129" t="s">
        <v>18</v>
      </c>
      <c r="H6" s="130" t="s">
        <v>6</v>
      </c>
      <c r="I6" s="130" t="s">
        <v>19</v>
      </c>
      <c r="J6" s="131" t="s">
        <v>20</v>
      </c>
      <c r="K6" s="132" t="s">
        <v>21</v>
      </c>
      <c r="L6" s="133" t="s">
        <v>7</v>
      </c>
      <c r="M6" s="134">
        <v>3</v>
      </c>
      <c r="N6" s="343" t="s">
        <v>70</v>
      </c>
      <c r="O6" s="344"/>
      <c r="P6" s="344"/>
      <c r="Q6" s="344"/>
      <c r="R6" s="344"/>
      <c r="S6" s="344"/>
      <c r="T6" s="344"/>
      <c r="U6" s="344"/>
      <c r="Z6" s="135">
        <v>2</v>
      </c>
      <c r="AA6" s="125">
        <v>1</v>
      </c>
      <c r="AB6" s="136" t="s">
        <v>95</v>
      </c>
      <c r="AC6" s="137" t="s">
        <v>96</v>
      </c>
      <c r="AD6" s="138">
        <v>1</v>
      </c>
      <c r="AE6" s="139">
        <v>2</v>
      </c>
      <c r="AF6" s="140" t="s">
        <v>96</v>
      </c>
      <c r="AG6" s="141" t="s">
        <v>97</v>
      </c>
      <c r="AH6" s="142" t="s">
        <v>98</v>
      </c>
      <c r="AI6" s="143" t="s">
        <v>99</v>
      </c>
      <c r="AJ6" s="144" t="s">
        <v>100</v>
      </c>
      <c r="AK6" s="255" t="s">
        <v>101</v>
      </c>
      <c r="AL6" s="256" t="s">
        <v>102</v>
      </c>
      <c r="AM6" s="136"/>
      <c r="AN6" s="125"/>
      <c r="AO6" s="136"/>
      <c r="AP6" s="145"/>
    </row>
    <row r="7" spans="1:42" s="155" customFormat="1" ht="30" customHeight="1" thickBot="1" x14ac:dyDescent="0.35">
      <c r="A7" s="272">
        <v>1</v>
      </c>
      <c r="B7" s="320" t="s">
        <v>151</v>
      </c>
      <c r="C7" s="146" t="s">
        <v>134</v>
      </c>
      <c r="D7" s="147" t="s">
        <v>52</v>
      </c>
      <c r="E7" s="148">
        <v>65.3</v>
      </c>
      <c r="F7" s="298">
        <f>IF(M6=3,AC7,AF6)</f>
        <v>0</v>
      </c>
      <c r="G7" s="149">
        <v>2</v>
      </c>
      <c r="H7" s="150">
        <v>41.338000000000001</v>
      </c>
      <c r="I7" s="149">
        <f>IF(E7&lt;84.9,0,IF(E7&lt;87.4,0.1,IF(E7&lt;89.9,0.15,IF(E7&lt;92.4,0.2,IF(E7&lt;94.9,0.25,IF(E7&lt;97.4,0.3,IF(E7&lt;99.9,0.35,0.4)))))))</f>
        <v>0</v>
      </c>
      <c r="J7" s="151">
        <f>H7-I7</f>
        <v>41.338000000000001</v>
      </c>
      <c r="K7" s="278">
        <f>AVERAGE(J7:J8)</f>
        <v>41.244</v>
      </c>
      <c r="L7" s="301">
        <f>RANK(K7,K7:K51,1)</f>
        <v>2</v>
      </c>
      <c r="M7" s="152" t="s">
        <v>37</v>
      </c>
      <c r="N7" s="153">
        <v>0.05</v>
      </c>
      <c r="O7" s="154">
        <v>0.1</v>
      </c>
      <c r="P7" s="154">
        <v>0.15</v>
      </c>
      <c r="Q7" s="154">
        <v>0.2</v>
      </c>
      <c r="R7" s="154">
        <v>0.25</v>
      </c>
      <c r="S7" s="154">
        <v>0.3</v>
      </c>
      <c r="T7" s="154">
        <v>0.35</v>
      </c>
      <c r="U7" s="154">
        <f>N7*8</f>
        <v>0.4</v>
      </c>
      <c r="Z7" s="156">
        <f>AVERAGE(E7:E8)</f>
        <v>54.65</v>
      </c>
      <c r="AA7" s="157">
        <f>IF(E7&gt;84.9,E7,E8)</f>
        <v>44</v>
      </c>
      <c r="AB7" s="157">
        <f>COUNTIF(E7:E9,"&gt;84.9")</f>
        <v>0</v>
      </c>
      <c r="AC7" s="250">
        <f>IF(AB7=1,AD7,AE7)</f>
        <v>0</v>
      </c>
      <c r="AD7" s="158">
        <f>IF(AA7&lt;84.9,0,IF(AA7&lt;87.4,9,IF(AA7&lt;89.9,13.5,IF(AA7&lt;92.4,18,IF(AA7&lt;94.9,22.5,IF(AA7&lt;97.4,27,IF(AA7&lt;99.9,31.5,36)))))))</f>
        <v>0</v>
      </c>
      <c r="AE7" s="158">
        <f>IF(Z7&lt;84.9,0,IF(Z7&lt;87.4,18,IF(Z7&lt;89.9,27,IF(Z7&lt;92.4,36,IF(Z7&lt;94.9,45,IF(Z7&lt;97.4,54,IF(Z7&lt;99.9,63,72)))))))</f>
        <v>0</v>
      </c>
      <c r="AF7" s="254">
        <f>IF(AG7=2,AI7,AJ7)</f>
        <v>0</v>
      </c>
      <c r="AG7" s="157">
        <f>COUNTIF(E7:E9,"&gt;1")</f>
        <v>2</v>
      </c>
      <c r="AH7" s="159">
        <f>COUNTIF(E7:E9,"&gt;84.9")</f>
        <v>0</v>
      </c>
      <c r="AI7" s="159">
        <f>IF(AH7=1,AK7,AL7)</f>
        <v>0</v>
      </c>
      <c r="AJ7" s="157"/>
      <c r="AK7" s="160">
        <f>IF(AA7&lt;84.9,0,IF(AA7&lt;87.4,9,IF(AA7&lt;89.9,13.5,IF(AA7&lt;92.4,18,IF(AA7&lt;94.9,22.5,IF(AA7&lt;97.4,27,IF(AA7&lt;99.9,31.5,36)))))))</f>
        <v>0</v>
      </c>
      <c r="AL7" s="157"/>
      <c r="AM7" s="157"/>
      <c r="AN7" s="157"/>
      <c r="AO7" s="157"/>
      <c r="AP7" s="161"/>
    </row>
    <row r="8" spans="1:42" s="155" customFormat="1" ht="30" customHeight="1" x14ac:dyDescent="0.3">
      <c r="A8" s="287"/>
      <c r="B8" s="321"/>
      <c r="C8" s="162" t="s">
        <v>135</v>
      </c>
      <c r="D8" s="163" t="s">
        <v>53</v>
      </c>
      <c r="E8" s="164">
        <v>44</v>
      </c>
      <c r="F8" s="299"/>
      <c r="G8" s="165">
        <v>3</v>
      </c>
      <c r="H8" s="166">
        <v>41.15</v>
      </c>
      <c r="I8" s="165">
        <f t="shared" ref="I8:I51" si="0">IF(E8&lt;84.9,0,IF(E8&lt;87.4,0.1,IF(E8&lt;89.9,0.15,IF(E8&lt;92.4,0.2,IF(E8&lt;94.9,0.25,IF(E8&lt;97.4,0.3,IF(E8&lt;99.9,0.35,0.4)))))))</f>
        <v>0</v>
      </c>
      <c r="J8" s="167">
        <f t="shared" ref="J8:J51" si="1">H8-I8</f>
        <v>41.15</v>
      </c>
      <c r="K8" s="279"/>
      <c r="L8" s="302"/>
      <c r="M8" s="304" t="s">
        <v>67</v>
      </c>
      <c r="N8" s="168">
        <f>1.5*3</f>
        <v>4.5</v>
      </c>
      <c r="O8" s="169">
        <f>1.5*3*2</f>
        <v>9</v>
      </c>
      <c r="P8" s="169">
        <f>1.5*3*3</f>
        <v>13.5</v>
      </c>
      <c r="Q8" s="169">
        <f>1.5*3*4</f>
        <v>18</v>
      </c>
      <c r="R8" s="169">
        <f>1.5*3*5</f>
        <v>22.5</v>
      </c>
      <c r="S8" s="169">
        <f>1.5*3*6</f>
        <v>27</v>
      </c>
      <c r="T8" s="169">
        <f>1.5*3*7</f>
        <v>31.5</v>
      </c>
      <c r="U8" s="169">
        <f>1.5*3*8</f>
        <v>36</v>
      </c>
      <c r="V8" s="170" t="s">
        <v>71</v>
      </c>
      <c r="Z8" s="156"/>
      <c r="AA8" s="157"/>
      <c r="AB8" s="157"/>
      <c r="AC8" s="251"/>
      <c r="AD8" s="158"/>
      <c r="AE8" s="158"/>
      <c r="AF8" s="254"/>
      <c r="AG8" s="157"/>
      <c r="AH8" s="159"/>
      <c r="AI8" s="159">
        <f t="shared" ref="AI8:AI49" si="2">IF(AH8=1,AK8,AL8)</f>
        <v>0</v>
      </c>
      <c r="AJ8" s="157"/>
      <c r="AK8" s="160"/>
      <c r="AL8" s="157"/>
      <c r="AM8" s="157"/>
      <c r="AN8" s="157"/>
      <c r="AO8" s="157"/>
      <c r="AP8" s="161"/>
    </row>
    <row r="9" spans="1:42" s="155" customFormat="1" ht="30" customHeight="1" thickBot="1" x14ac:dyDescent="0.35">
      <c r="A9" s="284"/>
      <c r="B9" s="322"/>
      <c r="C9" s="171"/>
      <c r="D9" s="172" t="s">
        <v>76</v>
      </c>
      <c r="E9" s="173"/>
      <c r="F9" s="300"/>
      <c r="G9" s="174"/>
      <c r="H9" s="175"/>
      <c r="I9" s="174">
        <f t="shared" si="0"/>
        <v>0</v>
      </c>
      <c r="J9" s="176">
        <f t="shared" si="1"/>
        <v>0</v>
      </c>
      <c r="K9" s="280"/>
      <c r="L9" s="303"/>
      <c r="M9" s="305"/>
      <c r="N9" s="177">
        <f>3*3</f>
        <v>9</v>
      </c>
      <c r="O9" s="178">
        <f>3*3*2</f>
        <v>18</v>
      </c>
      <c r="P9" s="178">
        <f>3*3*3</f>
        <v>27</v>
      </c>
      <c r="Q9" s="178">
        <f>3*3*4</f>
        <v>36</v>
      </c>
      <c r="R9" s="178">
        <f>3*3*5</f>
        <v>45</v>
      </c>
      <c r="S9" s="178">
        <f>3*3*6</f>
        <v>54</v>
      </c>
      <c r="T9" s="178">
        <f>3*3*7</f>
        <v>63</v>
      </c>
      <c r="U9" s="178">
        <f>3*3*8</f>
        <v>72</v>
      </c>
      <c r="V9" s="179" t="s">
        <v>72</v>
      </c>
      <c r="Z9" s="156"/>
      <c r="AA9" s="157"/>
      <c r="AB9" s="157"/>
      <c r="AC9" s="251"/>
      <c r="AD9" s="158"/>
      <c r="AE9" s="158"/>
      <c r="AF9" s="254"/>
      <c r="AG9" s="157"/>
      <c r="AH9" s="159"/>
      <c r="AI9" s="159">
        <f t="shared" si="2"/>
        <v>0</v>
      </c>
      <c r="AJ9" s="157"/>
      <c r="AK9" s="160"/>
      <c r="AL9" s="157"/>
      <c r="AM9" s="157"/>
      <c r="AN9" s="157"/>
      <c r="AO9" s="157"/>
      <c r="AP9" s="161"/>
    </row>
    <row r="10" spans="1:42" s="155" customFormat="1" ht="30" customHeight="1" thickBot="1" x14ac:dyDescent="0.35">
      <c r="A10" s="294">
        <v>2</v>
      </c>
      <c r="B10" s="272" t="s">
        <v>128</v>
      </c>
      <c r="C10" s="180" t="s">
        <v>136</v>
      </c>
      <c r="D10" s="147" t="s">
        <v>49</v>
      </c>
      <c r="E10" s="181">
        <v>81</v>
      </c>
      <c r="F10" s="298">
        <f>IF(M6=3,AC10,AF9)</f>
        <v>0</v>
      </c>
      <c r="G10" s="149">
        <v>4</v>
      </c>
      <c r="H10" s="150">
        <v>41.03</v>
      </c>
      <c r="I10" s="149">
        <f t="shared" si="0"/>
        <v>0</v>
      </c>
      <c r="J10" s="151">
        <f t="shared" si="1"/>
        <v>41.03</v>
      </c>
      <c r="K10" s="278">
        <f>AVERAGE(J10:J11)</f>
        <v>41.365499999999997</v>
      </c>
      <c r="L10" s="314">
        <f>RANK(K10,K7:K51,1)</f>
        <v>7</v>
      </c>
      <c r="M10" s="182" t="s">
        <v>69</v>
      </c>
      <c r="N10" s="183">
        <v>82.5</v>
      </c>
      <c r="O10" s="184">
        <v>85</v>
      </c>
      <c r="P10" s="184">
        <v>87.5</v>
      </c>
      <c r="Q10" s="184">
        <v>90</v>
      </c>
      <c r="R10" s="184">
        <v>92.5</v>
      </c>
      <c r="S10" s="184">
        <v>95</v>
      </c>
      <c r="T10" s="184">
        <v>97.5</v>
      </c>
      <c r="U10" s="184">
        <v>100</v>
      </c>
      <c r="Z10" s="156">
        <f t="shared" ref="Z10:Z49" si="3">AVERAGE(E10:E11)</f>
        <v>75</v>
      </c>
      <c r="AA10" s="157">
        <f t="shared" ref="AA10:AA46" si="4">IF(E10&gt;84.9,E10,E11)</f>
        <v>69</v>
      </c>
      <c r="AB10" s="157">
        <f t="shared" ref="AB10:AB49" si="5">COUNTIF(E10:E12,"&gt;84.9")</f>
        <v>0</v>
      </c>
      <c r="AC10" s="251">
        <f t="shared" ref="AC10:AC49" si="6">IF(AB10=1,AD10,AE10)</f>
        <v>0</v>
      </c>
      <c r="AD10" s="158">
        <f t="shared" ref="AD10:AD49" si="7">IF(AA10&lt;84.9,0,IF(AA10&lt;87.4,9,IF(AA10&lt;89.9,13.5,IF(AA10&lt;92.4,18,IF(AA10&lt;94.9,22.5,IF(AA10&lt;97.4,27,IF(AA10&lt;99.9,31.5,36)))))))</f>
        <v>0</v>
      </c>
      <c r="AE10" s="158">
        <f t="shared" ref="AE10:AE49" si="8">IF(Z10&lt;84.9,0,IF(Z10&lt;87.4,18,IF(Z10&lt;89.9,27,IF(Z10&lt;92.4,36,IF(Z10&lt;94.9,45,IF(Z10&lt;97.4,54,IF(Z10&lt;99.9,63,72)))))))</f>
        <v>0</v>
      </c>
      <c r="AF10" s="254">
        <f t="shared" ref="AF10:AF49" si="9">IF(AG10=2,AI10,AJ10)</f>
        <v>0</v>
      </c>
      <c r="AG10" s="157">
        <f t="shared" ref="AG10:AG49" si="10">COUNTIF(E10:E12,"&gt;1")</f>
        <v>2</v>
      </c>
      <c r="AH10" s="159">
        <f t="shared" ref="AH10:AH49" si="11">COUNTIF(E10:E12,"&gt;84.9")</f>
        <v>0</v>
      </c>
      <c r="AI10" s="159">
        <f t="shared" si="2"/>
        <v>0</v>
      </c>
      <c r="AJ10" s="157"/>
      <c r="AK10" s="160"/>
      <c r="AL10" s="157"/>
      <c r="AM10" s="157"/>
      <c r="AN10" s="157"/>
      <c r="AO10" s="157"/>
      <c r="AP10" s="161"/>
    </row>
    <row r="11" spans="1:42" s="155" customFormat="1" ht="30" customHeight="1" x14ac:dyDescent="0.3">
      <c r="A11" s="297"/>
      <c r="B11" s="287"/>
      <c r="C11" s="185" t="s">
        <v>137</v>
      </c>
      <c r="D11" s="163" t="s">
        <v>48</v>
      </c>
      <c r="E11" s="186">
        <v>69</v>
      </c>
      <c r="F11" s="299"/>
      <c r="G11" s="187">
        <v>3</v>
      </c>
      <c r="H11" s="188">
        <v>41.701000000000001</v>
      </c>
      <c r="I11" s="187">
        <f t="shared" si="0"/>
        <v>0</v>
      </c>
      <c r="J11" s="167">
        <f t="shared" si="1"/>
        <v>41.701000000000001</v>
      </c>
      <c r="K11" s="279"/>
      <c r="L11" s="315"/>
      <c r="M11" s="317" t="s">
        <v>68</v>
      </c>
      <c r="N11" s="189">
        <f>1.5*4</f>
        <v>6</v>
      </c>
      <c r="O11" s="190">
        <f>1.5*4*2</f>
        <v>12</v>
      </c>
      <c r="P11" s="190">
        <f>1.5*4*3</f>
        <v>18</v>
      </c>
      <c r="Q11" s="190">
        <f>1.5*4*4</f>
        <v>24</v>
      </c>
      <c r="R11" s="190">
        <f>1.5*4*5</f>
        <v>30</v>
      </c>
      <c r="S11" s="190">
        <f>1.5*4*6</f>
        <v>36</v>
      </c>
      <c r="T11" s="190">
        <f>1.5*4*7</f>
        <v>42</v>
      </c>
      <c r="U11" s="190">
        <f>1.5*4*8</f>
        <v>48</v>
      </c>
      <c r="V11" s="191" t="s">
        <v>71</v>
      </c>
      <c r="W11" s="306" t="s">
        <v>73</v>
      </c>
      <c r="X11" s="307"/>
      <c r="Z11" s="156"/>
      <c r="AA11" s="157"/>
      <c r="AB11" s="157"/>
      <c r="AC11" s="251"/>
      <c r="AD11" s="158"/>
      <c r="AE11" s="158"/>
      <c r="AF11" s="254"/>
      <c r="AG11" s="157"/>
      <c r="AH11" s="159"/>
      <c r="AI11" s="159">
        <f t="shared" si="2"/>
        <v>0</v>
      </c>
      <c r="AJ11" s="157"/>
      <c r="AK11" s="160"/>
      <c r="AL11" s="157"/>
      <c r="AM11" s="157"/>
      <c r="AN11" s="157"/>
      <c r="AO11" s="157"/>
      <c r="AP11" s="161"/>
    </row>
    <row r="12" spans="1:42" s="155" customFormat="1" ht="30" customHeight="1" thickBot="1" x14ac:dyDescent="0.35">
      <c r="A12" s="296"/>
      <c r="B12" s="274"/>
      <c r="C12" s="192"/>
      <c r="D12" s="172" t="s">
        <v>77</v>
      </c>
      <c r="E12" s="193"/>
      <c r="F12" s="300"/>
      <c r="G12" s="174"/>
      <c r="H12" s="175"/>
      <c r="I12" s="174">
        <f t="shared" si="0"/>
        <v>0</v>
      </c>
      <c r="J12" s="176">
        <f t="shared" si="1"/>
        <v>0</v>
      </c>
      <c r="K12" s="280"/>
      <c r="L12" s="316"/>
      <c r="M12" s="318"/>
      <c r="N12" s="194">
        <f>3*4</f>
        <v>12</v>
      </c>
      <c r="O12" s="195">
        <f>3*4*2</f>
        <v>24</v>
      </c>
      <c r="P12" s="195">
        <f>3*4*3</f>
        <v>36</v>
      </c>
      <c r="Q12" s="195">
        <f>3*4*4</f>
        <v>48</v>
      </c>
      <c r="R12" s="195">
        <f>3*4*5</f>
        <v>60</v>
      </c>
      <c r="S12" s="195">
        <f>3*4*6</f>
        <v>72</v>
      </c>
      <c r="T12" s="195">
        <f>3*4*7</f>
        <v>84</v>
      </c>
      <c r="U12" s="195">
        <f>3*4*8</f>
        <v>96</v>
      </c>
      <c r="V12" s="196" t="s">
        <v>72</v>
      </c>
      <c r="W12" s="308"/>
      <c r="X12" s="309"/>
      <c r="Z12" s="156"/>
      <c r="AA12" s="157"/>
      <c r="AB12" s="157"/>
      <c r="AC12" s="251"/>
      <c r="AD12" s="158"/>
      <c r="AE12" s="158"/>
      <c r="AF12" s="254"/>
      <c r="AG12" s="157"/>
      <c r="AH12" s="159"/>
      <c r="AI12" s="159">
        <f t="shared" si="2"/>
        <v>0</v>
      </c>
      <c r="AJ12" s="157"/>
      <c r="AK12" s="160"/>
      <c r="AL12" s="157"/>
      <c r="AM12" s="157"/>
      <c r="AN12" s="157"/>
      <c r="AO12" s="157"/>
      <c r="AP12" s="161"/>
    </row>
    <row r="13" spans="1:42" s="155" customFormat="1" ht="30" customHeight="1" x14ac:dyDescent="0.3">
      <c r="A13" s="294">
        <v>3</v>
      </c>
      <c r="B13" s="272" t="s">
        <v>147</v>
      </c>
      <c r="C13" s="180" t="s">
        <v>131</v>
      </c>
      <c r="D13" s="147" t="s">
        <v>41</v>
      </c>
      <c r="E13" s="197">
        <v>75</v>
      </c>
      <c r="F13" s="298">
        <f>IF(M6=3,AC13,AF12)</f>
        <v>0</v>
      </c>
      <c r="G13" s="149">
        <v>5</v>
      </c>
      <c r="H13" s="150">
        <v>41.774000000000001</v>
      </c>
      <c r="I13" s="149">
        <f t="shared" si="0"/>
        <v>0</v>
      </c>
      <c r="J13" s="151">
        <f t="shared" si="1"/>
        <v>41.774000000000001</v>
      </c>
      <c r="K13" s="278">
        <f t="shared" ref="K13" si="12">AVERAGE(J13:J14)</f>
        <v>41.733499999999999</v>
      </c>
      <c r="L13" s="301">
        <f>RANK(K13,K7:K51,1)</f>
        <v>11</v>
      </c>
      <c r="M13" s="318"/>
      <c r="N13" s="198">
        <f>1*4</f>
        <v>4</v>
      </c>
      <c r="O13" s="199">
        <f>1*4*2</f>
        <v>8</v>
      </c>
      <c r="P13" s="199">
        <f>1*4*3</f>
        <v>12</v>
      </c>
      <c r="Q13" s="199">
        <f>1*4*4</f>
        <v>16</v>
      </c>
      <c r="R13" s="199">
        <f>1*4*5</f>
        <v>20</v>
      </c>
      <c r="S13" s="199">
        <f>1*4*6</f>
        <v>24</v>
      </c>
      <c r="T13" s="199">
        <f>1*4*7</f>
        <v>28</v>
      </c>
      <c r="U13" s="199">
        <f>1*4*8</f>
        <v>32</v>
      </c>
      <c r="V13" s="200" t="s">
        <v>71</v>
      </c>
      <c r="W13" s="310" t="s">
        <v>74</v>
      </c>
      <c r="X13" s="311"/>
      <c r="Z13" s="156">
        <f t="shared" si="3"/>
        <v>74.150000000000006</v>
      </c>
      <c r="AA13" s="157">
        <f t="shared" si="4"/>
        <v>73.3</v>
      </c>
      <c r="AB13" s="157">
        <f t="shared" si="5"/>
        <v>0</v>
      </c>
      <c r="AC13" s="251">
        <f t="shared" si="6"/>
        <v>0</v>
      </c>
      <c r="AD13" s="158">
        <f t="shared" si="7"/>
        <v>0</v>
      </c>
      <c r="AE13" s="158">
        <f t="shared" si="8"/>
        <v>0</v>
      </c>
      <c r="AF13" s="254">
        <f t="shared" si="9"/>
        <v>0</v>
      </c>
      <c r="AG13" s="157">
        <f t="shared" si="10"/>
        <v>2</v>
      </c>
      <c r="AH13" s="159">
        <f t="shared" si="11"/>
        <v>0</v>
      </c>
      <c r="AI13" s="159">
        <f t="shared" si="2"/>
        <v>0</v>
      </c>
      <c r="AJ13" s="157"/>
      <c r="AK13" s="160"/>
      <c r="AL13" s="157"/>
      <c r="AM13" s="157"/>
      <c r="AN13" s="157"/>
      <c r="AO13" s="157"/>
      <c r="AP13" s="161"/>
    </row>
    <row r="14" spans="1:42" s="155" customFormat="1" ht="30" customHeight="1" x14ac:dyDescent="0.3">
      <c r="A14" s="295"/>
      <c r="B14" s="273"/>
      <c r="C14" s="201" t="s">
        <v>132</v>
      </c>
      <c r="D14" s="202" t="s">
        <v>42</v>
      </c>
      <c r="E14" s="203">
        <v>73.3</v>
      </c>
      <c r="F14" s="299"/>
      <c r="G14" s="187">
        <v>4</v>
      </c>
      <c r="H14" s="188">
        <v>41.692999999999998</v>
      </c>
      <c r="I14" s="187">
        <f t="shared" si="0"/>
        <v>0</v>
      </c>
      <c r="J14" s="167">
        <f t="shared" si="1"/>
        <v>41.692999999999998</v>
      </c>
      <c r="K14" s="279"/>
      <c r="L14" s="302"/>
      <c r="M14" s="318"/>
      <c r="N14" s="198">
        <f>2*4</f>
        <v>8</v>
      </c>
      <c r="O14" s="199">
        <f>2*4*2</f>
        <v>16</v>
      </c>
      <c r="P14" s="199">
        <f>2*4*3</f>
        <v>24</v>
      </c>
      <c r="Q14" s="199">
        <f>2*4*4</f>
        <v>32</v>
      </c>
      <c r="R14" s="199">
        <f>2*4*5</f>
        <v>40</v>
      </c>
      <c r="S14" s="199">
        <f>2*4*6</f>
        <v>48</v>
      </c>
      <c r="T14" s="199">
        <f>2*4*7</f>
        <v>56</v>
      </c>
      <c r="U14" s="199">
        <f>2*4*8</f>
        <v>64</v>
      </c>
      <c r="V14" s="200" t="s">
        <v>72</v>
      </c>
      <c r="W14" s="310"/>
      <c r="X14" s="311"/>
      <c r="Z14" s="156"/>
      <c r="AA14" s="157"/>
      <c r="AB14" s="157"/>
      <c r="AC14" s="251"/>
      <c r="AD14" s="158"/>
      <c r="AE14" s="158"/>
      <c r="AF14" s="254"/>
      <c r="AG14" s="157"/>
      <c r="AH14" s="159"/>
      <c r="AI14" s="159">
        <f t="shared" si="2"/>
        <v>0</v>
      </c>
      <c r="AJ14" s="157"/>
      <c r="AK14" s="160"/>
      <c r="AL14" s="157"/>
      <c r="AM14" s="157"/>
      <c r="AN14" s="157"/>
      <c r="AO14" s="157"/>
      <c r="AP14" s="161"/>
    </row>
    <row r="15" spans="1:42" s="155" customFormat="1" ht="30" customHeight="1" thickBot="1" x14ac:dyDescent="0.35">
      <c r="A15" s="296"/>
      <c r="B15" s="274"/>
      <c r="C15" s="192"/>
      <c r="D15" s="172" t="s">
        <v>78</v>
      </c>
      <c r="E15" s="193"/>
      <c r="F15" s="300"/>
      <c r="G15" s="174"/>
      <c r="H15" s="175"/>
      <c r="I15" s="174">
        <f t="shared" si="0"/>
        <v>0</v>
      </c>
      <c r="J15" s="176">
        <f t="shared" si="1"/>
        <v>0</v>
      </c>
      <c r="K15" s="280"/>
      <c r="L15" s="303"/>
      <c r="M15" s="319"/>
      <c r="N15" s="204">
        <f>3*4</f>
        <v>12</v>
      </c>
      <c r="O15" s="205">
        <f>3*4*2</f>
        <v>24</v>
      </c>
      <c r="P15" s="205">
        <f>3*4*3</f>
        <v>36</v>
      </c>
      <c r="Q15" s="205">
        <f>3*4*4</f>
        <v>48</v>
      </c>
      <c r="R15" s="205">
        <f>3*4*5</f>
        <v>60</v>
      </c>
      <c r="S15" s="205">
        <f>3*4*6</f>
        <v>72</v>
      </c>
      <c r="T15" s="205">
        <f>3*4*7</f>
        <v>84</v>
      </c>
      <c r="U15" s="205">
        <f>3*4*8</f>
        <v>96</v>
      </c>
      <c r="V15" s="206" t="s">
        <v>75</v>
      </c>
      <c r="W15" s="312"/>
      <c r="X15" s="313"/>
      <c r="Z15" s="156"/>
      <c r="AA15" s="157"/>
      <c r="AB15" s="157"/>
      <c r="AC15" s="251"/>
      <c r="AD15" s="158"/>
      <c r="AE15" s="158"/>
      <c r="AF15" s="254"/>
      <c r="AG15" s="157"/>
      <c r="AH15" s="159"/>
      <c r="AI15" s="159">
        <f t="shared" si="2"/>
        <v>0</v>
      </c>
      <c r="AJ15" s="157"/>
      <c r="AK15" s="160"/>
      <c r="AL15" s="157"/>
      <c r="AM15" s="157"/>
      <c r="AN15" s="157"/>
      <c r="AO15" s="157"/>
      <c r="AP15" s="161"/>
    </row>
    <row r="16" spans="1:42" s="155" customFormat="1" ht="30" customHeight="1" x14ac:dyDescent="0.3">
      <c r="A16" s="272">
        <v>4</v>
      </c>
      <c r="B16" s="272" t="s">
        <v>119</v>
      </c>
      <c r="C16" s="180" t="s">
        <v>120</v>
      </c>
      <c r="D16" s="147" t="s">
        <v>56</v>
      </c>
      <c r="E16" s="197">
        <v>54.5</v>
      </c>
      <c r="F16" s="298">
        <f>IF(M6=3,AC16,AF15)</f>
        <v>27</v>
      </c>
      <c r="G16" s="149">
        <v>5</v>
      </c>
      <c r="H16" s="150">
        <v>41.664000000000001</v>
      </c>
      <c r="I16" s="149">
        <f t="shared" si="0"/>
        <v>0</v>
      </c>
      <c r="J16" s="151">
        <f t="shared" si="1"/>
        <v>41.664000000000001</v>
      </c>
      <c r="K16" s="278">
        <f t="shared" ref="K16" si="13">AVERAGE(J16:J17)</f>
        <v>41.576500000000003</v>
      </c>
      <c r="L16" s="281">
        <f>RANK(K16,K7:K51,1)</f>
        <v>10</v>
      </c>
      <c r="N16" s="207"/>
      <c r="O16" s="207"/>
      <c r="P16" s="207"/>
      <c r="Q16" s="207"/>
      <c r="Z16" s="156">
        <f t="shared" si="3"/>
        <v>75.5</v>
      </c>
      <c r="AA16" s="157">
        <f t="shared" si="4"/>
        <v>96.5</v>
      </c>
      <c r="AB16" s="157">
        <f t="shared" si="5"/>
        <v>1</v>
      </c>
      <c r="AC16" s="251">
        <f t="shared" si="6"/>
        <v>27</v>
      </c>
      <c r="AD16" s="158">
        <f t="shared" si="7"/>
        <v>27</v>
      </c>
      <c r="AE16" s="158">
        <f t="shared" si="8"/>
        <v>0</v>
      </c>
      <c r="AF16" s="254">
        <f t="shared" si="9"/>
        <v>0</v>
      </c>
      <c r="AG16" s="157">
        <f t="shared" si="10"/>
        <v>2</v>
      </c>
      <c r="AH16" s="159">
        <f t="shared" si="11"/>
        <v>1</v>
      </c>
      <c r="AI16" s="159">
        <f t="shared" si="2"/>
        <v>0</v>
      </c>
      <c r="AJ16" s="157"/>
      <c r="AK16" s="160"/>
      <c r="AL16" s="157"/>
      <c r="AM16" s="157"/>
      <c r="AN16" s="157"/>
      <c r="AO16" s="157"/>
      <c r="AP16" s="161"/>
    </row>
    <row r="17" spans="1:42" s="155" customFormat="1" ht="30" customHeight="1" x14ac:dyDescent="0.3">
      <c r="A17" s="287"/>
      <c r="B17" s="287"/>
      <c r="C17" s="185" t="s">
        <v>121</v>
      </c>
      <c r="D17" s="163" t="s">
        <v>63</v>
      </c>
      <c r="E17" s="208">
        <v>96.5</v>
      </c>
      <c r="F17" s="299"/>
      <c r="G17" s="187">
        <v>6</v>
      </c>
      <c r="H17" s="188">
        <v>41.789000000000001</v>
      </c>
      <c r="I17" s="187">
        <f t="shared" si="0"/>
        <v>0.3</v>
      </c>
      <c r="J17" s="167">
        <f t="shared" si="1"/>
        <v>41.489000000000004</v>
      </c>
      <c r="K17" s="279"/>
      <c r="L17" s="282"/>
      <c r="N17" s="207"/>
      <c r="O17" s="207"/>
      <c r="P17" s="207"/>
      <c r="Q17" s="207"/>
      <c r="Z17" s="156"/>
      <c r="AA17" s="157"/>
      <c r="AB17" s="157"/>
      <c r="AC17" s="251"/>
      <c r="AD17" s="158"/>
      <c r="AE17" s="158"/>
      <c r="AF17" s="254">
        <f t="shared" si="9"/>
        <v>0</v>
      </c>
      <c r="AG17" s="157">
        <f t="shared" si="10"/>
        <v>2</v>
      </c>
      <c r="AH17" s="159">
        <f t="shared" si="11"/>
        <v>2</v>
      </c>
      <c r="AI17" s="159">
        <f t="shared" si="2"/>
        <v>0</v>
      </c>
      <c r="AJ17" s="157"/>
      <c r="AK17" s="160"/>
      <c r="AL17" s="157"/>
      <c r="AM17" s="157"/>
      <c r="AN17" s="157"/>
      <c r="AO17" s="157"/>
      <c r="AP17" s="161"/>
    </row>
    <row r="18" spans="1:42" s="155" customFormat="1" ht="30" customHeight="1" thickBot="1" x14ac:dyDescent="0.35">
      <c r="A18" s="274"/>
      <c r="B18" s="274"/>
      <c r="C18" s="192"/>
      <c r="D18" s="172" t="s">
        <v>64</v>
      </c>
      <c r="E18" s="193"/>
      <c r="F18" s="300"/>
      <c r="G18" s="174"/>
      <c r="H18" s="175"/>
      <c r="I18" s="174">
        <f t="shared" si="0"/>
        <v>0</v>
      </c>
      <c r="J18" s="176">
        <f t="shared" si="1"/>
        <v>0</v>
      </c>
      <c r="K18" s="280"/>
      <c r="L18" s="283"/>
      <c r="N18" s="207"/>
      <c r="O18" s="207"/>
      <c r="P18" s="207"/>
      <c r="Q18" s="207"/>
      <c r="Z18" s="156"/>
      <c r="AA18" s="157"/>
      <c r="AB18" s="157"/>
      <c r="AC18" s="251"/>
      <c r="AD18" s="158"/>
      <c r="AE18" s="158"/>
      <c r="AF18" s="254">
        <f t="shared" si="9"/>
        <v>0</v>
      </c>
      <c r="AG18" s="157">
        <f t="shared" si="10"/>
        <v>2</v>
      </c>
      <c r="AH18" s="159">
        <f t="shared" si="11"/>
        <v>1</v>
      </c>
      <c r="AI18" s="159">
        <f t="shared" si="2"/>
        <v>0</v>
      </c>
      <c r="AJ18" s="157"/>
      <c r="AK18" s="160"/>
      <c r="AL18" s="157"/>
      <c r="AM18" s="157"/>
      <c r="AN18" s="157"/>
      <c r="AO18" s="157"/>
      <c r="AP18" s="161"/>
    </row>
    <row r="19" spans="1:42" s="155" customFormat="1" ht="30" customHeight="1" x14ac:dyDescent="0.3">
      <c r="A19" s="272">
        <v>5</v>
      </c>
      <c r="B19" s="272" t="s">
        <v>110</v>
      </c>
      <c r="C19" s="180" t="s">
        <v>111</v>
      </c>
      <c r="D19" s="147" t="s">
        <v>45</v>
      </c>
      <c r="E19" s="197">
        <v>87.5</v>
      </c>
      <c r="F19" s="298">
        <f>IF(M6=3,AC19,AF18)</f>
        <v>13.5</v>
      </c>
      <c r="G19" s="149">
        <v>7</v>
      </c>
      <c r="H19" s="150">
        <v>41.137</v>
      </c>
      <c r="I19" s="149">
        <f t="shared" si="0"/>
        <v>0.15</v>
      </c>
      <c r="J19" s="151">
        <f t="shared" si="1"/>
        <v>40.987000000000002</v>
      </c>
      <c r="K19" s="278">
        <f t="shared" ref="K19" si="14">AVERAGE(J19:J20)</f>
        <v>41.339500000000001</v>
      </c>
      <c r="L19" s="281">
        <f>RANK(K19,K7:K51,1)</f>
        <v>5</v>
      </c>
      <c r="N19" s="207"/>
      <c r="O19" s="207"/>
      <c r="P19" s="207"/>
      <c r="Q19" s="207"/>
      <c r="Z19" s="156">
        <f t="shared" si="3"/>
        <v>79.650000000000006</v>
      </c>
      <c r="AA19" s="157">
        <f t="shared" si="4"/>
        <v>87.5</v>
      </c>
      <c r="AB19" s="157">
        <f t="shared" si="5"/>
        <v>1</v>
      </c>
      <c r="AC19" s="251">
        <f t="shared" si="6"/>
        <v>13.5</v>
      </c>
      <c r="AD19" s="158">
        <f t="shared" si="7"/>
        <v>13.5</v>
      </c>
      <c r="AE19" s="158">
        <f t="shared" si="8"/>
        <v>0</v>
      </c>
      <c r="AF19" s="254">
        <f t="shared" si="9"/>
        <v>0</v>
      </c>
      <c r="AG19" s="157">
        <f t="shared" si="10"/>
        <v>2</v>
      </c>
      <c r="AH19" s="159">
        <f t="shared" si="11"/>
        <v>1</v>
      </c>
      <c r="AI19" s="159">
        <f t="shared" si="2"/>
        <v>0</v>
      </c>
      <c r="AJ19" s="157"/>
      <c r="AK19" s="160"/>
      <c r="AL19" s="157"/>
      <c r="AM19" s="157"/>
      <c r="AN19" s="157"/>
      <c r="AO19" s="157"/>
      <c r="AP19" s="161"/>
    </row>
    <row r="20" spans="1:42" s="155" customFormat="1" ht="30" customHeight="1" x14ac:dyDescent="0.3">
      <c r="A20" s="287"/>
      <c r="B20" s="273"/>
      <c r="C20" s="201" t="s">
        <v>112</v>
      </c>
      <c r="D20" s="202" t="s">
        <v>55</v>
      </c>
      <c r="E20" s="203">
        <v>71.8</v>
      </c>
      <c r="F20" s="299"/>
      <c r="G20" s="187">
        <v>6</v>
      </c>
      <c r="H20" s="188">
        <v>41.692</v>
      </c>
      <c r="I20" s="187">
        <f t="shared" si="0"/>
        <v>0</v>
      </c>
      <c r="J20" s="167">
        <f t="shared" si="1"/>
        <v>41.692</v>
      </c>
      <c r="K20" s="279"/>
      <c r="L20" s="282"/>
      <c r="N20" s="207"/>
      <c r="O20" s="207"/>
      <c r="P20" s="207"/>
      <c r="Q20" s="207"/>
      <c r="Z20" s="156"/>
      <c r="AA20" s="157"/>
      <c r="AB20" s="157"/>
      <c r="AC20" s="251"/>
      <c r="AD20" s="158"/>
      <c r="AE20" s="158"/>
      <c r="AF20" s="254">
        <f t="shared" si="9"/>
        <v>0</v>
      </c>
      <c r="AG20" s="157">
        <f t="shared" si="10"/>
        <v>2</v>
      </c>
      <c r="AH20" s="159">
        <f t="shared" si="11"/>
        <v>0</v>
      </c>
      <c r="AI20" s="159">
        <f t="shared" si="2"/>
        <v>0</v>
      </c>
      <c r="AJ20" s="157"/>
      <c r="AK20" s="160"/>
      <c r="AL20" s="157"/>
      <c r="AM20" s="157"/>
      <c r="AN20" s="157"/>
      <c r="AO20" s="157"/>
      <c r="AP20" s="161"/>
    </row>
    <row r="21" spans="1:42" s="155" customFormat="1" ht="30" customHeight="1" thickBot="1" x14ac:dyDescent="0.35">
      <c r="A21" s="274"/>
      <c r="B21" s="274"/>
      <c r="C21" s="192"/>
      <c r="D21" s="172" t="s">
        <v>79</v>
      </c>
      <c r="E21" s="193"/>
      <c r="F21" s="300"/>
      <c r="G21" s="174"/>
      <c r="H21" s="175"/>
      <c r="I21" s="174">
        <f t="shared" si="0"/>
        <v>0</v>
      </c>
      <c r="J21" s="176">
        <f t="shared" si="1"/>
        <v>0</v>
      </c>
      <c r="K21" s="280"/>
      <c r="L21" s="283"/>
      <c r="N21" s="209"/>
      <c r="O21" s="119"/>
      <c r="P21" s="207"/>
      <c r="Q21" s="207"/>
      <c r="Z21" s="156"/>
      <c r="AA21" s="157"/>
      <c r="AB21" s="157"/>
      <c r="AC21" s="251"/>
      <c r="AD21" s="158"/>
      <c r="AE21" s="158"/>
      <c r="AF21" s="254">
        <f t="shared" si="9"/>
        <v>0</v>
      </c>
      <c r="AG21" s="157">
        <f t="shared" si="10"/>
        <v>2</v>
      </c>
      <c r="AH21" s="159">
        <f t="shared" si="11"/>
        <v>0</v>
      </c>
      <c r="AI21" s="159">
        <f t="shared" si="2"/>
        <v>0</v>
      </c>
      <c r="AJ21" s="157"/>
      <c r="AK21" s="160"/>
      <c r="AL21" s="157"/>
      <c r="AM21" s="157"/>
      <c r="AN21" s="157"/>
      <c r="AO21" s="157"/>
      <c r="AP21" s="161"/>
    </row>
    <row r="22" spans="1:42" ht="29.25" customHeight="1" x14ac:dyDescent="0.35">
      <c r="A22" s="272">
        <v>6</v>
      </c>
      <c r="B22" s="294" t="s">
        <v>138</v>
      </c>
      <c r="C22" s="210" t="s">
        <v>139</v>
      </c>
      <c r="D22" s="211" t="s">
        <v>50</v>
      </c>
      <c r="E22" s="212">
        <v>71.3</v>
      </c>
      <c r="F22" s="275">
        <f>IF(M6=3,AC22,AF21)</f>
        <v>0</v>
      </c>
      <c r="G22" s="213">
        <v>7</v>
      </c>
      <c r="H22" s="214">
        <v>41.319000000000003</v>
      </c>
      <c r="I22" s="149">
        <f t="shared" si="0"/>
        <v>0</v>
      </c>
      <c r="J22" s="151">
        <f t="shared" si="1"/>
        <v>41.319000000000003</v>
      </c>
      <c r="K22" s="278">
        <f t="shared" ref="K22" si="15">AVERAGE(J22:J23)</f>
        <v>42.077500000000001</v>
      </c>
      <c r="L22" s="281">
        <f>RANK(K22,K7:K51,1)</f>
        <v>13</v>
      </c>
      <c r="M22" s="155"/>
      <c r="P22" s="215"/>
      <c r="Z22" s="156">
        <f t="shared" si="3"/>
        <v>74.599999999999994</v>
      </c>
      <c r="AA22" s="157">
        <f t="shared" si="4"/>
        <v>77.900000000000006</v>
      </c>
      <c r="AB22" s="216">
        <f t="shared" si="5"/>
        <v>0</v>
      </c>
      <c r="AC22" s="252">
        <f t="shared" si="6"/>
        <v>0</v>
      </c>
      <c r="AD22" s="158">
        <f t="shared" si="7"/>
        <v>0</v>
      </c>
      <c r="AE22" s="158">
        <f t="shared" si="8"/>
        <v>0</v>
      </c>
      <c r="AF22" s="254">
        <f t="shared" si="9"/>
        <v>0</v>
      </c>
      <c r="AG22" s="157">
        <f t="shared" si="10"/>
        <v>2</v>
      </c>
      <c r="AH22" s="159">
        <f t="shared" si="11"/>
        <v>0</v>
      </c>
      <c r="AI22" s="159">
        <f t="shared" si="2"/>
        <v>0</v>
      </c>
      <c r="AJ22" s="216"/>
      <c r="AK22" s="218"/>
      <c r="AL22" s="216"/>
      <c r="AM22" s="216"/>
      <c r="AN22" s="216"/>
      <c r="AO22" s="216"/>
      <c r="AP22" s="219"/>
    </row>
    <row r="23" spans="1:42" ht="29.25" customHeight="1" x14ac:dyDescent="0.35">
      <c r="A23" s="273"/>
      <c r="B23" s="297"/>
      <c r="C23" s="220" t="s">
        <v>140</v>
      </c>
      <c r="D23" s="221" t="s">
        <v>51</v>
      </c>
      <c r="E23" s="222">
        <v>77.900000000000006</v>
      </c>
      <c r="F23" s="276"/>
      <c r="G23" s="223">
        <v>9</v>
      </c>
      <c r="H23" s="224">
        <v>42.835999999999999</v>
      </c>
      <c r="I23" s="187">
        <f t="shared" si="0"/>
        <v>0</v>
      </c>
      <c r="J23" s="167">
        <f t="shared" si="1"/>
        <v>42.835999999999999</v>
      </c>
      <c r="K23" s="279"/>
      <c r="L23" s="282"/>
      <c r="M23" s="155"/>
      <c r="P23" s="215"/>
      <c r="Z23" s="156"/>
      <c r="AA23" s="157"/>
      <c r="AB23" s="216"/>
      <c r="AC23" s="252"/>
      <c r="AD23" s="158"/>
      <c r="AE23" s="158"/>
      <c r="AF23" s="254">
        <f t="shared" si="9"/>
        <v>0</v>
      </c>
      <c r="AG23" s="157">
        <f t="shared" si="10"/>
        <v>2</v>
      </c>
      <c r="AH23" s="159">
        <f t="shared" si="11"/>
        <v>1</v>
      </c>
      <c r="AI23" s="159">
        <f t="shared" si="2"/>
        <v>0</v>
      </c>
      <c r="AJ23" s="216"/>
      <c r="AK23" s="218"/>
      <c r="AL23" s="216"/>
      <c r="AM23" s="216"/>
      <c r="AN23" s="216"/>
      <c r="AO23" s="216"/>
      <c r="AP23" s="219"/>
    </row>
    <row r="24" spans="1:42" ht="29.25" customHeight="1" thickBot="1" x14ac:dyDescent="0.4">
      <c r="A24" s="274"/>
      <c r="B24" s="296"/>
      <c r="C24" s="225"/>
      <c r="D24" s="226" t="s">
        <v>80</v>
      </c>
      <c r="E24" s="227"/>
      <c r="F24" s="277"/>
      <c r="G24" s="228"/>
      <c r="H24" s="229"/>
      <c r="I24" s="174">
        <f t="shared" si="0"/>
        <v>0</v>
      </c>
      <c r="J24" s="176">
        <f t="shared" si="1"/>
        <v>0</v>
      </c>
      <c r="K24" s="280"/>
      <c r="L24" s="283"/>
      <c r="M24" s="155"/>
      <c r="P24" s="215"/>
      <c r="Z24" s="156"/>
      <c r="AA24" s="157"/>
      <c r="AB24" s="216"/>
      <c r="AC24" s="252"/>
      <c r="AD24" s="158"/>
      <c r="AE24" s="158"/>
      <c r="AF24" s="254">
        <f t="shared" si="9"/>
        <v>0</v>
      </c>
      <c r="AG24" s="157">
        <f t="shared" si="10"/>
        <v>2</v>
      </c>
      <c r="AH24" s="159">
        <f t="shared" si="11"/>
        <v>2</v>
      </c>
      <c r="AI24" s="159">
        <f t="shared" si="2"/>
        <v>0</v>
      </c>
      <c r="AJ24" s="216"/>
      <c r="AK24" s="218"/>
      <c r="AL24" s="216"/>
      <c r="AM24" s="216"/>
      <c r="AN24" s="216"/>
      <c r="AO24" s="216"/>
      <c r="AP24" s="219"/>
    </row>
    <row r="25" spans="1:42" ht="29.25" customHeight="1" x14ac:dyDescent="0.3">
      <c r="A25" s="272">
        <v>7</v>
      </c>
      <c r="B25" s="272" t="s">
        <v>103</v>
      </c>
      <c r="C25" s="180" t="s">
        <v>104</v>
      </c>
      <c r="D25" s="147" t="s">
        <v>57</v>
      </c>
      <c r="E25" s="212">
        <v>86.2</v>
      </c>
      <c r="F25" s="275">
        <f>IF(M6=3,AC25,AF24)</f>
        <v>27</v>
      </c>
      <c r="G25" s="213">
        <v>10</v>
      </c>
      <c r="H25" s="214">
        <v>42.317999999999998</v>
      </c>
      <c r="I25" s="149">
        <f t="shared" si="0"/>
        <v>0.1</v>
      </c>
      <c r="J25" s="151">
        <f t="shared" si="1"/>
        <v>42.217999999999996</v>
      </c>
      <c r="K25" s="278">
        <f>AVERAGE(J25,J27)</f>
        <v>42.726999999999997</v>
      </c>
      <c r="L25" s="281">
        <f>RANK(K25,K7:K54,1)</f>
        <v>15</v>
      </c>
      <c r="M25" s="155"/>
      <c r="Z25" s="156">
        <f t="shared" si="3"/>
        <v>88.9</v>
      </c>
      <c r="AA25" s="157">
        <f t="shared" si="4"/>
        <v>86.2</v>
      </c>
      <c r="AB25" s="216">
        <f t="shared" si="5"/>
        <v>2</v>
      </c>
      <c r="AC25" s="252">
        <f t="shared" si="6"/>
        <v>27</v>
      </c>
      <c r="AD25" s="158">
        <f t="shared" si="7"/>
        <v>9</v>
      </c>
      <c r="AE25" s="158">
        <f t="shared" si="8"/>
        <v>27</v>
      </c>
      <c r="AF25" s="254">
        <f t="shared" si="9"/>
        <v>0</v>
      </c>
      <c r="AG25" s="157">
        <f t="shared" si="10"/>
        <v>3</v>
      </c>
      <c r="AH25" s="159">
        <f t="shared" si="11"/>
        <v>2</v>
      </c>
      <c r="AI25" s="159">
        <f t="shared" si="2"/>
        <v>0</v>
      </c>
      <c r="AJ25" s="216"/>
      <c r="AK25" s="218"/>
      <c r="AL25" s="216"/>
      <c r="AM25" s="216"/>
      <c r="AN25" s="216"/>
      <c r="AO25" s="216"/>
      <c r="AP25" s="219"/>
    </row>
    <row r="26" spans="1:42" ht="29.25" customHeight="1" x14ac:dyDescent="0.3">
      <c r="A26" s="287"/>
      <c r="B26" s="273"/>
      <c r="C26" s="201" t="s">
        <v>105</v>
      </c>
      <c r="D26" s="202" t="s">
        <v>58</v>
      </c>
      <c r="E26" s="230">
        <v>91.6</v>
      </c>
      <c r="F26" s="276"/>
      <c r="G26" s="223"/>
      <c r="H26" s="224"/>
      <c r="I26" s="187">
        <f t="shared" si="0"/>
        <v>0.2</v>
      </c>
      <c r="J26" s="167">
        <f t="shared" si="1"/>
        <v>-0.2</v>
      </c>
      <c r="K26" s="279"/>
      <c r="L26" s="282"/>
      <c r="M26" s="155"/>
      <c r="Z26" s="156"/>
      <c r="AA26" s="157"/>
      <c r="AB26" s="216"/>
      <c r="AC26" s="252"/>
      <c r="AD26" s="158"/>
      <c r="AE26" s="158"/>
      <c r="AF26" s="254">
        <f t="shared" si="9"/>
        <v>0</v>
      </c>
      <c r="AG26" s="157">
        <f t="shared" si="10"/>
        <v>3</v>
      </c>
      <c r="AH26" s="159">
        <f t="shared" si="11"/>
        <v>1</v>
      </c>
      <c r="AI26" s="159">
        <f t="shared" si="2"/>
        <v>0</v>
      </c>
      <c r="AJ26" s="216"/>
      <c r="AK26" s="218"/>
      <c r="AL26" s="216"/>
      <c r="AM26" s="216"/>
      <c r="AN26" s="216"/>
      <c r="AO26" s="216"/>
      <c r="AP26" s="219"/>
    </row>
    <row r="27" spans="1:42" ht="29.25" customHeight="1" thickBot="1" x14ac:dyDescent="0.35">
      <c r="A27" s="274"/>
      <c r="B27" s="274"/>
      <c r="C27" s="192" t="s">
        <v>106</v>
      </c>
      <c r="D27" s="172" t="s">
        <v>81</v>
      </c>
      <c r="E27" s="227">
        <v>45</v>
      </c>
      <c r="F27" s="277"/>
      <c r="G27" s="228">
        <v>9</v>
      </c>
      <c r="H27" s="229">
        <v>43.235999999999997</v>
      </c>
      <c r="I27" s="174">
        <f t="shared" si="0"/>
        <v>0</v>
      </c>
      <c r="J27" s="176">
        <f t="shared" si="1"/>
        <v>43.235999999999997</v>
      </c>
      <c r="K27" s="280"/>
      <c r="L27" s="283"/>
      <c r="M27" s="155"/>
      <c r="Z27" s="156"/>
      <c r="AA27" s="157"/>
      <c r="AB27" s="216"/>
      <c r="AC27" s="252"/>
      <c r="AD27" s="158"/>
      <c r="AE27" s="158"/>
      <c r="AF27" s="254">
        <f t="shared" si="9"/>
        <v>0</v>
      </c>
      <c r="AG27" s="157">
        <f t="shared" si="10"/>
        <v>3</v>
      </c>
      <c r="AH27" s="159">
        <f t="shared" si="11"/>
        <v>0</v>
      </c>
      <c r="AI27" s="159">
        <f t="shared" si="2"/>
        <v>0</v>
      </c>
      <c r="AJ27" s="216"/>
      <c r="AK27" s="218"/>
      <c r="AL27" s="216"/>
      <c r="AM27" s="216"/>
      <c r="AN27" s="216"/>
      <c r="AO27" s="216"/>
      <c r="AP27" s="219"/>
    </row>
    <row r="28" spans="1:42" ht="29.25" customHeight="1" x14ac:dyDescent="0.3">
      <c r="A28" s="272">
        <v>8</v>
      </c>
      <c r="B28" s="294" t="s">
        <v>115</v>
      </c>
      <c r="C28" s="180" t="s">
        <v>113</v>
      </c>
      <c r="D28" s="147" t="s">
        <v>46</v>
      </c>
      <c r="E28" s="212">
        <v>75</v>
      </c>
      <c r="F28" s="275">
        <f>IF(M6=3,AC28,AF27)</f>
        <v>0</v>
      </c>
      <c r="G28" s="213">
        <v>10</v>
      </c>
      <c r="H28" s="214">
        <v>41.555999999999997</v>
      </c>
      <c r="I28" s="149">
        <f t="shared" si="0"/>
        <v>0</v>
      </c>
      <c r="J28" s="151">
        <f t="shared" si="1"/>
        <v>41.555999999999997</v>
      </c>
      <c r="K28" s="278">
        <f t="shared" ref="K28" si="16">AVERAGE(J28:J29)</f>
        <v>41.224999999999994</v>
      </c>
      <c r="L28" s="281">
        <f>RANK(K28,K7:K51,1)</f>
        <v>1</v>
      </c>
      <c r="M28" s="155"/>
      <c r="Z28" s="156">
        <f t="shared" si="3"/>
        <v>77.650000000000006</v>
      </c>
      <c r="AA28" s="157">
        <f t="shared" si="4"/>
        <v>80.3</v>
      </c>
      <c r="AB28" s="216">
        <f t="shared" si="5"/>
        <v>0</v>
      </c>
      <c r="AC28" s="252">
        <f t="shared" si="6"/>
        <v>0</v>
      </c>
      <c r="AD28" s="158">
        <f t="shared" si="7"/>
        <v>0</v>
      </c>
      <c r="AE28" s="158">
        <f t="shared" si="8"/>
        <v>0</v>
      </c>
      <c r="AF28" s="254">
        <f t="shared" si="9"/>
        <v>0</v>
      </c>
      <c r="AG28" s="157">
        <f t="shared" si="10"/>
        <v>2</v>
      </c>
      <c r="AH28" s="159">
        <f t="shared" si="11"/>
        <v>0</v>
      </c>
      <c r="AI28" s="159">
        <f t="shared" si="2"/>
        <v>0</v>
      </c>
      <c r="AJ28" s="216"/>
      <c r="AK28" s="218"/>
      <c r="AL28" s="216"/>
      <c r="AM28" s="216"/>
      <c r="AN28" s="216"/>
      <c r="AO28" s="216"/>
      <c r="AP28" s="219"/>
    </row>
    <row r="29" spans="1:42" ht="29.25" customHeight="1" x14ac:dyDescent="0.3">
      <c r="A29" s="287"/>
      <c r="B29" s="295"/>
      <c r="C29" s="201" t="s">
        <v>114</v>
      </c>
      <c r="D29" s="202" t="s">
        <v>47</v>
      </c>
      <c r="E29" s="230">
        <v>80.3</v>
      </c>
      <c r="F29" s="276"/>
      <c r="G29" s="223">
        <v>12</v>
      </c>
      <c r="H29" s="224">
        <v>40.893999999999998</v>
      </c>
      <c r="I29" s="187">
        <f t="shared" si="0"/>
        <v>0</v>
      </c>
      <c r="J29" s="167">
        <f t="shared" si="1"/>
        <v>40.893999999999998</v>
      </c>
      <c r="K29" s="279"/>
      <c r="L29" s="282"/>
      <c r="M29" s="155"/>
      <c r="Z29" s="156"/>
      <c r="AA29" s="157"/>
      <c r="AB29" s="216"/>
      <c r="AC29" s="252"/>
      <c r="AD29" s="158"/>
      <c r="AE29" s="158"/>
      <c r="AF29" s="254">
        <f t="shared" si="9"/>
        <v>0</v>
      </c>
      <c r="AG29" s="157">
        <f t="shared" si="10"/>
        <v>2</v>
      </c>
      <c r="AH29" s="159">
        <f t="shared" si="11"/>
        <v>0</v>
      </c>
      <c r="AI29" s="159">
        <f t="shared" si="2"/>
        <v>0</v>
      </c>
      <c r="AJ29" s="216"/>
      <c r="AK29" s="218"/>
      <c r="AL29" s="216"/>
      <c r="AM29" s="216"/>
      <c r="AN29" s="216"/>
      <c r="AO29" s="216"/>
      <c r="AP29" s="219"/>
    </row>
    <row r="30" spans="1:42" ht="27" customHeight="1" thickBot="1" x14ac:dyDescent="0.35">
      <c r="A30" s="274"/>
      <c r="B30" s="296"/>
      <c r="C30" s="231"/>
      <c r="D30" s="232" t="s">
        <v>82</v>
      </c>
      <c r="E30" s="233"/>
      <c r="F30" s="277"/>
      <c r="G30" s="234"/>
      <c r="H30" s="235"/>
      <c r="I30" s="236">
        <f t="shared" si="0"/>
        <v>0</v>
      </c>
      <c r="J30" s="176">
        <f t="shared" si="1"/>
        <v>0</v>
      </c>
      <c r="K30" s="280"/>
      <c r="L30" s="286"/>
      <c r="M30" s="155"/>
      <c r="Z30" s="156"/>
      <c r="AA30" s="157"/>
      <c r="AB30" s="216"/>
      <c r="AC30" s="252"/>
      <c r="AD30" s="158"/>
      <c r="AE30" s="158"/>
      <c r="AF30" s="254">
        <f t="shared" si="9"/>
        <v>0</v>
      </c>
      <c r="AG30" s="157">
        <f t="shared" si="10"/>
        <v>2</v>
      </c>
      <c r="AH30" s="159">
        <f t="shared" si="11"/>
        <v>0</v>
      </c>
      <c r="AI30" s="159">
        <f t="shared" si="2"/>
        <v>0</v>
      </c>
      <c r="AJ30" s="216"/>
      <c r="AK30" s="218"/>
      <c r="AL30" s="216"/>
      <c r="AM30" s="216"/>
      <c r="AN30" s="216"/>
      <c r="AO30" s="216"/>
      <c r="AP30" s="219"/>
    </row>
    <row r="31" spans="1:42" ht="35.25" customHeight="1" x14ac:dyDescent="0.3">
      <c r="A31" s="272">
        <v>9</v>
      </c>
      <c r="B31" s="288" t="s">
        <v>141</v>
      </c>
      <c r="C31" s="146" t="s">
        <v>142</v>
      </c>
      <c r="D31" s="147" t="s">
        <v>44</v>
      </c>
      <c r="E31" s="148">
        <v>63</v>
      </c>
      <c r="F31" s="291">
        <f>IF(M6=3,AC31,AF30)</f>
        <v>0</v>
      </c>
      <c r="G31" s="237">
        <v>13</v>
      </c>
      <c r="H31" s="238">
        <v>41.552</v>
      </c>
      <c r="I31" s="149">
        <f t="shared" si="0"/>
        <v>0</v>
      </c>
      <c r="J31" s="151">
        <f t="shared" si="1"/>
        <v>41.552</v>
      </c>
      <c r="K31" s="278">
        <f t="shared" ref="K31" si="17">AVERAGE(J31:J32)</f>
        <v>41.458500000000001</v>
      </c>
      <c r="L31" s="281">
        <f>RANK(K31,K7:K51,1)</f>
        <v>9</v>
      </c>
      <c r="M31" s="155"/>
      <c r="Z31" s="156">
        <f t="shared" si="3"/>
        <v>63</v>
      </c>
      <c r="AA31" s="157">
        <f t="shared" si="4"/>
        <v>63</v>
      </c>
      <c r="AB31" s="216">
        <f t="shared" si="5"/>
        <v>0</v>
      </c>
      <c r="AC31" s="252">
        <f t="shared" si="6"/>
        <v>0</v>
      </c>
      <c r="AD31" s="158">
        <f t="shared" si="7"/>
        <v>0</v>
      </c>
      <c r="AE31" s="158">
        <f t="shared" si="8"/>
        <v>0</v>
      </c>
      <c r="AF31" s="254">
        <f t="shared" si="9"/>
        <v>0</v>
      </c>
      <c r="AG31" s="157">
        <f t="shared" si="10"/>
        <v>2</v>
      </c>
      <c r="AH31" s="159">
        <f t="shared" si="11"/>
        <v>0</v>
      </c>
      <c r="AI31" s="159">
        <f t="shared" si="2"/>
        <v>0</v>
      </c>
      <c r="AJ31" s="216"/>
      <c r="AK31" s="218"/>
      <c r="AL31" s="216"/>
      <c r="AM31" s="216"/>
      <c r="AN31" s="216"/>
      <c r="AO31" s="216"/>
      <c r="AP31" s="219"/>
    </row>
    <row r="32" spans="1:42" ht="35.25" customHeight="1" x14ac:dyDescent="0.3">
      <c r="A32" s="273"/>
      <c r="B32" s="289"/>
      <c r="C32" s="239" t="s">
        <v>143</v>
      </c>
      <c r="D32" s="202" t="s">
        <v>43</v>
      </c>
      <c r="E32" s="240">
        <v>63</v>
      </c>
      <c r="F32" s="292"/>
      <c r="G32" s="241">
        <v>14</v>
      </c>
      <c r="H32" s="242">
        <v>41.365000000000002</v>
      </c>
      <c r="I32" s="187">
        <f t="shared" si="0"/>
        <v>0</v>
      </c>
      <c r="J32" s="167">
        <f t="shared" si="1"/>
        <v>41.365000000000002</v>
      </c>
      <c r="K32" s="279"/>
      <c r="L32" s="282"/>
      <c r="M32" s="155"/>
      <c r="Z32" s="156"/>
      <c r="AA32" s="157"/>
      <c r="AB32" s="216"/>
      <c r="AC32" s="252"/>
      <c r="AD32" s="158"/>
      <c r="AE32" s="158"/>
      <c r="AF32" s="254">
        <f t="shared" si="9"/>
        <v>0</v>
      </c>
      <c r="AG32" s="157">
        <f t="shared" si="10"/>
        <v>2</v>
      </c>
      <c r="AH32" s="159">
        <f t="shared" si="11"/>
        <v>0</v>
      </c>
      <c r="AI32" s="159">
        <f t="shared" si="2"/>
        <v>0</v>
      </c>
      <c r="AJ32" s="216"/>
      <c r="AK32" s="218"/>
      <c r="AL32" s="216"/>
      <c r="AM32" s="216"/>
      <c r="AN32" s="216"/>
      <c r="AO32" s="216"/>
      <c r="AP32" s="219"/>
    </row>
    <row r="33" spans="1:42" ht="33.75" customHeight="1" thickBot="1" x14ac:dyDescent="0.35">
      <c r="A33" s="274"/>
      <c r="B33" s="290"/>
      <c r="C33" s="171"/>
      <c r="D33" s="172" t="s">
        <v>83</v>
      </c>
      <c r="E33" s="173"/>
      <c r="F33" s="293"/>
      <c r="G33" s="243"/>
      <c r="H33" s="244"/>
      <c r="I33" s="174">
        <f t="shared" si="0"/>
        <v>0</v>
      </c>
      <c r="J33" s="176">
        <f t="shared" si="1"/>
        <v>0</v>
      </c>
      <c r="K33" s="280"/>
      <c r="L33" s="283"/>
      <c r="M33" s="155"/>
      <c r="Z33" s="156"/>
      <c r="AA33" s="157"/>
      <c r="AB33" s="216"/>
      <c r="AC33" s="252"/>
      <c r="AD33" s="158"/>
      <c r="AE33" s="158"/>
      <c r="AF33" s="254">
        <f t="shared" si="9"/>
        <v>0</v>
      </c>
      <c r="AG33" s="157">
        <f t="shared" si="10"/>
        <v>2</v>
      </c>
      <c r="AH33" s="159">
        <f t="shared" si="11"/>
        <v>0</v>
      </c>
      <c r="AI33" s="159">
        <f t="shared" si="2"/>
        <v>0</v>
      </c>
      <c r="AJ33" s="216"/>
      <c r="AK33" s="218"/>
      <c r="AL33" s="216"/>
      <c r="AM33" s="216"/>
      <c r="AN33" s="216"/>
      <c r="AO33" s="216"/>
      <c r="AP33" s="219"/>
    </row>
    <row r="34" spans="1:42" ht="29.25" customHeight="1" x14ac:dyDescent="0.35">
      <c r="A34" s="272">
        <v>10</v>
      </c>
      <c r="B34" s="272" t="s">
        <v>116</v>
      </c>
      <c r="C34" s="180" t="s">
        <v>118</v>
      </c>
      <c r="D34" s="147" t="s">
        <v>54</v>
      </c>
      <c r="E34" s="212">
        <v>83.4</v>
      </c>
      <c r="F34" s="275">
        <f>IF(M6=3,AC34,AF33)</f>
        <v>0</v>
      </c>
      <c r="G34" s="213">
        <v>16</v>
      </c>
      <c r="H34" s="214">
        <v>41.304000000000002</v>
      </c>
      <c r="I34" s="149">
        <f t="shared" si="0"/>
        <v>0</v>
      </c>
      <c r="J34" s="151">
        <f t="shared" si="1"/>
        <v>41.304000000000002</v>
      </c>
      <c r="K34" s="278">
        <f t="shared" ref="K34" si="18">AVERAGE(J34:J35)</f>
        <v>41.296500000000002</v>
      </c>
      <c r="L34" s="281">
        <f>RANK(K34,K7:K51,1)</f>
        <v>4</v>
      </c>
      <c r="M34" s="155"/>
      <c r="P34" s="215"/>
      <c r="Z34" s="156">
        <f t="shared" si="3"/>
        <v>82.2</v>
      </c>
      <c r="AA34" s="157">
        <f t="shared" si="4"/>
        <v>81</v>
      </c>
      <c r="AB34" s="216">
        <f t="shared" si="5"/>
        <v>0</v>
      </c>
      <c r="AC34" s="252">
        <f t="shared" si="6"/>
        <v>0</v>
      </c>
      <c r="AD34" s="158">
        <f t="shared" si="7"/>
        <v>0</v>
      </c>
      <c r="AE34" s="158">
        <f t="shared" si="8"/>
        <v>0</v>
      </c>
      <c r="AF34" s="254">
        <f t="shared" si="9"/>
        <v>0</v>
      </c>
      <c r="AG34" s="157">
        <f t="shared" si="10"/>
        <v>2</v>
      </c>
      <c r="AH34" s="159">
        <f t="shared" si="11"/>
        <v>0</v>
      </c>
      <c r="AI34" s="159">
        <f t="shared" si="2"/>
        <v>0</v>
      </c>
      <c r="AJ34" s="216"/>
      <c r="AK34" s="218"/>
      <c r="AL34" s="216"/>
      <c r="AM34" s="216"/>
      <c r="AN34" s="216"/>
      <c r="AO34" s="216"/>
      <c r="AP34" s="219"/>
    </row>
    <row r="35" spans="1:42" ht="29.25" customHeight="1" x14ac:dyDescent="0.35">
      <c r="A35" s="287"/>
      <c r="B35" s="287"/>
      <c r="C35" s="185" t="s">
        <v>117</v>
      </c>
      <c r="D35" s="163" t="s">
        <v>84</v>
      </c>
      <c r="E35" s="222">
        <v>81</v>
      </c>
      <c r="F35" s="276"/>
      <c r="G35" s="223">
        <v>15</v>
      </c>
      <c r="H35" s="224">
        <v>41.289000000000001</v>
      </c>
      <c r="I35" s="187">
        <f t="shared" si="0"/>
        <v>0</v>
      </c>
      <c r="J35" s="167">
        <f t="shared" si="1"/>
        <v>41.289000000000001</v>
      </c>
      <c r="K35" s="279"/>
      <c r="L35" s="282"/>
      <c r="M35" s="155"/>
      <c r="P35" s="215"/>
      <c r="Z35" s="156"/>
      <c r="AA35" s="157"/>
      <c r="AB35" s="216"/>
      <c r="AC35" s="252"/>
      <c r="AD35" s="158"/>
      <c r="AE35" s="158"/>
      <c r="AF35" s="254">
        <f t="shared" si="9"/>
        <v>0</v>
      </c>
      <c r="AG35" s="157">
        <f t="shared" si="10"/>
        <v>2</v>
      </c>
      <c r="AH35" s="159">
        <f t="shared" si="11"/>
        <v>0</v>
      </c>
      <c r="AI35" s="159">
        <f t="shared" si="2"/>
        <v>0</v>
      </c>
      <c r="AJ35" s="216"/>
      <c r="AK35" s="218"/>
      <c r="AL35" s="216"/>
      <c r="AM35" s="216"/>
      <c r="AN35" s="216"/>
      <c r="AO35" s="216"/>
      <c r="AP35" s="219"/>
    </row>
    <row r="36" spans="1:42" ht="29.25" customHeight="1" thickBot="1" x14ac:dyDescent="0.4">
      <c r="A36" s="274"/>
      <c r="B36" s="274"/>
      <c r="C36" s="192"/>
      <c r="D36" s="172" t="s">
        <v>85</v>
      </c>
      <c r="E36" s="227"/>
      <c r="F36" s="277"/>
      <c r="G36" s="228"/>
      <c r="H36" s="229"/>
      <c r="I36" s="174">
        <f t="shared" si="0"/>
        <v>0</v>
      </c>
      <c r="J36" s="176">
        <f t="shared" si="1"/>
        <v>0</v>
      </c>
      <c r="K36" s="280"/>
      <c r="L36" s="283"/>
      <c r="M36" s="155"/>
      <c r="P36" s="215"/>
      <c r="Z36" s="156"/>
      <c r="AA36" s="157"/>
      <c r="AB36" s="216"/>
      <c r="AC36" s="252"/>
      <c r="AD36" s="158"/>
      <c r="AE36" s="158"/>
      <c r="AF36" s="254">
        <f t="shared" si="9"/>
        <v>0</v>
      </c>
      <c r="AG36" s="157">
        <f t="shared" si="10"/>
        <v>2</v>
      </c>
      <c r="AH36" s="159">
        <f t="shared" si="11"/>
        <v>0</v>
      </c>
      <c r="AI36" s="159">
        <f t="shared" si="2"/>
        <v>0</v>
      </c>
      <c r="AJ36" s="216"/>
      <c r="AK36" s="218"/>
      <c r="AL36" s="216"/>
      <c r="AM36" s="216"/>
      <c r="AN36" s="216"/>
      <c r="AO36" s="216"/>
      <c r="AP36" s="219"/>
    </row>
    <row r="37" spans="1:42" ht="29.25" customHeight="1" x14ac:dyDescent="0.3">
      <c r="A37" s="272">
        <v>11</v>
      </c>
      <c r="B37" s="272" t="s">
        <v>133</v>
      </c>
      <c r="C37" s="180" t="s">
        <v>129</v>
      </c>
      <c r="D37" s="147" t="s">
        <v>60</v>
      </c>
      <c r="E37" s="212">
        <v>82.5</v>
      </c>
      <c r="F37" s="275">
        <f>IF(M6=3,AC37,AF36)</f>
        <v>0</v>
      </c>
      <c r="G37" s="213">
        <v>17</v>
      </c>
      <c r="H37" s="214">
        <v>41.466000000000001</v>
      </c>
      <c r="I37" s="149">
        <f t="shared" si="0"/>
        <v>0</v>
      </c>
      <c r="J37" s="151">
        <f t="shared" si="1"/>
        <v>41.466000000000001</v>
      </c>
      <c r="K37" s="278">
        <f t="shared" ref="K37" si="19">AVERAGE(J37:J38)</f>
        <v>41.339500000000001</v>
      </c>
      <c r="L37" s="281">
        <f>RANK(K37,K7:K51,1)</f>
        <v>5</v>
      </c>
      <c r="M37" s="155"/>
      <c r="Z37" s="156">
        <f t="shared" si="3"/>
        <v>82.45</v>
      </c>
      <c r="AA37" s="157">
        <f t="shared" si="4"/>
        <v>82.4</v>
      </c>
      <c r="AB37" s="216">
        <f t="shared" si="5"/>
        <v>0</v>
      </c>
      <c r="AC37" s="252">
        <f t="shared" si="6"/>
        <v>0</v>
      </c>
      <c r="AD37" s="158">
        <f t="shared" si="7"/>
        <v>0</v>
      </c>
      <c r="AE37" s="158">
        <f t="shared" si="8"/>
        <v>0</v>
      </c>
      <c r="AF37" s="254">
        <f t="shared" si="9"/>
        <v>0</v>
      </c>
      <c r="AG37" s="157">
        <f t="shared" si="10"/>
        <v>2</v>
      </c>
      <c r="AH37" s="159">
        <f t="shared" si="11"/>
        <v>0</v>
      </c>
      <c r="AI37" s="159">
        <f t="shared" si="2"/>
        <v>0</v>
      </c>
      <c r="AJ37" s="216"/>
      <c r="AK37" s="218"/>
      <c r="AL37" s="216"/>
      <c r="AM37" s="216"/>
      <c r="AN37" s="216"/>
      <c r="AO37" s="216"/>
      <c r="AP37" s="219"/>
    </row>
    <row r="38" spans="1:42" ht="29.25" customHeight="1" x14ac:dyDescent="0.3">
      <c r="A38" s="287"/>
      <c r="B38" s="273"/>
      <c r="C38" s="201" t="s">
        <v>130</v>
      </c>
      <c r="D38" s="202" t="s">
        <v>59</v>
      </c>
      <c r="E38" s="230">
        <v>82.4</v>
      </c>
      <c r="F38" s="276"/>
      <c r="G38" s="223">
        <v>18</v>
      </c>
      <c r="H38" s="224">
        <v>41.213000000000001</v>
      </c>
      <c r="I38" s="187">
        <f>IF(E38&lt;84.9,0,IF(E38&lt;87.4,0.1,IF(E38&lt;89.9,0.15,IF(E38&lt;92.4,0.2,IF(E38&lt;94.9,0.25,IF(E38&lt;97.4,0.3,IF(E38&lt;99.9,0.35,0.4)))))))</f>
        <v>0</v>
      </c>
      <c r="J38" s="167">
        <f t="shared" si="1"/>
        <v>41.213000000000001</v>
      </c>
      <c r="K38" s="279"/>
      <c r="L38" s="282"/>
      <c r="M38" s="155"/>
      <c r="Z38" s="156"/>
      <c r="AA38" s="157"/>
      <c r="AB38" s="216"/>
      <c r="AC38" s="252"/>
      <c r="AD38" s="158"/>
      <c r="AE38" s="158"/>
      <c r="AF38" s="254">
        <f t="shared" si="9"/>
        <v>0</v>
      </c>
      <c r="AG38" s="157">
        <f t="shared" si="10"/>
        <v>2</v>
      </c>
      <c r="AH38" s="159">
        <f t="shared" si="11"/>
        <v>0</v>
      </c>
      <c r="AI38" s="159">
        <f t="shared" si="2"/>
        <v>0</v>
      </c>
      <c r="AJ38" s="216"/>
      <c r="AK38" s="218"/>
      <c r="AL38" s="216"/>
      <c r="AM38" s="216"/>
      <c r="AN38" s="216"/>
      <c r="AO38" s="216"/>
      <c r="AP38" s="219"/>
    </row>
    <row r="39" spans="1:42" ht="29.25" customHeight="1" thickBot="1" x14ac:dyDescent="0.35">
      <c r="A39" s="273"/>
      <c r="B39" s="284"/>
      <c r="C39" s="231"/>
      <c r="D39" s="232" t="s">
        <v>86</v>
      </c>
      <c r="E39" s="233"/>
      <c r="F39" s="277"/>
      <c r="G39" s="234"/>
      <c r="H39" s="235"/>
      <c r="I39" s="236">
        <f t="shared" si="0"/>
        <v>0</v>
      </c>
      <c r="J39" s="245">
        <f t="shared" si="1"/>
        <v>0</v>
      </c>
      <c r="K39" s="280"/>
      <c r="L39" s="286"/>
      <c r="M39" s="155"/>
      <c r="Z39" s="156"/>
      <c r="AA39" s="157"/>
      <c r="AB39" s="216"/>
      <c r="AC39" s="252"/>
      <c r="AD39" s="158"/>
      <c r="AE39" s="158"/>
      <c r="AF39" s="254">
        <f t="shared" si="9"/>
        <v>0</v>
      </c>
      <c r="AG39" s="157">
        <f t="shared" si="10"/>
        <v>2</v>
      </c>
      <c r="AH39" s="159">
        <f t="shared" si="11"/>
        <v>0</v>
      </c>
      <c r="AI39" s="159">
        <f t="shared" si="2"/>
        <v>0</v>
      </c>
      <c r="AJ39" s="216"/>
      <c r="AK39" s="218"/>
      <c r="AL39" s="216"/>
      <c r="AM39" s="216"/>
      <c r="AN39" s="216"/>
      <c r="AO39" s="216"/>
      <c r="AP39" s="219"/>
    </row>
    <row r="40" spans="1:42" ht="29.25" customHeight="1" x14ac:dyDescent="0.3">
      <c r="A40" s="273">
        <v>12</v>
      </c>
      <c r="B40" s="272" t="s">
        <v>107</v>
      </c>
      <c r="C40" s="180" t="s">
        <v>108</v>
      </c>
      <c r="D40" s="147" t="s">
        <v>38</v>
      </c>
      <c r="E40" s="212">
        <v>73.5</v>
      </c>
      <c r="F40" s="275">
        <f>IF(M6=3,AC40,AF39)</f>
        <v>0</v>
      </c>
      <c r="G40" s="213">
        <v>17</v>
      </c>
      <c r="H40" s="214">
        <v>41.344999999999999</v>
      </c>
      <c r="I40" s="149">
        <f t="shared" si="0"/>
        <v>0</v>
      </c>
      <c r="J40" s="151">
        <f t="shared" si="1"/>
        <v>41.344999999999999</v>
      </c>
      <c r="K40" s="278">
        <f t="shared" ref="K40" si="20">AVERAGE(J40:J41)</f>
        <v>41.978499999999997</v>
      </c>
      <c r="L40" s="281">
        <f>RANK(K40,K7:K51,1)</f>
        <v>12</v>
      </c>
      <c r="M40" s="155"/>
      <c r="Z40" s="156">
        <f t="shared" si="3"/>
        <v>74.150000000000006</v>
      </c>
      <c r="AA40" s="157">
        <f t="shared" si="4"/>
        <v>74.8</v>
      </c>
      <c r="AB40" s="216">
        <f t="shared" si="5"/>
        <v>0</v>
      </c>
      <c r="AC40" s="252">
        <f t="shared" si="6"/>
        <v>0</v>
      </c>
      <c r="AD40" s="158">
        <f t="shared" si="7"/>
        <v>0</v>
      </c>
      <c r="AE40" s="158">
        <f t="shared" si="8"/>
        <v>0</v>
      </c>
      <c r="AF40" s="254">
        <f t="shared" si="9"/>
        <v>0</v>
      </c>
      <c r="AG40" s="157">
        <f t="shared" si="10"/>
        <v>2</v>
      </c>
      <c r="AH40" s="159">
        <f t="shared" si="11"/>
        <v>0</v>
      </c>
      <c r="AI40" s="159">
        <f t="shared" si="2"/>
        <v>0</v>
      </c>
      <c r="AJ40" s="216"/>
      <c r="AK40" s="218"/>
      <c r="AL40" s="216"/>
      <c r="AM40" s="216"/>
      <c r="AN40" s="216"/>
      <c r="AO40" s="216"/>
      <c r="AP40" s="219"/>
    </row>
    <row r="41" spans="1:42" ht="29.25" customHeight="1" thickBot="1" x14ac:dyDescent="0.35">
      <c r="A41" s="273"/>
      <c r="B41" s="273"/>
      <c r="C41" s="192" t="s">
        <v>109</v>
      </c>
      <c r="D41" s="172" t="s">
        <v>39</v>
      </c>
      <c r="E41" s="227">
        <v>74.8</v>
      </c>
      <c r="F41" s="276"/>
      <c r="G41" s="228">
        <v>21</v>
      </c>
      <c r="H41" s="229">
        <v>42.612000000000002</v>
      </c>
      <c r="I41" s="187">
        <f t="shared" si="0"/>
        <v>0</v>
      </c>
      <c r="J41" s="167">
        <f t="shared" si="1"/>
        <v>42.612000000000002</v>
      </c>
      <c r="K41" s="279"/>
      <c r="L41" s="282"/>
      <c r="M41" s="155"/>
      <c r="Z41" s="156"/>
      <c r="AA41" s="157"/>
      <c r="AB41" s="216"/>
      <c r="AC41" s="252"/>
      <c r="AD41" s="158"/>
      <c r="AE41" s="158"/>
      <c r="AF41" s="254">
        <f t="shared" si="9"/>
        <v>0</v>
      </c>
      <c r="AG41" s="157">
        <f t="shared" si="10"/>
        <v>2</v>
      </c>
      <c r="AH41" s="159">
        <f t="shared" si="11"/>
        <v>0</v>
      </c>
      <c r="AI41" s="159">
        <f t="shared" si="2"/>
        <v>0</v>
      </c>
      <c r="AJ41" s="216"/>
      <c r="AK41" s="218"/>
      <c r="AL41" s="216"/>
      <c r="AM41" s="216"/>
      <c r="AN41" s="216"/>
      <c r="AO41" s="216"/>
      <c r="AP41" s="219"/>
    </row>
    <row r="42" spans="1:42" ht="27" customHeight="1" thickBot="1" x14ac:dyDescent="0.35">
      <c r="A42" s="273"/>
      <c r="B42" s="274"/>
      <c r="C42" s="201"/>
      <c r="D42" s="202" t="s">
        <v>40</v>
      </c>
      <c r="E42" s="230"/>
      <c r="F42" s="277"/>
      <c r="G42" s="223"/>
      <c r="H42" s="224"/>
      <c r="I42" s="174">
        <f t="shared" si="0"/>
        <v>0</v>
      </c>
      <c r="J42" s="176">
        <f t="shared" si="1"/>
        <v>0</v>
      </c>
      <c r="K42" s="280"/>
      <c r="L42" s="283"/>
      <c r="M42" s="155"/>
      <c r="Z42" s="156"/>
      <c r="AA42" s="157"/>
      <c r="AB42" s="216"/>
      <c r="AC42" s="252"/>
      <c r="AD42" s="158"/>
      <c r="AE42" s="158"/>
      <c r="AF42" s="254">
        <f t="shared" si="9"/>
        <v>0</v>
      </c>
      <c r="AG42" s="157">
        <f t="shared" si="10"/>
        <v>2</v>
      </c>
      <c r="AH42" s="159">
        <f t="shared" si="11"/>
        <v>1</v>
      </c>
      <c r="AI42" s="159">
        <f t="shared" si="2"/>
        <v>0</v>
      </c>
      <c r="AJ42" s="216"/>
      <c r="AK42" s="218"/>
      <c r="AL42" s="216"/>
      <c r="AM42" s="216"/>
      <c r="AN42" s="216"/>
      <c r="AO42" s="216"/>
      <c r="AP42" s="219"/>
    </row>
    <row r="43" spans="1:42" ht="26.25" customHeight="1" x14ac:dyDescent="0.3">
      <c r="A43" s="273">
        <v>13</v>
      </c>
      <c r="B43" s="272" t="s">
        <v>122</v>
      </c>
      <c r="C43" s="180" t="s">
        <v>123</v>
      </c>
      <c r="D43" s="147" t="s">
        <v>61</v>
      </c>
      <c r="E43" s="212">
        <v>76</v>
      </c>
      <c r="F43" s="275">
        <f>IF(M6=3,AC43,AF42)</f>
        <v>22.5</v>
      </c>
      <c r="G43" s="213">
        <v>44</v>
      </c>
      <c r="H43" s="214">
        <v>41.506999999999998</v>
      </c>
      <c r="I43" s="149">
        <f t="shared" si="0"/>
        <v>0</v>
      </c>
      <c r="J43" s="151">
        <f t="shared" si="1"/>
        <v>41.506999999999998</v>
      </c>
      <c r="K43" s="278">
        <f t="shared" ref="K43" si="21">AVERAGE(J43:J44)</f>
        <v>41.263999999999996</v>
      </c>
      <c r="L43" s="281">
        <f>RANK(K43,K7:K51,1)</f>
        <v>3</v>
      </c>
      <c r="Z43" s="156">
        <f t="shared" si="3"/>
        <v>84.25</v>
      </c>
      <c r="AA43" s="157">
        <f t="shared" si="4"/>
        <v>92.5</v>
      </c>
      <c r="AB43" s="216">
        <f t="shared" si="5"/>
        <v>1</v>
      </c>
      <c r="AC43" s="252">
        <f t="shared" si="6"/>
        <v>22.5</v>
      </c>
      <c r="AD43" s="158">
        <f t="shared" si="7"/>
        <v>22.5</v>
      </c>
      <c r="AE43" s="158">
        <f t="shared" si="8"/>
        <v>0</v>
      </c>
      <c r="AF43" s="254">
        <f t="shared" si="9"/>
        <v>0</v>
      </c>
      <c r="AG43" s="157">
        <f t="shared" si="10"/>
        <v>2</v>
      </c>
      <c r="AH43" s="159">
        <f t="shared" si="11"/>
        <v>1</v>
      </c>
      <c r="AI43" s="159">
        <f t="shared" si="2"/>
        <v>0</v>
      </c>
      <c r="AJ43" s="216"/>
      <c r="AK43" s="218"/>
      <c r="AL43" s="216"/>
      <c r="AM43" s="216"/>
      <c r="AN43" s="216"/>
      <c r="AO43" s="216"/>
      <c r="AP43" s="219"/>
    </row>
    <row r="44" spans="1:42" ht="26.25" customHeight="1" x14ac:dyDescent="0.3">
      <c r="A44" s="273"/>
      <c r="B44" s="273"/>
      <c r="C44" s="201" t="s">
        <v>124</v>
      </c>
      <c r="D44" s="202" t="s">
        <v>62</v>
      </c>
      <c r="E44" s="230">
        <v>92.5</v>
      </c>
      <c r="F44" s="276"/>
      <c r="G44" s="223">
        <v>69</v>
      </c>
      <c r="H44" s="224">
        <v>41.271000000000001</v>
      </c>
      <c r="I44" s="187">
        <f t="shared" si="0"/>
        <v>0.25</v>
      </c>
      <c r="J44" s="167">
        <f t="shared" si="1"/>
        <v>41.021000000000001</v>
      </c>
      <c r="K44" s="279"/>
      <c r="L44" s="282"/>
      <c r="Z44" s="156"/>
      <c r="AA44" s="157"/>
      <c r="AB44" s="216"/>
      <c r="AC44" s="252"/>
      <c r="AD44" s="158"/>
      <c r="AE44" s="158"/>
      <c r="AF44" s="254">
        <f t="shared" si="9"/>
        <v>0</v>
      </c>
      <c r="AG44" s="157">
        <f t="shared" si="10"/>
        <v>2</v>
      </c>
      <c r="AH44" s="159">
        <f t="shared" si="11"/>
        <v>1</v>
      </c>
      <c r="AI44" s="159">
        <f t="shared" si="2"/>
        <v>0</v>
      </c>
      <c r="AJ44" s="216"/>
      <c r="AK44" s="218"/>
      <c r="AL44" s="216"/>
      <c r="AM44" s="216"/>
      <c r="AN44" s="216"/>
      <c r="AO44" s="216"/>
      <c r="AP44" s="219"/>
    </row>
    <row r="45" spans="1:42" ht="26.25" customHeight="1" thickBot="1" x14ac:dyDescent="0.35">
      <c r="A45" s="284"/>
      <c r="B45" s="284"/>
      <c r="C45" s="231"/>
      <c r="D45" s="232" t="s">
        <v>87</v>
      </c>
      <c r="E45" s="233"/>
      <c r="F45" s="277"/>
      <c r="G45" s="234"/>
      <c r="H45" s="235"/>
      <c r="I45" s="236">
        <f t="shared" si="0"/>
        <v>0</v>
      </c>
      <c r="J45" s="245">
        <f t="shared" si="1"/>
        <v>0</v>
      </c>
      <c r="K45" s="285"/>
      <c r="L45" s="286"/>
      <c r="Z45" s="156"/>
      <c r="AA45" s="157"/>
      <c r="AB45" s="216"/>
      <c r="AC45" s="252"/>
      <c r="AD45" s="158"/>
      <c r="AE45" s="158"/>
      <c r="AF45" s="254">
        <f t="shared" si="9"/>
        <v>0</v>
      </c>
      <c r="AG45" s="157">
        <f t="shared" si="10"/>
        <v>2</v>
      </c>
      <c r="AH45" s="159">
        <f t="shared" si="11"/>
        <v>0</v>
      </c>
      <c r="AI45" s="159">
        <f t="shared" si="2"/>
        <v>0</v>
      </c>
      <c r="AJ45" s="216"/>
      <c r="AK45" s="218"/>
      <c r="AL45" s="216"/>
      <c r="AM45" s="216"/>
      <c r="AN45" s="216"/>
      <c r="AO45" s="216"/>
      <c r="AP45" s="219"/>
    </row>
    <row r="46" spans="1:42" ht="26.25" customHeight="1" x14ac:dyDescent="0.3">
      <c r="A46" s="272">
        <v>14</v>
      </c>
      <c r="B46" s="272" t="s">
        <v>144</v>
      </c>
      <c r="C46" s="180" t="s">
        <v>145</v>
      </c>
      <c r="D46" s="147" t="s">
        <v>66</v>
      </c>
      <c r="E46" s="212">
        <v>79</v>
      </c>
      <c r="F46" s="275">
        <f>IF(M6=3,AC46,AF45)</f>
        <v>0</v>
      </c>
      <c r="G46" s="213">
        <v>1</v>
      </c>
      <c r="H46" s="214">
        <v>41.871000000000002</v>
      </c>
      <c r="I46" s="149">
        <f t="shared" si="0"/>
        <v>0</v>
      </c>
      <c r="J46" s="151">
        <f t="shared" si="1"/>
        <v>41.871000000000002</v>
      </c>
      <c r="K46" s="278">
        <f t="shared" ref="K46" si="22">AVERAGE(J46:J47)</f>
        <v>42.132000000000005</v>
      </c>
      <c r="L46" s="281">
        <f>RANK(K46,K7:K51,1)</f>
        <v>14</v>
      </c>
      <c r="Z46" s="156">
        <f t="shared" si="3"/>
        <v>81.599999999999994</v>
      </c>
      <c r="AA46" s="157">
        <f t="shared" si="4"/>
        <v>84.2</v>
      </c>
      <c r="AB46" s="216">
        <f t="shared" si="5"/>
        <v>0</v>
      </c>
      <c r="AC46" s="252">
        <f t="shared" si="6"/>
        <v>0</v>
      </c>
      <c r="AD46" s="158">
        <f t="shared" si="7"/>
        <v>0</v>
      </c>
      <c r="AE46" s="158">
        <f t="shared" si="8"/>
        <v>0</v>
      </c>
      <c r="AF46" s="254">
        <f t="shared" si="9"/>
        <v>0</v>
      </c>
      <c r="AG46" s="157">
        <f t="shared" si="10"/>
        <v>2</v>
      </c>
      <c r="AH46" s="159">
        <f t="shared" si="11"/>
        <v>0</v>
      </c>
      <c r="AI46" s="159">
        <f t="shared" si="2"/>
        <v>0</v>
      </c>
      <c r="AJ46" s="216"/>
      <c r="AK46" s="218"/>
      <c r="AL46" s="216"/>
      <c r="AM46" s="216"/>
      <c r="AN46" s="216"/>
      <c r="AO46" s="216"/>
      <c r="AP46" s="219"/>
    </row>
    <row r="47" spans="1:42" ht="26.25" customHeight="1" x14ac:dyDescent="0.3">
      <c r="A47" s="273"/>
      <c r="B47" s="273"/>
      <c r="C47" s="201" t="s">
        <v>146</v>
      </c>
      <c r="D47" s="202" t="s">
        <v>65</v>
      </c>
      <c r="E47" s="230">
        <v>84.2</v>
      </c>
      <c r="F47" s="276"/>
      <c r="G47" s="223">
        <v>69</v>
      </c>
      <c r="H47" s="224">
        <v>42.393000000000001</v>
      </c>
      <c r="I47" s="187">
        <f t="shared" si="0"/>
        <v>0</v>
      </c>
      <c r="J47" s="167">
        <f t="shared" si="1"/>
        <v>42.393000000000001</v>
      </c>
      <c r="K47" s="279"/>
      <c r="L47" s="282"/>
      <c r="Z47" s="156"/>
      <c r="AA47" s="157"/>
      <c r="AB47" s="216"/>
      <c r="AC47" s="252"/>
      <c r="AD47" s="158"/>
      <c r="AE47" s="158"/>
      <c r="AF47" s="254">
        <f t="shared" si="9"/>
        <v>0</v>
      </c>
      <c r="AG47" s="157">
        <f t="shared" si="10"/>
        <v>2</v>
      </c>
      <c r="AH47" s="159">
        <f t="shared" si="11"/>
        <v>1</v>
      </c>
      <c r="AI47" s="159">
        <f t="shared" si="2"/>
        <v>0</v>
      </c>
      <c r="AJ47" s="216"/>
      <c r="AK47" s="218"/>
      <c r="AL47" s="216"/>
      <c r="AM47" s="216"/>
      <c r="AN47" s="216"/>
      <c r="AO47" s="216"/>
      <c r="AP47" s="219"/>
    </row>
    <row r="48" spans="1:42" ht="26.25" customHeight="1" thickBot="1" x14ac:dyDescent="0.35">
      <c r="A48" s="274"/>
      <c r="B48" s="274"/>
      <c r="C48" s="192"/>
      <c r="D48" s="172" t="s">
        <v>88</v>
      </c>
      <c r="E48" s="227"/>
      <c r="F48" s="277"/>
      <c r="G48" s="228"/>
      <c r="H48" s="229"/>
      <c r="I48" s="174">
        <f t="shared" si="0"/>
        <v>0</v>
      </c>
      <c r="J48" s="176">
        <f t="shared" si="1"/>
        <v>0</v>
      </c>
      <c r="K48" s="280"/>
      <c r="L48" s="283"/>
      <c r="Z48" s="156"/>
      <c r="AA48" s="157"/>
      <c r="AB48" s="216"/>
      <c r="AC48" s="252"/>
      <c r="AD48" s="158"/>
      <c r="AE48" s="158"/>
      <c r="AF48" s="254">
        <f t="shared" si="9"/>
        <v>0</v>
      </c>
      <c r="AG48" s="157">
        <f t="shared" si="10"/>
        <v>2</v>
      </c>
      <c r="AH48" s="159">
        <f t="shared" si="11"/>
        <v>1</v>
      </c>
      <c r="AI48" s="159">
        <f t="shared" si="2"/>
        <v>0</v>
      </c>
      <c r="AJ48" s="216"/>
      <c r="AK48" s="218"/>
      <c r="AL48" s="216"/>
      <c r="AM48" s="216"/>
      <c r="AN48" s="216"/>
      <c r="AO48" s="216"/>
      <c r="AP48" s="219"/>
    </row>
    <row r="49" spans="1:42" ht="27" customHeight="1" x14ac:dyDescent="0.3">
      <c r="A49" s="272">
        <v>15</v>
      </c>
      <c r="B49" s="272" t="s">
        <v>125</v>
      </c>
      <c r="C49" s="180" t="s">
        <v>126</v>
      </c>
      <c r="D49" s="147" t="s">
        <v>89</v>
      </c>
      <c r="E49" s="212">
        <v>85.1</v>
      </c>
      <c r="F49" s="275">
        <f>IF(M6=3,AC49,AF48)</f>
        <v>9</v>
      </c>
      <c r="G49" s="213">
        <v>1</v>
      </c>
      <c r="H49" s="214">
        <v>41.472999999999999</v>
      </c>
      <c r="I49" s="149">
        <f t="shared" si="0"/>
        <v>0.1</v>
      </c>
      <c r="J49" s="151">
        <f t="shared" si="1"/>
        <v>41.372999999999998</v>
      </c>
      <c r="K49" s="278">
        <f t="shared" ref="K49" si="23">AVERAGE(J49:J50)</f>
        <v>41.387</v>
      </c>
      <c r="L49" s="281">
        <f>RANK(K49,K7:K51,1)</f>
        <v>8</v>
      </c>
      <c r="Z49" s="156">
        <f t="shared" si="3"/>
        <v>80.099999999999994</v>
      </c>
      <c r="AA49" s="157">
        <f>IF(E49&gt;84.9,E49,E50)</f>
        <v>85.1</v>
      </c>
      <c r="AB49" s="216">
        <f t="shared" si="5"/>
        <v>1</v>
      </c>
      <c r="AC49" s="252">
        <f t="shared" si="6"/>
        <v>9</v>
      </c>
      <c r="AD49" s="158">
        <f t="shared" si="7"/>
        <v>9</v>
      </c>
      <c r="AE49" s="158">
        <f t="shared" si="8"/>
        <v>0</v>
      </c>
      <c r="AF49" s="254">
        <f t="shared" si="9"/>
        <v>0</v>
      </c>
      <c r="AG49" s="157">
        <f t="shared" si="10"/>
        <v>2</v>
      </c>
      <c r="AH49" s="159">
        <f t="shared" si="11"/>
        <v>1</v>
      </c>
      <c r="AI49" s="159">
        <f t="shared" si="2"/>
        <v>0</v>
      </c>
      <c r="AJ49" s="216"/>
      <c r="AK49" s="218"/>
      <c r="AL49" s="216"/>
      <c r="AM49" s="216"/>
      <c r="AN49" s="216"/>
      <c r="AO49" s="216"/>
      <c r="AP49" s="219"/>
    </row>
    <row r="50" spans="1:42" ht="27" customHeight="1" x14ac:dyDescent="0.3">
      <c r="A50" s="273"/>
      <c r="B50" s="273"/>
      <c r="C50" s="201" t="s">
        <v>127</v>
      </c>
      <c r="D50" s="202" t="s">
        <v>90</v>
      </c>
      <c r="E50" s="230">
        <v>75.099999999999994</v>
      </c>
      <c r="F50" s="276"/>
      <c r="G50" s="223">
        <v>2</v>
      </c>
      <c r="H50" s="224">
        <v>41.401000000000003</v>
      </c>
      <c r="I50" s="187">
        <f t="shared" si="0"/>
        <v>0</v>
      </c>
      <c r="J50" s="167">
        <f t="shared" si="1"/>
        <v>41.401000000000003</v>
      </c>
      <c r="K50" s="279"/>
      <c r="L50" s="282"/>
      <c r="Z50" s="156"/>
      <c r="AA50" s="157"/>
      <c r="AB50" s="216"/>
      <c r="AC50" s="252"/>
      <c r="AD50" s="158"/>
      <c r="AE50" s="158"/>
      <c r="AF50" s="252"/>
      <c r="AG50" s="216"/>
      <c r="AH50" s="217"/>
      <c r="AI50" s="217"/>
      <c r="AJ50" s="216"/>
      <c r="AK50" s="218"/>
      <c r="AL50" s="216"/>
      <c r="AM50" s="216"/>
      <c r="AN50" s="216"/>
      <c r="AO50" s="216"/>
      <c r="AP50" s="219"/>
    </row>
    <row r="51" spans="1:42" ht="27" customHeight="1" thickBot="1" x14ac:dyDescent="0.35">
      <c r="A51" s="274"/>
      <c r="B51" s="274"/>
      <c r="C51" s="192"/>
      <c r="D51" s="172" t="s">
        <v>91</v>
      </c>
      <c r="E51" s="227"/>
      <c r="F51" s="277"/>
      <c r="G51" s="228"/>
      <c r="H51" s="229"/>
      <c r="I51" s="174">
        <f t="shared" si="0"/>
        <v>0</v>
      </c>
      <c r="J51" s="176">
        <f t="shared" si="1"/>
        <v>0</v>
      </c>
      <c r="K51" s="280"/>
      <c r="L51" s="283"/>
      <c r="Z51" s="156"/>
      <c r="AA51" s="157"/>
      <c r="AB51" s="216"/>
      <c r="AC51" s="252"/>
      <c r="AD51" s="158"/>
      <c r="AE51" s="158"/>
      <c r="AF51" s="253"/>
      <c r="AG51" s="246"/>
      <c r="AH51" s="247"/>
      <c r="AI51" s="247"/>
      <c r="AJ51" s="246"/>
      <c r="AK51" s="248"/>
      <c r="AL51" s="246"/>
      <c r="AM51" s="246"/>
      <c r="AN51" s="246"/>
      <c r="AO51" s="246"/>
      <c r="AP51" s="249"/>
    </row>
    <row r="52" spans="1:42" ht="27" customHeight="1" x14ac:dyDescent="0.3">
      <c r="Z52" s="156" t="e">
        <f>AVERAGE(#REF!)</f>
        <v>#REF!</v>
      </c>
      <c r="AA52" s="157" t="e">
        <f>IF(#REF!&gt;84.9,#REF!,#REF!)</f>
        <v>#REF!</v>
      </c>
      <c r="AB52" s="216" t="e">
        <f>COUNTIF(#REF!,"&gt;84.9")</f>
        <v>#REF!</v>
      </c>
      <c r="AC52" s="252" t="e">
        <f t="shared" ref="AC52:AC55" si="24">IF(AB52=1,AD52,AE52)</f>
        <v>#REF!</v>
      </c>
      <c r="AD52" s="158" t="e">
        <f t="shared" ref="AD52:AD55" si="25">IF(AA52&lt;84.9,0,IF(AA52&lt;87.4,9,IF(AA52&lt;89.9,13.5,IF(AA52&lt;92.4,18,IF(AA52&lt;94.9,22.5,IF(AA52&lt;97.4,27,IF(AA52&lt;99.9,31.5,36)))))))</f>
        <v>#REF!</v>
      </c>
      <c r="AE52" s="158" t="e">
        <f t="shared" ref="AE52:AE55" si="26">IF(Z52&lt;84.9,0,IF(Z52&lt;87.4,18,IF(Z52&lt;89.9,27,IF(Z52&lt;92.4,36,IF(Z52&lt;94.9,45,IF(Z52&lt;97.4,54,IF(Z52&lt;99.9,63,72)))))))</f>
        <v>#REF!</v>
      </c>
    </row>
    <row r="53" spans="1:42" ht="21" customHeight="1" x14ac:dyDescent="0.3">
      <c r="Z53" s="156"/>
      <c r="AA53" s="157"/>
      <c r="AB53" s="216"/>
      <c r="AC53" s="252"/>
      <c r="AD53" s="158"/>
      <c r="AE53" s="158"/>
    </row>
    <row r="54" spans="1:42" ht="21.75" customHeight="1" x14ac:dyDescent="0.3">
      <c r="Z54" s="156"/>
      <c r="AA54" s="157"/>
      <c r="AB54" s="216"/>
      <c r="AC54" s="252"/>
      <c r="AD54" s="158"/>
      <c r="AE54" s="158"/>
    </row>
    <row r="55" spans="1:42" ht="21" customHeight="1" x14ac:dyDescent="0.3">
      <c r="Z55" s="156" t="e">
        <f>AVERAGE(#REF!)</f>
        <v>#REF!</v>
      </c>
      <c r="AA55" s="157" t="e">
        <f>IF(#REF!&gt;84.9,#REF!,#REF!)</f>
        <v>#REF!</v>
      </c>
      <c r="AB55" s="216" t="e">
        <f>COUNTIF(#REF!,"&gt;84.9")</f>
        <v>#REF!</v>
      </c>
      <c r="AC55" s="252" t="e">
        <f t="shared" si="24"/>
        <v>#REF!</v>
      </c>
      <c r="AD55" s="158" t="e">
        <f t="shared" si="25"/>
        <v>#REF!</v>
      </c>
      <c r="AE55" s="158" t="e">
        <f t="shared" si="26"/>
        <v>#REF!</v>
      </c>
    </row>
    <row r="56" spans="1:42" ht="21" customHeight="1" x14ac:dyDescent="0.3">
      <c r="Z56" s="156"/>
    </row>
    <row r="57" spans="1:42" ht="21.75" customHeight="1" x14ac:dyDescent="0.3">
      <c r="Z57" s="156"/>
    </row>
  </sheetData>
  <mergeCells count="92">
    <mergeCell ref="A1:L1"/>
    <mergeCell ref="A3:L3"/>
    <mergeCell ref="AF4:AM4"/>
    <mergeCell ref="A5:A6"/>
    <mergeCell ref="B5:B6"/>
    <mergeCell ref="C5:C6"/>
    <mergeCell ref="D5:D6"/>
    <mergeCell ref="E5:E6"/>
    <mergeCell ref="F5:F6"/>
    <mergeCell ref="G5:L5"/>
    <mergeCell ref="Z5:AE5"/>
    <mergeCell ref="AK5:AM5"/>
    <mergeCell ref="N6:U6"/>
    <mergeCell ref="M8:M9"/>
    <mergeCell ref="W11:X12"/>
    <mergeCell ref="A13:A15"/>
    <mergeCell ref="B13:B15"/>
    <mergeCell ref="F13:F15"/>
    <mergeCell ref="K13:K15"/>
    <mergeCell ref="L13:L15"/>
    <mergeCell ref="W13:X15"/>
    <mergeCell ref="A10:A12"/>
    <mergeCell ref="B10:B12"/>
    <mergeCell ref="F10:F12"/>
    <mergeCell ref="K10:K12"/>
    <mergeCell ref="L10:L12"/>
    <mergeCell ref="M11:M15"/>
    <mergeCell ref="A7:A9"/>
    <mergeCell ref="B7:B9"/>
    <mergeCell ref="F7:F9"/>
    <mergeCell ref="K7:K9"/>
    <mergeCell ref="L7:L9"/>
    <mergeCell ref="A16:A18"/>
    <mergeCell ref="B16:B18"/>
    <mergeCell ref="F16:F18"/>
    <mergeCell ref="K16:K18"/>
    <mergeCell ref="L16:L18"/>
    <mergeCell ref="A19:A21"/>
    <mergeCell ref="B19:B21"/>
    <mergeCell ref="F19:F21"/>
    <mergeCell ref="K19:K21"/>
    <mergeCell ref="L19:L21"/>
    <mergeCell ref="A22:A24"/>
    <mergeCell ref="B22:B24"/>
    <mergeCell ref="F22:F24"/>
    <mergeCell ref="K22:K24"/>
    <mergeCell ref="L22:L24"/>
    <mergeCell ref="A25:A27"/>
    <mergeCell ref="B25:B27"/>
    <mergeCell ref="F25:F27"/>
    <mergeCell ref="K25:K27"/>
    <mergeCell ref="L25:L27"/>
    <mergeCell ref="A28:A30"/>
    <mergeCell ref="B28:B30"/>
    <mergeCell ref="F28:F30"/>
    <mergeCell ref="K28:K30"/>
    <mergeCell ref="L28:L30"/>
    <mergeCell ref="A31:A33"/>
    <mergeCell ref="B31:B33"/>
    <mergeCell ref="F31:F33"/>
    <mergeCell ref="K31:K33"/>
    <mergeCell ref="L31:L33"/>
    <mergeCell ref="A34:A36"/>
    <mergeCell ref="B34:B36"/>
    <mergeCell ref="F34:F36"/>
    <mergeCell ref="K34:K36"/>
    <mergeCell ref="L34:L36"/>
    <mergeCell ref="A37:A39"/>
    <mergeCell ref="B37:B39"/>
    <mergeCell ref="F37:F39"/>
    <mergeCell ref="K37:K39"/>
    <mergeCell ref="L37:L39"/>
    <mergeCell ref="A40:A42"/>
    <mergeCell ref="B40:B42"/>
    <mergeCell ref="F40:F42"/>
    <mergeCell ref="K40:K42"/>
    <mergeCell ref="L40:L42"/>
    <mergeCell ref="A43:A45"/>
    <mergeCell ref="B43:B45"/>
    <mergeCell ref="F43:F45"/>
    <mergeCell ref="K43:K45"/>
    <mergeCell ref="L43:L45"/>
    <mergeCell ref="A46:A48"/>
    <mergeCell ref="B46:B48"/>
    <mergeCell ref="F46:F48"/>
    <mergeCell ref="K46:K48"/>
    <mergeCell ref="L46:L48"/>
    <mergeCell ref="A49:A51"/>
    <mergeCell ref="B49:B51"/>
    <mergeCell ref="F49:F51"/>
    <mergeCell ref="K49:K51"/>
    <mergeCell ref="L49:L51"/>
  </mergeCells>
  <pageMargins left="0.31496062992125984" right="0.31496062992125984" top="0.15748031496062992" bottom="0.11811023622047245" header="0.31496062992125984" footer="0.31496062992125984"/>
  <pageSetup paperSize="9" scale="43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P81"/>
  <sheetViews>
    <sheetView zoomScale="90" zoomScaleNormal="90" workbookViewId="0">
      <selection activeCell="I14" sqref="I14"/>
    </sheetView>
  </sheetViews>
  <sheetFormatPr defaultColWidth="8.88671875" defaultRowHeight="14.4" x14ac:dyDescent="0.3"/>
  <cols>
    <col min="1" max="1" width="8.6640625" style="1" customWidth="1"/>
    <col min="2" max="2" width="20.7773437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45" t="s">
        <v>166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</row>
    <row r="3" spans="1:16" ht="7.5" customHeight="1" thickBot="1" x14ac:dyDescent="0.35"/>
    <row r="4" spans="1:16" ht="18" thickBot="1" x14ac:dyDescent="0.4">
      <c r="A4" s="346" t="s">
        <v>122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8"/>
    </row>
    <row r="5" spans="1:16" ht="7.5" customHeight="1" thickBot="1" x14ac:dyDescent="0.35"/>
    <row r="6" spans="1:16" s="2" customFormat="1" ht="20.25" customHeight="1" x14ac:dyDescent="0.3">
      <c r="A6" s="349" t="s">
        <v>23</v>
      </c>
      <c r="B6" s="351" t="s">
        <v>13</v>
      </c>
      <c r="C6" s="353" t="s">
        <v>18</v>
      </c>
      <c r="D6" s="355" t="s">
        <v>24</v>
      </c>
      <c r="E6" s="357" t="s">
        <v>25</v>
      </c>
      <c r="F6" s="359" t="s">
        <v>26</v>
      </c>
      <c r="G6" s="360"/>
      <c r="H6" s="360"/>
      <c r="I6" s="361"/>
      <c r="J6" s="362" t="s">
        <v>27</v>
      </c>
      <c r="K6" s="364" t="s">
        <v>28</v>
      </c>
      <c r="L6" s="365"/>
      <c r="M6" s="65"/>
      <c r="N6" s="66"/>
    </row>
    <row r="7" spans="1:16" s="2" customFormat="1" ht="27.75" customHeight="1" thickBot="1" x14ac:dyDescent="0.35">
      <c r="A7" s="350"/>
      <c r="B7" s="352"/>
      <c r="C7" s="354"/>
      <c r="D7" s="356"/>
      <c r="E7" s="358"/>
      <c r="F7" s="79" t="s">
        <v>29</v>
      </c>
      <c r="G7" s="67" t="s">
        <v>30</v>
      </c>
      <c r="H7" s="67"/>
      <c r="I7" s="80" t="s">
        <v>31</v>
      </c>
      <c r="J7" s="363"/>
      <c r="K7" s="90" t="s">
        <v>32</v>
      </c>
      <c r="L7" s="91" t="s">
        <v>33</v>
      </c>
      <c r="M7" s="89" t="s">
        <v>34</v>
      </c>
      <c r="N7" s="68" t="s">
        <v>35</v>
      </c>
    </row>
    <row r="8" spans="1:16" s="3" customFormat="1" ht="30" customHeight="1" x14ac:dyDescent="0.3">
      <c r="A8" s="69">
        <v>1</v>
      </c>
      <c r="B8" s="400" t="s">
        <v>200</v>
      </c>
      <c r="C8" s="72" t="s">
        <v>193</v>
      </c>
      <c r="D8" s="109">
        <f>COUNTA(C19:C83)</f>
        <v>31</v>
      </c>
      <c r="E8" s="77">
        <f>COUNTA(C19:C83)</f>
        <v>31</v>
      </c>
      <c r="F8" s="117">
        <f>MIN(C19:C82)</f>
        <v>40.732999999999997</v>
      </c>
      <c r="G8" s="112">
        <f>AVERAGE(C19:C85)</f>
        <v>41.165774193548387</v>
      </c>
      <c r="H8" s="58"/>
      <c r="I8" s="81">
        <f>G8-F8</f>
        <v>0.43277419354838997</v>
      </c>
      <c r="J8" s="86">
        <v>1.5283310185185186E-2</v>
      </c>
      <c r="K8" s="92">
        <f>J8</f>
        <v>1.5283310185185186E-2</v>
      </c>
      <c r="L8" s="93">
        <f>K8</f>
        <v>1.5283310185185186E-2</v>
      </c>
      <c r="M8" s="409">
        <v>137.65299999999999</v>
      </c>
      <c r="N8" s="59"/>
      <c r="O8" s="57"/>
      <c r="P8" s="14"/>
    </row>
    <row r="9" spans="1:16" s="3" customFormat="1" ht="30" customHeight="1" x14ac:dyDescent="0.3">
      <c r="A9" s="70">
        <v>2</v>
      </c>
      <c r="B9" s="401" t="s">
        <v>200</v>
      </c>
      <c r="C9" s="73" t="s">
        <v>199</v>
      </c>
      <c r="D9" s="15">
        <f>COUNTA(D19:D83)+D8+1</f>
        <v>94</v>
      </c>
      <c r="E9" s="78">
        <f>COUNTA(D19:D83)+1</f>
        <v>63</v>
      </c>
      <c r="F9" s="118">
        <f>MIN(D19:D82)</f>
        <v>40.802999999999997</v>
      </c>
      <c r="G9" s="45">
        <f>AVERAGE(D19:D84)</f>
        <v>41.20670967741934</v>
      </c>
      <c r="H9" s="13"/>
      <c r="I9" s="82">
        <f>G9-F9</f>
        <v>0.40370967741934294</v>
      </c>
      <c r="J9" s="87">
        <v>4.6429097222222222E-2</v>
      </c>
      <c r="K9" s="94">
        <f>J9-J8</f>
        <v>3.1145787037037034E-2</v>
      </c>
      <c r="L9" s="95">
        <f>K9+L8</f>
        <v>4.6429097222222222E-2</v>
      </c>
      <c r="M9" s="436">
        <v>138.12200000000001</v>
      </c>
      <c r="N9" s="60"/>
      <c r="O9" s="42"/>
      <c r="P9" s="14"/>
    </row>
    <row r="10" spans="1:16" s="3" customFormat="1" ht="30" customHeight="1" thickBot="1" x14ac:dyDescent="0.35">
      <c r="A10" s="70">
        <v>3</v>
      </c>
      <c r="B10" s="401" t="s">
        <v>124</v>
      </c>
      <c r="C10" s="73" t="s">
        <v>177</v>
      </c>
      <c r="D10" s="15">
        <f>COUNTA(E19:E83)+D9+1</f>
        <v>114</v>
      </c>
      <c r="E10" s="78">
        <f>COUNTA(E19:E83)+1</f>
        <v>20</v>
      </c>
      <c r="F10" s="441">
        <f>MIN(E19:E84)</f>
        <v>41.451000000000001</v>
      </c>
      <c r="G10" s="44">
        <f>AVERAGE(E19:E85)</f>
        <v>41.822947368421055</v>
      </c>
      <c r="H10" s="13"/>
      <c r="I10" s="82">
        <f t="shared" ref="I10:I13" si="0">G10-F10</f>
        <v>0.37194736842105414</v>
      </c>
      <c r="J10" s="87">
        <v>5.7229687499999994E-2</v>
      </c>
      <c r="K10" s="94">
        <f>J10-J9</f>
        <v>1.0800590277777772E-2</v>
      </c>
      <c r="L10" s="95">
        <f>K10</f>
        <v>1.0800590277777772E-2</v>
      </c>
      <c r="M10" s="436">
        <v>115.264</v>
      </c>
      <c r="N10" s="61" t="s">
        <v>230</v>
      </c>
      <c r="O10" s="52" t="s">
        <v>231</v>
      </c>
      <c r="P10" s="14"/>
    </row>
    <row r="11" spans="1:16" s="3" customFormat="1" ht="30" customHeight="1" thickBot="1" x14ac:dyDescent="0.35">
      <c r="A11" s="70">
        <v>4</v>
      </c>
      <c r="B11" s="401" t="s">
        <v>124</v>
      </c>
      <c r="C11" s="73" t="s">
        <v>190</v>
      </c>
      <c r="D11" s="15">
        <f>COUNTA(F19:F83)+D10+1</f>
        <v>149</v>
      </c>
      <c r="E11" s="78">
        <f>COUNTA(F19:F83)+1</f>
        <v>35</v>
      </c>
      <c r="F11" s="442">
        <f>MIN(F19:F84)</f>
        <v>41.08</v>
      </c>
      <c r="G11" s="44">
        <f>AVERAGE(F19:F84)</f>
        <v>41.428235294117655</v>
      </c>
      <c r="H11" s="13"/>
      <c r="I11" s="82">
        <f t="shared" si="0"/>
        <v>0.34823529411765719</v>
      </c>
      <c r="J11" s="87">
        <v>7.486508101851852E-2</v>
      </c>
      <c r="K11" s="94">
        <f>J11-J10</f>
        <v>1.7635393518518526E-2</v>
      </c>
      <c r="L11" s="95">
        <f>K11+L10</f>
        <v>2.8435983796296298E-2</v>
      </c>
      <c r="M11" s="436">
        <v>138.26499999999999</v>
      </c>
      <c r="N11" s="60"/>
      <c r="O11" s="42"/>
      <c r="P11" s="14"/>
    </row>
    <row r="12" spans="1:16" s="3" customFormat="1" ht="30" customHeight="1" thickBot="1" x14ac:dyDescent="0.35">
      <c r="A12" s="70">
        <v>5</v>
      </c>
      <c r="B12" s="402" t="s">
        <v>124</v>
      </c>
      <c r="C12" s="74" t="s">
        <v>184</v>
      </c>
      <c r="D12" s="15">
        <f>COUNTA(G19:G83)+D11+1</f>
        <v>203</v>
      </c>
      <c r="E12" s="78">
        <f>COUNTA(G19:G83)+1</f>
        <v>54</v>
      </c>
      <c r="F12" s="441">
        <f>MIN(G19:G84)</f>
        <v>41.140999999999998</v>
      </c>
      <c r="G12" s="44">
        <f>AVERAGE(G19:G884)</f>
        <v>41.421094339622648</v>
      </c>
      <c r="H12" s="13"/>
      <c r="I12" s="82">
        <f t="shared" si="0"/>
        <v>0.28009433962265007</v>
      </c>
      <c r="J12" s="87">
        <v>0.10188592592592594</v>
      </c>
      <c r="K12" s="94">
        <f>J12-J11</f>
        <v>2.7020844907407415E-2</v>
      </c>
      <c r="L12" s="404">
        <f>K12+L11</f>
        <v>5.5456828703703713E-2</v>
      </c>
      <c r="M12" s="436">
        <v>163.06399999999999</v>
      </c>
      <c r="N12" s="61" t="s">
        <v>232</v>
      </c>
      <c r="O12" s="426" t="s">
        <v>233</v>
      </c>
    </row>
    <row r="13" spans="1:16" s="3" customFormat="1" ht="30" customHeight="1" thickBot="1" x14ac:dyDescent="0.35">
      <c r="A13" s="71" t="s">
        <v>36</v>
      </c>
      <c r="B13" s="403" t="s">
        <v>200</v>
      </c>
      <c r="C13" s="75" t="s">
        <v>199</v>
      </c>
      <c r="D13" s="110">
        <f>COUNTA(H19:H83)+D12+1</f>
        <v>250</v>
      </c>
      <c r="E13" s="396">
        <f>COUNTA(H19:H83)+1</f>
        <v>47</v>
      </c>
      <c r="F13" s="443">
        <f>MIN(H19:H84)</f>
        <v>40.85</v>
      </c>
      <c r="G13" s="440">
        <f>AVERAGE(H19:H84)</f>
        <v>41.100304347826075</v>
      </c>
      <c r="H13" s="63"/>
      <c r="I13" s="85">
        <f t="shared" si="0"/>
        <v>0.25030434782607358</v>
      </c>
      <c r="J13" s="88" t="str">
        <f>'Общие результаты'!G6</f>
        <v>3:00:17</v>
      </c>
      <c r="K13" s="97">
        <f>J13-J12</f>
        <v>2.3310833333333308E-2</v>
      </c>
      <c r="L13" s="98">
        <f>K13+L9</f>
        <v>6.9739930555555524E-2</v>
      </c>
      <c r="M13" s="399"/>
      <c r="N13" s="425" t="s">
        <v>234</v>
      </c>
      <c r="O13" s="426" t="s">
        <v>235</v>
      </c>
    </row>
    <row r="14" spans="1:16" s="3" customFormat="1" ht="30" customHeight="1" x14ac:dyDescent="0.3">
      <c r="A14" s="47"/>
      <c r="B14" s="48"/>
      <c r="C14" s="49"/>
      <c r="D14" s="49"/>
      <c r="E14" s="49"/>
      <c r="F14" s="34">
        <f>AVERAGE(F8,F9,F13)</f>
        <v>40.795333333333332</v>
      </c>
      <c r="G14" s="36">
        <f>AVERAGE(C19:D80,H19:H70)</f>
        <v>41.162366906474844</v>
      </c>
      <c r="H14" s="50" t="s">
        <v>201</v>
      </c>
      <c r="I14" s="37">
        <f>AVERAGE(I8,I9,I13)</f>
        <v>0.36226273959793548</v>
      </c>
      <c r="J14" s="49"/>
      <c r="K14" s="49"/>
      <c r="L14" s="49"/>
      <c r="M14" s="16"/>
      <c r="N14" s="16"/>
    </row>
    <row r="15" spans="1:16" ht="27.75" customHeight="1" x14ac:dyDescent="0.3">
      <c r="A15" s="17"/>
      <c r="B15" s="17"/>
      <c r="C15" s="17"/>
      <c r="D15" s="18"/>
      <c r="E15" s="19"/>
      <c r="F15" s="20">
        <f>AVERAGE(F9,F11,F10)</f>
        <v>41.111333333333334</v>
      </c>
      <c r="G15" s="21">
        <f>AVERAGE(E19:G79)</f>
        <v>41.495415094339634</v>
      </c>
      <c r="H15" s="51" t="s">
        <v>191</v>
      </c>
      <c r="I15" s="22">
        <f>AVERAGE(I9,I11,I10)</f>
        <v>0.37463077998601807</v>
      </c>
      <c r="J15" s="19"/>
      <c r="K15" s="19" t="s">
        <v>22</v>
      </c>
      <c r="L15" s="19"/>
      <c r="M15" s="16"/>
      <c r="N15" s="16"/>
    </row>
    <row r="16" spans="1:16" ht="30" customHeight="1" thickBot="1" x14ac:dyDescent="0.35">
      <c r="A16" s="23"/>
      <c r="B16" s="23"/>
      <c r="C16" s="23"/>
      <c r="D16" s="19"/>
      <c r="E16" s="19"/>
      <c r="F16" s="24">
        <f>AVERAGE(F8:F13)</f>
        <v>41.009666666666668</v>
      </c>
      <c r="G16" s="25">
        <f>AVERAGE(C19:H85)</f>
        <v>41.306461224489802</v>
      </c>
      <c r="H16" s="26"/>
      <c r="I16" s="27">
        <f>AVERAGE(I8:I13)</f>
        <v>0.34784420349252798</v>
      </c>
      <c r="J16" s="19"/>
      <c r="K16" s="19"/>
      <c r="L16" s="19"/>
      <c r="M16" s="23"/>
      <c r="N16" s="23"/>
    </row>
    <row r="18" spans="2:14" ht="15" thickBot="1" x14ac:dyDescent="0.35">
      <c r="C18" s="28" t="str">
        <f>B8</f>
        <v>Пикулин Паша</v>
      </c>
      <c r="D18" s="28" t="str">
        <f>B9</f>
        <v>Пикулин Паша</v>
      </c>
      <c r="E18" s="28" t="str">
        <f>B10</f>
        <v>Терещенко Андрей</v>
      </c>
      <c r="F18" s="28" t="str">
        <f>B11</f>
        <v>Терещенко Андрей</v>
      </c>
      <c r="G18" s="28" t="str">
        <f>B12</f>
        <v>Терещенко Андрей</v>
      </c>
      <c r="H18" s="28" t="str">
        <f>B13</f>
        <v>Пикулин Паша</v>
      </c>
      <c r="I18" s="12"/>
      <c r="J18" s="12"/>
    </row>
    <row r="19" spans="2:14" x14ac:dyDescent="0.3">
      <c r="B19" s="1">
        <v>1</v>
      </c>
      <c r="C19" s="406">
        <v>44.151000000000003</v>
      </c>
      <c r="D19" s="407">
        <v>42.96</v>
      </c>
      <c r="E19" s="407">
        <v>43.472000000000001</v>
      </c>
      <c r="F19" s="407">
        <v>43.408000000000001</v>
      </c>
      <c r="G19" s="407">
        <v>44.283000000000001</v>
      </c>
      <c r="H19" s="407">
        <v>42.396999999999998</v>
      </c>
      <c r="I19" s="101"/>
      <c r="J19" s="102"/>
      <c r="K19" s="99"/>
      <c r="M19" s="2"/>
      <c r="N19" s="2"/>
    </row>
    <row r="20" spans="2:14" x14ac:dyDescent="0.3">
      <c r="B20" s="1">
        <v>2</v>
      </c>
      <c r="C20" s="409">
        <v>41.728000000000002</v>
      </c>
      <c r="D20" s="410">
        <v>40.963000000000001</v>
      </c>
      <c r="E20" s="410">
        <v>41.895000000000003</v>
      </c>
      <c r="F20" s="410">
        <v>41.408999999999999</v>
      </c>
      <c r="G20" s="410">
        <v>41.631999999999998</v>
      </c>
      <c r="H20" s="410">
        <v>40.866999999999997</v>
      </c>
      <c r="I20" s="99"/>
      <c r="J20" s="103"/>
      <c r="K20" s="99"/>
      <c r="M20" s="3"/>
      <c r="N20" s="3"/>
    </row>
    <row r="21" spans="2:14" x14ac:dyDescent="0.3">
      <c r="B21" s="1">
        <v>3</v>
      </c>
      <c r="C21" s="409">
        <v>41.668999999999997</v>
      </c>
      <c r="D21" s="410">
        <v>40.99</v>
      </c>
      <c r="E21" s="410">
        <v>41.646000000000001</v>
      </c>
      <c r="F21" s="410">
        <v>41.628</v>
      </c>
      <c r="G21" s="410">
        <v>41.567999999999998</v>
      </c>
      <c r="H21" s="410">
        <v>41.485999999999997</v>
      </c>
      <c r="I21" s="99"/>
      <c r="J21" s="103"/>
      <c r="K21" s="99"/>
      <c r="M21" s="3"/>
      <c r="N21" s="3"/>
    </row>
    <row r="22" spans="2:14" x14ac:dyDescent="0.3">
      <c r="B22" s="1">
        <v>4</v>
      </c>
      <c r="C22" s="409">
        <v>41.466000000000001</v>
      </c>
      <c r="D22" s="410">
        <v>41.017000000000003</v>
      </c>
      <c r="E22" s="410">
        <v>41.875999999999998</v>
      </c>
      <c r="F22" s="410">
        <v>41.343000000000004</v>
      </c>
      <c r="G22" s="410">
        <v>41.331000000000003</v>
      </c>
      <c r="H22" s="410">
        <v>41.152999999999999</v>
      </c>
      <c r="I22" s="99"/>
      <c r="J22" s="103"/>
      <c r="K22" s="99"/>
      <c r="M22" s="3"/>
      <c r="N22" s="3"/>
    </row>
    <row r="23" spans="2:14" x14ac:dyDescent="0.3">
      <c r="B23" s="1">
        <v>5</v>
      </c>
      <c r="C23" s="409">
        <v>41.418999999999997</v>
      </c>
      <c r="D23" s="410">
        <v>40.877000000000002</v>
      </c>
      <c r="E23" s="410">
        <v>41.889000000000003</v>
      </c>
      <c r="F23" s="410">
        <v>41.244</v>
      </c>
      <c r="G23" s="410">
        <v>41.411999999999999</v>
      </c>
      <c r="H23" s="410">
        <v>41</v>
      </c>
      <c r="I23" s="99"/>
      <c r="J23" s="103"/>
      <c r="K23" s="99"/>
    </row>
    <row r="24" spans="2:14" x14ac:dyDescent="0.3">
      <c r="B24" s="1">
        <v>6</v>
      </c>
      <c r="C24" s="409">
        <v>41.173999999999999</v>
      </c>
      <c r="D24" s="410">
        <v>41.215000000000003</v>
      </c>
      <c r="E24" s="410">
        <v>41.48</v>
      </c>
      <c r="F24" s="410">
        <v>41.395000000000003</v>
      </c>
      <c r="G24" s="410">
        <v>41.222999999999999</v>
      </c>
      <c r="H24" s="410">
        <v>41.366999999999997</v>
      </c>
      <c r="I24" s="99"/>
      <c r="J24" s="103"/>
      <c r="K24" s="99"/>
    </row>
    <row r="25" spans="2:14" x14ac:dyDescent="0.3">
      <c r="B25" s="1">
        <v>7</v>
      </c>
      <c r="C25" s="409">
        <v>41.149000000000001</v>
      </c>
      <c r="D25" s="410">
        <v>40.957999999999998</v>
      </c>
      <c r="E25" s="410">
        <v>41.616</v>
      </c>
      <c r="F25" s="410">
        <v>41.325000000000003</v>
      </c>
      <c r="G25" s="410">
        <v>41.627000000000002</v>
      </c>
      <c r="H25" s="410">
        <v>40.89</v>
      </c>
      <c r="I25" s="99"/>
      <c r="J25" s="103"/>
      <c r="K25" s="99"/>
    </row>
    <row r="26" spans="2:14" x14ac:dyDescent="0.3">
      <c r="B26" s="1">
        <v>8</v>
      </c>
      <c r="C26" s="409">
        <v>41.02</v>
      </c>
      <c r="D26" s="410">
        <v>40.902000000000001</v>
      </c>
      <c r="E26" s="410">
        <v>41.765999999999998</v>
      </c>
      <c r="F26" s="410">
        <v>41.399000000000001</v>
      </c>
      <c r="G26" s="410">
        <v>41.548000000000002</v>
      </c>
      <c r="H26" s="410">
        <v>40.947000000000003</v>
      </c>
      <c r="I26" s="99"/>
      <c r="J26" s="103"/>
      <c r="K26" s="99"/>
    </row>
    <row r="27" spans="2:14" x14ac:dyDescent="0.3">
      <c r="B27" s="1">
        <v>9</v>
      </c>
      <c r="C27" s="412">
        <v>40.951000000000001</v>
      </c>
      <c r="D27" s="410">
        <v>41.496000000000002</v>
      </c>
      <c r="E27" s="410">
        <v>41.863</v>
      </c>
      <c r="F27" s="410">
        <v>41.26</v>
      </c>
      <c r="G27" s="410">
        <v>41.378</v>
      </c>
      <c r="H27" s="410">
        <v>40.85</v>
      </c>
      <c r="I27" s="99"/>
      <c r="J27" s="103"/>
      <c r="K27" s="99"/>
    </row>
    <row r="28" spans="2:14" x14ac:dyDescent="0.3">
      <c r="B28" s="1">
        <v>10</v>
      </c>
      <c r="C28" s="409">
        <v>41.006</v>
      </c>
      <c r="D28" s="410">
        <v>40.917999999999999</v>
      </c>
      <c r="E28" s="410">
        <v>41.805999999999997</v>
      </c>
      <c r="F28" s="410">
        <v>41.475000000000001</v>
      </c>
      <c r="G28" s="410">
        <v>41.22</v>
      </c>
      <c r="H28" s="410">
        <v>40.909999999999997</v>
      </c>
      <c r="I28" s="99"/>
      <c r="J28" s="103"/>
      <c r="K28" s="99"/>
    </row>
    <row r="29" spans="2:14" x14ac:dyDescent="0.3">
      <c r="B29" s="1">
        <v>11</v>
      </c>
      <c r="C29" s="409">
        <v>40.972999999999999</v>
      </c>
      <c r="D29" s="410">
        <v>40.936999999999998</v>
      </c>
      <c r="E29" s="410">
        <v>42.759</v>
      </c>
      <c r="F29" s="410">
        <v>41.317999999999998</v>
      </c>
      <c r="G29" s="410">
        <v>41.204000000000001</v>
      </c>
      <c r="H29" s="410">
        <v>40.893000000000001</v>
      </c>
      <c r="I29" s="99"/>
      <c r="J29" s="103"/>
      <c r="K29" s="99"/>
    </row>
    <row r="30" spans="2:14" x14ac:dyDescent="0.3">
      <c r="B30" s="1">
        <v>12</v>
      </c>
      <c r="C30" s="409">
        <v>40.936</v>
      </c>
      <c r="D30" s="410">
        <v>40.988</v>
      </c>
      <c r="E30" s="410">
        <v>41.908000000000001</v>
      </c>
      <c r="F30" s="410">
        <v>41.777999999999999</v>
      </c>
      <c r="G30" s="410">
        <v>41.268000000000001</v>
      </c>
      <c r="H30" s="410">
        <v>41.219000000000001</v>
      </c>
      <c r="I30" s="99"/>
      <c r="J30" s="103"/>
      <c r="K30" s="99"/>
    </row>
    <row r="31" spans="2:14" x14ac:dyDescent="0.3">
      <c r="B31" s="1">
        <v>13</v>
      </c>
      <c r="C31" s="409">
        <v>40.845999999999997</v>
      </c>
      <c r="D31" s="410">
        <v>40.902999999999999</v>
      </c>
      <c r="E31" s="410">
        <v>41.478999999999999</v>
      </c>
      <c r="F31" s="410">
        <v>41.448999999999998</v>
      </c>
      <c r="G31" s="410">
        <v>41.326999999999998</v>
      </c>
      <c r="H31" s="410">
        <v>41.331000000000003</v>
      </c>
      <c r="I31" s="99"/>
      <c r="J31" s="103"/>
      <c r="K31" s="100"/>
      <c r="L31" s="1"/>
    </row>
    <row r="32" spans="2:14" x14ac:dyDescent="0.3">
      <c r="B32" s="1">
        <v>14</v>
      </c>
      <c r="C32" s="413">
        <v>40.732999999999997</v>
      </c>
      <c r="D32" s="410">
        <v>40.98</v>
      </c>
      <c r="E32" s="410">
        <v>41.664999999999999</v>
      </c>
      <c r="F32" s="410">
        <v>41.365000000000002</v>
      </c>
      <c r="G32" s="410">
        <v>41.253999999999998</v>
      </c>
      <c r="H32" s="410">
        <v>41.076999999999998</v>
      </c>
      <c r="I32" s="99"/>
      <c r="J32" s="103"/>
      <c r="K32" s="100"/>
      <c r="L32" s="1"/>
    </row>
    <row r="33" spans="2:12" x14ac:dyDescent="0.3">
      <c r="B33" s="1">
        <v>15</v>
      </c>
      <c r="C33" s="409">
        <v>40.829000000000001</v>
      </c>
      <c r="D33" s="410">
        <v>41.003</v>
      </c>
      <c r="E33" s="410">
        <v>41.451000000000001</v>
      </c>
      <c r="F33" s="410">
        <v>41.301000000000002</v>
      </c>
      <c r="G33" s="410">
        <v>41.223999999999997</v>
      </c>
      <c r="H33" s="410">
        <v>40.899000000000001</v>
      </c>
      <c r="I33" s="99"/>
      <c r="J33" s="103"/>
      <c r="K33" s="100"/>
      <c r="L33" s="1"/>
    </row>
    <row r="34" spans="2:12" x14ac:dyDescent="0.3">
      <c r="B34" s="1">
        <v>16</v>
      </c>
      <c r="C34" s="409">
        <v>40.761000000000003</v>
      </c>
      <c r="D34" s="414">
        <v>40.866999999999997</v>
      </c>
      <c r="E34" s="410">
        <v>41.540999999999997</v>
      </c>
      <c r="F34" s="410">
        <v>41.08</v>
      </c>
      <c r="G34" s="410">
        <v>41.201000000000001</v>
      </c>
      <c r="H34" s="410">
        <v>40.917000000000002</v>
      </c>
      <c r="I34" s="99"/>
      <c r="J34" s="103"/>
      <c r="K34" s="100"/>
      <c r="L34" s="1"/>
    </row>
    <row r="35" spans="2:12" x14ac:dyDescent="0.3">
      <c r="B35" s="1">
        <v>17</v>
      </c>
      <c r="C35" s="409">
        <v>41.625999999999998</v>
      </c>
      <c r="D35" s="410">
        <v>40.930999999999997</v>
      </c>
      <c r="E35" s="410">
        <v>41.476999999999997</v>
      </c>
      <c r="F35" s="410">
        <v>41.216000000000001</v>
      </c>
      <c r="G35" s="410">
        <v>42.16</v>
      </c>
      <c r="H35" s="410">
        <v>41.061999999999998</v>
      </c>
      <c r="I35" s="99"/>
      <c r="J35" s="103"/>
      <c r="K35" s="100"/>
      <c r="L35" s="1"/>
    </row>
    <row r="36" spans="2:12" x14ac:dyDescent="0.3">
      <c r="B36" s="1">
        <v>18</v>
      </c>
      <c r="C36" s="409">
        <v>40.960999999999999</v>
      </c>
      <c r="D36" s="410">
        <v>40.942</v>
      </c>
      <c r="E36" s="410">
        <v>41.539000000000001</v>
      </c>
      <c r="F36" s="410">
        <v>41.692</v>
      </c>
      <c r="G36" s="410">
        <v>41.162999999999997</v>
      </c>
      <c r="H36" s="410">
        <v>40.923000000000002</v>
      </c>
      <c r="I36" s="99"/>
      <c r="J36" s="103"/>
      <c r="K36" s="100"/>
      <c r="L36" s="1"/>
    </row>
    <row r="37" spans="2:12" x14ac:dyDescent="0.3">
      <c r="B37" s="1">
        <v>19</v>
      </c>
      <c r="C37" s="409">
        <v>40.917999999999999</v>
      </c>
      <c r="D37" s="410">
        <v>41.134999999999998</v>
      </c>
      <c r="E37" s="410">
        <v>41.508000000000003</v>
      </c>
      <c r="F37" s="410">
        <v>41.350999999999999</v>
      </c>
      <c r="G37" s="410">
        <v>41.192999999999998</v>
      </c>
      <c r="H37" s="410">
        <v>41.164999999999999</v>
      </c>
      <c r="I37" s="99"/>
      <c r="J37" s="103"/>
      <c r="K37" s="100"/>
      <c r="L37" s="1"/>
    </row>
    <row r="38" spans="2:12" x14ac:dyDescent="0.3">
      <c r="B38" s="1">
        <v>20</v>
      </c>
      <c r="C38" s="409">
        <v>41.097000000000001</v>
      </c>
      <c r="D38" s="410">
        <v>40.892000000000003</v>
      </c>
      <c r="F38" s="410">
        <v>41.206000000000003</v>
      </c>
      <c r="G38" s="410">
        <v>41.292999999999999</v>
      </c>
      <c r="H38" s="410">
        <v>41.252000000000002</v>
      </c>
      <c r="I38" s="99"/>
      <c r="J38" s="103"/>
      <c r="K38" s="100"/>
      <c r="L38" s="1"/>
    </row>
    <row r="39" spans="2:12" x14ac:dyDescent="0.3">
      <c r="B39" s="1">
        <v>21</v>
      </c>
      <c r="C39" s="409">
        <v>40.843000000000004</v>
      </c>
      <c r="D39" s="410">
        <v>40.884</v>
      </c>
      <c r="E39" s="410"/>
      <c r="F39" s="410">
        <v>41.39</v>
      </c>
      <c r="G39" s="410">
        <v>41.371000000000002</v>
      </c>
      <c r="H39" s="410">
        <v>41.305</v>
      </c>
      <c r="I39" s="99"/>
      <c r="J39" s="103"/>
      <c r="K39" s="100"/>
      <c r="L39" s="1"/>
    </row>
    <row r="40" spans="2:12" x14ac:dyDescent="0.3">
      <c r="B40" s="1">
        <v>22</v>
      </c>
      <c r="C40" s="409">
        <v>40.954000000000001</v>
      </c>
      <c r="D40" s="410">
        <v>40.893999999999998</v>
      </c>
      <c r="E40" s="410"/>
      <c r="F40" s="410">
        <v>41.276000000000003</v>
      </c>
      <c r="G40" s="410">
        <v>41.555999999999997</v>
      </c>
      <c r="H40" s="410">
        <v>41.093000000000004</v>
      </c>
      <c r="I40" s="99"/>
      <c r="J40" s="103"/>
      <c r="K40" s="100"/>
      <c r="L40" s="1"/>
    </row>
    <row r="41" spans="2:12" x14ac:dyDescent="0.3">
      <c r="B41" s="1">
        <v>23</v>
      </c>
      <c r="C41" s="409">
        <v>40.969000000000001</v>
      </c>
      <c r="D41" s="410">
        <v>41.01</v>
      </c>
      <c r="E41" s="410"/>
      <c r="F41" s="410">
        <v>41.411999999999999</v>
      </c>
      <c r="G41" s="410">
        <v>41.390999999999998</v>
      </c>
      <c r="H41" s="410">
        <v>41.563000000000002</v>
      </c>
      <c r="I41" s="99"/>
      <c r="J41" s="103"/>
      <c r="K41" s="100"/>
      <c r="L41" s="1"/>
    </row>
    <row r="42" spans="2:12" x14ac:dyDescent="0.3">
      <c r="B42" s="1">
        <v>24</v>
      </c>
      <c r="C42" s="409">
        <v>40.933999999999997</v>
      </c>
      <c r="D42" s="410">
        <v>41.012</v>
      </c>
      <c r="E42" s="410"/>
      <c r="F42" s="410">
        <v>41.223999999999997</v>
      </c>
      <c r="G42" s="410">
        <v>41.497999999999998</v>
      </c>
      <c r="H42" s="410">
        <v>41.121000000000002</v>
      </c>
      <c r="I42" s="99"/>
      <c r="J42" s="103"/>
      <c r="K42" s="100"/>
      <c r="L42" s="1"/>
    </row>
    <row r="43" spans="2:12" x14ac:dyDescent="0.3">
      <c r="B43" s="1">
        <v>25</v>
      </c>
      <c r="C43" s="409">
        <v>40.831000000000003</v>
      </c>
      <c r="D43" s="410">
        <v>41.219000000000001</v>
      </c>
      <c r="E43" s="410"/>
      <c r="F43" s="410">
        <v>41.182000000000002</v>
      </c>
      <c r="G43" s="410">
        <v>41.244</v>
      </c>
      <c r="H43" s="410">
        <v>41.045000000000002</v>
      </c>
      <c r="I43" s="99"/>
      <c r="J43" s="103"/>
      <c r="K43" s="100"/>
      <c r="L43" s="1"/>
    </row>
    <row r="44" spans="2:12" x14ac:dyDescent="0.3">
      <c r="B44" s="1">
        <v>26</v>
      </c>
      <c r="C44" s="409">
        <v>41.094000000000001</v>
      </c>
      <c r="D44" s="410">
        <v>41.317999999999998</v>
      </c>
      <c r="E44" s="410"/>
      <c r="F44" s="410">
        <v>41.201999999999998</v>
      </c>
      <c r="G44" s="410">
        <v>41.237000000000002</v>
      </c>
      <c r="H44" s="410">
        <v>41.079000000000001</v>
      </c>
      <c r="I44" s="99"/>
      <c r="J44" s="103"/>
      <c r="K44" s="100"/>
      <c r="L44" s="1"/>
    </row>
    <row r="45" spans="2:12" x14ac:dyDescent="0.3">
      <c r="B45" s="1">
        <v>27</v>
      </c>
      <c r="C45" s="409">
        <v>41.024000000000001</v>
      </c>
      <c r="D45" s="410">
        <v>40.923999999999999</v>
      </c>
      <c r="E45" s="410"/>
      <c r="F45" s="410">
        <v>41.255000000000003</v>
      </c>
      <c r="G45" s="410">
        <v>41.317</v>
      </c>
      <c r="H45" s="410">
        <v>40.947000000000003</v>
      </c>
      <c r="I45" s="99"/>
      <c r="J45" s="103"/>
      <c r="K45" s="100"/>
      <c r="L45" s="1"/>
    </row>
    <row r="46" spans="2:12" x14ac:dyDescent="0.3">
      <c r="B46" s="1">
        <v>28</v>
      </c>
      <c r="C46" s="409">
        <v>40.89</v>
      </c>
      <c r="D46" s="410">
        <v>41.723999999999997</v>
      </c>
      <c r="E46" s="410"/>
      <c r="F46" s="410">
        <v>41.319000000000003</v>
      </c>
      <c r="G46" s="410">
        <v>41.265999999999998</v>
      </c>
      <c r="H46" s="410">
        <v>41.095999999999997</v>
      </c>
      <c r="I46" s="99"/>
      <c r="J46" s="103"/>
      <c r="K46" s="100"/>
      <c r="L46" s="1"/>
    </row>
    <row r="47" spans="2:12" x14ac:dyDescent="0.3">
      <c r="B47" s="1">
        <v>29</v>
      </c>
      <c r="C47" s="409">
        <v>41.145000000000003</v>
      </c>
      <c r="D47" s="410">
        <v>42.398000000000003</v>
      </c>
      <c r="E47" s="410"/>
      <c r="F47" s="410">
        <v>41.423000000000002</v>
      </c>
      <c r="G47" s="410">
        <v>41.173999999999999</v>
      </c>
      <c r="H47" s="410">
        <v>41.085999999999999</v>
      </c>
      <c r="I47" s="99"/>
      <c r="J47" s="103"/>
      <c r="K47" s="100"/>
      <c r="L47" s="1"/>
    </row>
    <row r="48" spans="2:12" x14ac:dyDescent="0.3">
      <c r="B48" s="1">
        <v>30</v>
      </c>
      <c r="C48" s="409">
        <v>41.05</v>
      </c>
      <c r="D48" s="410">
        <v>40.98</v>
      </c>
      <c r="E48" s="410"/>
      <c r="F48" s="410">
        <v>41.451000000000001</v>
      </c>
      <c r="G48" s="410">
        <v>41.366999999999997</v>
      </c>
      <c r="H48" s="410">
        <v>41.134999999999998</v>
      </c>
      <c r="I48" s="99"/>
      <c r="J48" s="103"/>
      <c r="K48" s="100"/>
      <c r="L48" s="1"/>
    </row>
    <row r="49" spans="2:12" x14ac:dyDescent="0.3">
      <c r="B49" s="1">
        <v>31</v>
      </c>
      <c r="C49" s="409">
        <v>40.991999999999997</v>
      </c>
      <c r="D49" s="410">
        <v>41.058999999999997</v>
      </c>
      <c r="E49" s="410"/>
      <c r="F49" s="410">
        <v>41.601999999999997</v>
      </c>
      <c r="G49" s="410">
        <v>41.43</v>
      </c>
      <c r="H49" s="410">
        <v>41.033000000000001</v>
      </c>
      <c r="I49" s="99"/>
      <c r="J49" s="103"/>
      <c r="K49" s="100"/>
      <c r="L49" s="1"/>
    </row>
    <row r="50" spans="2:12" x14ac:dyDescent="0.3">
      <c r="B50" s="1">
        <v>32</v>
      </c>
      <c r="C50" s="409"/>
      <c r="D50" s="410">
        <v>41.878999999999998</v>
      </c>
      <c r="E50" s="410"/>
      <c r="F50" s="410">
        <v>41.457000000000001</v>
      </c>
      <c r="G50" s="410">
        <v>41.500999999999998</v>
      </c>
      <c r="H50" s="410">
        <v>41.037999999999997</v>
      </c>
      <c r="I50" s="99"/>
      <c r="J50" s="103"/>
      <c r="K50" s="100"/>
      <c r="L50" s="1"/>
    </row>
    <row r="51" spans="2:12" x14ac:dyDescent="0.3">
      <c r="B51" s="1">
        <v>33</v>
      </c>
      <c r="C51" s="31"/>
      <c r="D51" s="410">
        <v>40.865000000000002</v>
      </c>
      <c r="E51" s="410"/>
      <c r="F51" s="410">
        <v>41.311</v>
      </c>
      <c r="G51" s="410">
        <v>41.249000000000002</v>
      </c>
      <c r="H51" s="410">
        <v>41.024000000000001</v>
      </c>
      <c r="I51" s="99"/>
      <c r="J51" s="103"/>
      <c r="K51" s="100"/>
      <c r="L51" s="1"/>
    </row>
    <row r="52" spans="2:12" x14ac:dyDescent="0.3">
      <c r="B52" s="1">
        <v>34</v>
      </c>
      <c r="C52" s="31"/>
      <c r="D52" s="410">
        <v>41.191000000000003</v>
      </c>
      <c r="E52" s="410"/>
      <c r="F52" s="410">
        <v>41.414000000000001</v>
      </c>
      <c r="G52" s="410">
        <v>41.430999999999997</v>
      </c>
      <c r="H52" s="410">
        <v>40.962000000000003</v>
      </c>
      <c r="I52" s="99"/>
      <c r="J52" s="103"/>
      <c r="K52" s="100"/>
      <c r="L52" s="1"/>
    </row>
    <row r="53" spans="2:12" x14ac:dyDescent="0.3">
      <c r="B53" s="1">
        <v>35</v>
      </c>
      <c r="C53" s="31"/>
      <c r="D53" s="410">
        <v>41.145000000000003</v>
      </c>
      <c r="E53" s="410"/>
      <c r="F53" s="410"/>
      <c r="G53" s="410">
        <v>41.435000000000002</v>
      </c>
      <c r="H53" s="410">
        <v>41.036999999999999</v>
      </c>
      <c r="I53" s="99"/>
      <c r="J53" s="103"/>
      <c r="K53" s="100"/>
      <c r="L53" s="1"/>
    </row>
    <row r="54" spans="2:12" x14ac:dyDescent="0.3">
      <c r="B54" s="1">
        <v>36</v>
      </c>
      <c r="C54" s="31"/>
      <c r="D54" s="410">
        <v>40.85</v>
      </c>
      <c r="E54" s="410"/>
      <c r="F54" s="410"/>
      <c r="G54" s="410">
        <v>41.356000000000002</v>
      </c>
      <c r="H54" s="410">
        <v>41.029000000000003</v>
      </c>
      <c r="I54" s="99"/>
      <c r="J54" s="103"/>
      <c r="K54" s="100"/>
      <c r="L54" s="1"/>
    </row>
    <row r="55" spans="2:12" x14ac:dyDescent="0.3">
      <c r="B55" s="1">
        <v>37</v>
      </c>
      <c r="C55" s="31"/>
      <c r="D55" s="410">
        <v>41.040999999999997</v>
      </c>
      <c r="E55" s="410"/>
      <c r="F55" s="410"/>
      <c r="G55" s="410">
        <v>41.427</v>
      </c>
      <c r="H55" s="410">
        <v>41.093000000000004</v>
      </c>
      <c r="I55" s="99"/>
      <c r="J55" s="103"/>
      <c r="K55" s="100"/>
      <c r="L55" s="1"/>
    </row>
    <row r="56" spans="2:12" x14ac:dyDescent="0.3">
      <c r="B56" s="1">
        <v>38</v>
      </c>
      <c r="C56" s="31"/>
      <c r="D56" s="410">
        <v>41.261000000000003</v>
      </c>
      <c r="E56" s="410"/>
      <c r="F56" s="410"/>
      <c r="G56" s="410">
        <v>41.359000000000002</v>
      </c>
      <c r="H56" s="410">
        <v>41.423999999999999</v>
      </c>
      <c r="I56" s="99"/>
      <c r="J56" s="103"/>
      <c r="K56" s="100"/>
      <c r="L56" s="1"/>
    </row>
    <row r="57" spans="2:12" x14ac:dyDescent="0.3">
      <c r="B57" s="1">
        <v>39</v>
      </c>
      <c r="C57" s="31"/>
      <c r="D57" s="410">
        <v>41.139000000000003</v>
      </c>
      <c r="E57" s="410"/>
      <c r="F57" s="410"/>
      <c r="G57" s="410">
        <v>41.256999999999998</v>
      </c>
      <c r="H57" s="410">
        <v>41.045000000000002</v>
      </c>
      <c r="I57" s="99"/>
      <c r="J57" s="103"/>
      <c r="K57" s="100"/>
      <c r="L57" s="1"/>
    </row>
    <row r="58" spans="2:12" x14ac:dyDescent="0.3">
      <c r="B58" s="1">
        <v>40</v>
      </c>
      <c r="C58" s="31"/>
      <c r="D58" s="410">
        <v>40.877000000000002</v>
      </c>
      <c r="E58" s="410"/>
      <c r="F58" s="410"/>
      <c r="G58" s="410">
        <v>41.29</v>
      </c>
      <c r="H58" s="410">
        <v>40.924999999999997</v>
      </c>
      <c r="I58" s="99"/>
      <c r="J58" s="103"/>
      <c r="K58" s="100"/>
      <c r="L58" s="1"/>
    </row>
    <row r="59" spans="2:12" x14ac:dyDescent="0.3">
      <c r="B59" s="1">
        <v>41</v>
      </c>
      <c r="C59" s="31"/>
      <c r="D59" s="410">
        <v>40.835999999999999</v>
      </c>
      <c r="E59" s="410"/>
      <c r="F59" s="410"/>
      <c r="G59" s="410">
        <v>41.250999999999998</v>
      </c>
      <c r="H59" s="410">
        <v>41.027999999999999</v>
      </c>
      <c r="I59" s="99"/>
      <c r="J59" s="103"/>
      <c r="K59" s="100"/>
      <c r="L59" s="1"/>
    </row>
    <row r="60" spans="2:12" x14ac:dyDescent="0.3">
      <c r="B60" s="1">
        <v>42</v>
      </c>
      <c r="C60" s="31"/>
      <c r="D60" s="410">
        <v>40.948999999999998</v>
      </c>
      <c r="E60" s="410"/>
      <c r="F60" s="410"/>
      <c r="G60" s="410">
        <v>41.54</v>
      </c>
      <c r="H60" s="410">
        <v>40.994999999999997</v>
      </c>
      <c r="I60" s="99"/>
      <c r="J60" s="103"/>
      <c r="K60" s="100"/>
      <c r="L60" s="1"/>
    </row>
    <row r="61" spans="2:12" x14ac:dyDescent="0.3">
      <c r="B61" s="1">
        <v>43</v>
      </c>
      <c r="C61" s="31"/>
      <c r="D61" s="410">
        <v>41.174999999999997</v>
      </c>
      <c r="E61" s="410"/>
      <c r="F61" s="410"/>
      <c r="G61" s="410">
        <v>41.286999999999999</v>
      </c>
      <c r="H61" s="410">
        <v>40.935000000000002</v>
      </c>
      <c r="I61" s="99"/>
      <c r="J61" s="103"/>
      <c r="K61" s="100"/>
      <c r="L61" s="1"/>
    </row>
    <row r="62" spans="2:12" x14ac:dyDescent="0.3">
      <c r="B62" s="1">
        <v>44</v>
      </c>
      <c r="C62" s="31"/>
      <c r="D62" s="410">
        <v>41.103000000000002</v>
      </c>
      <c r="E62" s="410"/>
      <c r="F62" s="410"/>
      <c r="G62" s="410">
        <v>41.375999999999998</v>
      </c>
      <c r="H62" s="410">
        <v>40.905999999999999</v>
      </c>
      <c r="I62" s="99"/>
      <c r="J62" s="103"/>
      <c r="K62" s="100"/>
      <c r="L62" s="1"/>
    </row>
    <row r="63" spans="2:12" x14ac:dyDescent="0.3">
      <c r="B63" s="1">
        <v>45</v>
      </c>
      <c r="C63" s="31"/>
      <c r="D63" s="410">
        <v>41.021999999999998</v>
      </c>
      <c r="E63" s="410"/>
      <c r="F63" s="410"/>
      <c r="G63" s="410">
        <v>41.6</v>
      </c>
      <c r="H63" s="410">
        <v>41.084000000000003</v>
      </c>
      <c r="I63" s="99"/>
      <c r="J63" s="103"/>
      <c r="K63" s="100"/>
      <c r="L63" s="1"/>
    </row>
    <row r="64" spans="2:12" x14ac:dyDescent="0.3">
      <c r="B64" s="1">
        <v>46</v>
      </c>
      <c r="C64" s="31"/>
      <c r="D64" s="410">
        <v>41.906999999999996</v>
      </c>
      <c r="E64" s="410"/>
      <c r="F64" s="410"/>
      <c r="G64" s="410">
        <v>41.140999999999998</v>
      </c>
      <c r="H64" s="410">
        <v>40.981000000000002</v>
      </c>
      <c r="I64" s="99"/>
      <c r="J64" s="103"/>
      <c r="K64" s="100"/>
      <c r="L64" s="1"/>
    </row>
    <row r="65" spans="1:16" x14ac:dyDescent="0.3">
      <c r="B65" s="1">
        <v>47</v>
      </c>
      <c r="C65" s="31"/>
      <c r="D65" s="410">
        <v>41.167999999999999</v>
      </c>
      <c r="E65" s="410"/>
      <c r="F65" s="410"/>
      <c r="G65" s="410">
        <v>41.476999999999997</v>
      </c>
      <c r="H65" s="410"/>
      <c r="I65" s="99"/>
      <c r="J65" s="103"/>
      <c r="K65" s="100"/>
      <c r="L65" s="1"/>
    </row>
    <row r="66" spans="1:16" x14ac:dyDescent="0.3">
      <c r="B66" s="1">
        <v>48</v>
      </c>
      <c r="C66" s="31"/>
      <c r="D66" s="410">
        <v>40.988</v>
      </c>
      <c r="E66" s="410"/>
      <c r="F66" s="410"/>
      <c r="G66" s="410">
        <v>41.305999999999997</v>
      </c>
      <c r="H66" s="410"/>
      <c r="I66" s="99"/>
      <c r="J66" s="103"/>
      <c r="K66" s="100"/>
      <c r="L66" s="1"/>
    </row>
    <row r="67" spans="1:16" x14ac:dyDescent="0.3">
      <c r="B67" s="1">
        <v>49</v>
      </c>
      <c r="C67" s="31"/>
      <c r="D67" s="410">
        <v>44.417999999999999</v>
      </c>
      <c r="E67" s="410"/>
      <c r="F67" s="410"/>
      <c r="G67" s="410">
        <v>41.3</v>
      </c>
      <c r="H67" s="410"/>
      <c r="I67" s="99"/>
      <c r="J67" s="103"/>
      <c r="K67" s="100"/>
      <c r="L67" s="1"/>
    </row>
    <row r="68" spans="1:16" x14ac:dyDescent="0.3">
      <c r="B68" s="1">
        <v>50</v>
      </c>
      <c r="C68" s="31"/>
      <c r="D68" s="410">
        <v>41.585999999999999</v>
      </c>
      <c r="E68" s="410"/>
      <c r="F68" s="410"/>
      <c r="G68" s="410">
        <v>41.145000000000003</v>
      </c>
      <c r="H68" s="410"/>
      <c r="I68" s="99"/>
      <c r="J68" s="103"/>
      <c r="K68" s="100"/>
      <c r="L68" s="1"/>
    </row>
    <row r="69" spans="1:16" x14ac:dyDescent="0.3">
      <c r="B69" s="1">
        <v>51</v>
      </c>
      <c r="C69" s="31"/>
      <c r="D69" s="410">
        <v>40.802999999999997</v>
      </c>
      <c r="E69" s="410"/>
      <c r="F69" s="410"/>
      <c r="G69" s="410">
        <v>41.478000000000002</v>
      </c>
      <c r="H69" s="410"/>
      <c r="I69" s="99"/>
      <c r="J69" s="103"/>
      <c r="K69" s="100"/>
      <c r="L69" s="1"/>
    </row>
    <row r="70" spans="1:16" x14ac:dyDescent="0.3">
      <c r="B70" s="1">
        <v>52</v>
      </c>
      <c r="C70" s="31"/>
      <c r="D70" s="410">
        <v>41.101999999999997</v>
      </c>
      <c r="E70" s="410"/>
      <c r="F70" s="410"/>
      <c r="G70" s="410">
        <v>41.451999999999998</v>
      </c>
      <c r="H70" s="410"/>
      <c r="I70" s="99"/>
      <c r="J70" s="103"/>
      <c r="K70" s="100"/>
      <c r="L70" s="1"/>
    </row>
    <row r="71" spans="1:16" x14ac:dyDescent="0.3">
      <c r="B71" s="1">
        <v>53</v>
      </c>
      <c r="C71" s="31"/>
      <c r="D71" s="410">
        <v>41.262999999999998</v>
      </c>
      <c r="E71" s="410"/>
      <c r="F71" s="410"/>
      <c r="G71" s="410">
        <v>41.3</v>
      </c>
      <c r="H71" s="410"/>
      <c r="I71" s="99"/>
      <c r="J71" s="103"/>
      <c r="K71" s="100"/>
      <c r="L71" s="1"/>
    </row>
    <row r="72" spans="1:16" x14ac:dyDescent="0.3">
      <c r="B72" s="1">
        <v>54</v>
      </c>
      <c r="C72" s="31"/>
      <c r="D72" s="410">
        <v>41.281999999999996</v>
      </c>
      <c r="E72" s="410"/>
      <c r="F72" s="410"/>
      <c r="H72" s="410"/>
      <c r="I72" s="99"/>
      <c r="J72" s="103"/>
      <c r="K72" s="100"/>
      <c r="L72" s="1"/>
    </row>
    <row r="73" spans="1:16" x14ac:dyDescent="0.3">
      <c r="B73" s="1">
        <v>55</v>
      </c>
      <c r="C73" s="31"/>
      <c r="D73" s="410">
        <v>40.988</v>
      </c>
      <c r="E73" s="410"/>
      <c r="F73" s="410"/>
      <c r="G73" s="410"/>
      <c r="H73" s="410"/>
      <c r="I73" s="99"/>
      <c r="J73" s="103"/>
      <c r="K73" s="100"/>
      <c r="L73" s="1"/>
    </row>
    <row r="74" spans="1:16" x14ac:dyDescent="0.3">
      <c r="B74" s="1">
        <v>56</v>
      </c>
      <c r="C74" s="31"/>
      <c r="D74" s="410">
        <v>41.14</v>
      </c>
      <c r="E74" s="410"/>
      <c r="F74" s="410"/>
      <c r="G74" s="410"/>
      <c r="H74" s="410"/>
      <c r="I74" s="99"/>
      <c r="J74" s="103"/>
      <c r="K74" s="100"/>
      <c r="L74" s="1"/>
    </row>
    <row r="75" spans="1:16" x14ac:dyDescent="0.3">
      <c r="B75" s="1">
        <v>57</v>
      </c>
      <c r="C75" s="46"/>
      <c r="D75" s="410">
        <v>41.161000000000001</v>
      </c>
      <c r="E75" s="410"/>
      <c r="F75" s="410"/>
      <c r="G75" s="410"/>
      <c r="H75" s="410"/>
      <c r="I75" s="100"/>
      <c r="J75" s="104"/>
      <c r="K75" s="100"/>
      <c r="L75" s="1"/>
    </row>
    <row r="76" spans="1:16" x14ac:dyDescent="0.3">
      <c r="B76" s="1">
        <v>58</v>
      </c>
      <c r="C76" s="105"/>
      <c r="D76" s="410">
        <v>41.832000000000001</v>
      </c>
      <c r="E76" s="410"/>
      <c r="F76" s="410"/>
      <c r="G76" s="410"/>
      <c r="H76" s="410"/>
      <c r="I76" s="100"/>
      <c r="J76" s="104"/>
      <c r="K76" s="100"/>
      <c r="L76" s="1"/>
    </row>
    <row r="77" spans="1:16" x14ac:dyDescent="0.3">
      <c r="B77" s="1">
        <v>59</v>
      </c>
      <c r="C77" s="105"/>
      <c r="D77" s="410">
        <v>41.14</v>
      </c>
      <c r="E77" s="410"/>
      <c r="F77" s="410"/>
      <c r="G77" s="410"/>
      <c r="H77" s="410"/>
      <c r="I77" s="99"/>
      <c r="J77" s="103"/>
      <c r="K77" s="99"/>
    </row>
    <row r="78" spans="1:16" x14ac:dyDescent="0.3">
      <c r="B78" s="1">
        <v>60</v>
      </c>
      <c r="C78" s="105"/>
      <c r="D78" s="410">
        <v>41.32</v>
      </c>
      <c r="E78" s="410"/>
      <c r="F78" s="410"/>
      <c r="G78" s="410"/>
      <c r="H78" s="410"/>
      <c r="I78" s="99"/>
      <c r="J78" s="103"/>
      <c r="K78" s="99"/>
    </row>
    <row r="79" spans="1:16" s="2" customFormat="1" x14ac:dyDescent="0.3">
      <c r="A79" s="1"/>
      <c r="B79" s="1">
        <v>61</v>
      </c>
      <c r="C79" s="105"/>
      <c r="D79" s="410">
        <v>40.969000000000001</v>
      </c>
      <c r="E79" s="410"/>
      <c r="F79" s="410"/>
      <c r="G79" s="410"/>
      <c r="H79" s="410"/>
      <c r="I79" s="99"/>
      <c r="J79" s="103"/>
      <c r="K79" s="99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5"/>
      <c r="D80" s="410">
        <v>41.12</v>
      </c>
      <c r="E80" s="410"/>
      <c r="F80" s="410"/>
      <c r="G80" s="410"/>
      <c r="H80" s="410"/>
      <c r="I80" s="99"/>
      <c r="J80" s="103"/>
      <c r="K80" s="99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6"/>
      <c r="D81" s="419"/>
      <c r="E81" s="419"/>
      <c r="F81" s="419"/>
      <c r="G81" s="419"/>
      <c r="H81" s="419"/>
      <c r="I81" s="107"/>
      <c r="J81" s="108"/>
      <c r="K81" s="99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P81"/>
  <sheetViews>
    <sheetView zoomScale="90" zoomScaleNormal="90" workbookViewId="0">
      <selection activeCell="G15" sqref="G15"/>
    </sheetView>
  </sheetViews>
  <sheetFormatPr defaultColWidth="8.88671875" defaultRowHeight="14.4" x14ac:dyDescent="0.3"/>
  <cols>
    <col min="1" max="1" width="8.6640625" style="1" customWidth="1"/>
    <col min="2" max="2" width="20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45" t="s">
        <v>166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</row>
    <row r="3" spans="1:16" ht="7.5" customHeight="1" thickBot="1" x14ac:dyDescent="0.35"/>
    <row r="4" spans="1:16" ht="18" thickBot="1" x14ac:dyDescent="0.4">
      <c r="A4" s="346" t="s">
        <v>150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8"/>
    </row>
    <row r="5" spans="1:16" ht="7.5" customHeight="1" thickBot="1" x14ac:dyDescent="0.35"/>
    <row r="6" spans="1:16" s="2" customFormat="1" ht="20.25" customHeight="1" x14ac:dyDescent="0.3">
      <c r="A6" s="349" t="s">
        <v>23</v>
      </c>
      <c r="B6" s="351" t="s">
        <v>13</v>
      </c>
      <c r="C6" s="353" t="s">
        <v>18</v>
      </c>
      <c r="D6" s="355" t="s">
        <v>24</v>
      </c>
      <c r="E6" s="357" t="s">
        <v>25</v>
      </c>
      <c r="F6" s="359" t="s">
        <v>26</v>
      </c>
      <c r="G6" s="360"/>
      <c r="H6" s="360"/>
      <c r="I6" s="361"/>
      <c r="J6" s="362" t="s">
        <v>27</v>
      </c>
      <c r="K6" s="364" t="s">
        <v>28</v>
      </c>
      <c r="L6" s="365"/>
      <c r="M6" s="65"/>
      <c r="N6" s="66"/>
    </row>
    <row r="7" spans="1:16" s="2" customFormat="1" ht="27.75" customHeight="1" thickBot="1" x14ac:dyDescent="0.35">
      <c r="A7" s="350"/>
      <c r="B7" s="352"/>
      <c r="C7" s="354"/>
      <c r="D7" s="356"/>
      <c r="E7" s="358"/>
      <c r="F7" s="79" t="s">
        <v>29</v>
      </c>
      <c r="G7" s="67" t="s">
        <v>30</v>
      </c>
      <c r="H7" s="67"/>
      <c r="I7" s="80" t="s">
        <v>31</v>
      </c>
      <c r="J7" s="363"/>
      <c r="K7" s="90" t="s">
        <v>32</v>
      </c>
      <c r="L7" s="91" t="s">
        <v>33</v>
      </c>
      <c r="M7" s="89" t="s">
        <v>34</v>
      </c>
      <c r="N7" s="68" t="s">
        <v>35</v>
      </c>
    </row>
    <row r="8" spans="1:16" s="3" customFormat="1" ht="30" customHeight="1" thickBot="1" x14ac:dyDescent="0.35">
      <c r="A8" s="69">
        <v>1</v>
      </c>
      <c r="B8" s="400" t="s">
        <v>117</v>
      </c>
      <c r="C8" s="72" t="s">
        <v>199</v>
      </c>
      <c r="D8" s="109">
        <f>COUNTA(C19:C83)</f>
        <v>25</v>
      </c>
      <c r="E8" s="77">
        <f>COUNTA(C19:C83)</f>
        <v>25</v>
      </c>
      <c r="F8" s="444">
        <f>MIN(C19:C82)</f>
        <v>40.738</v>
      </c>
      <c r="G8" s="112">
        <f>AVERAGE(C19:C85)</f>
        <v>41.276879999999998</v>
      </c>
      <c r="H8" s="58"/>
      <c r="I8" s="81">
        <f>G8-F8</f>
        <v>0.53887999999999892</v>
      </c>
      <c r="J8" s="86">
        <v>1.2464062499999999E-2</v>
      </c>
      <c r="K8" s="92">
        <f>J8</f>
        <v>1.2464062499999999E-2</v>
      </c>
      <c r="L8" s="93">
        <f>K8</f>
        <v>1.2464062499999999E-2</v>
      </c>
      <c r="M8" s="397" t="s">
        <v>225</v>
      </c>
      <c r="N8" s="59"/>
      <c r="O8" s="57"/>
      <c r="P8" s="14"/>
    </row>
    <row r="9" spans="1:16" s="3" customFormat="1" ht="30" customHeight="1" thickBot="1" x14ac:dyDescent="0.35">
      <c r="A9" s="70">
        <v>2</v>
      </c>
      <c r="B9" s="401" t="s">
        <v>118</v>
      </c>
      <c r="C9" s="73" t="s">
        <v>183</v>
      </c>
      <c r="D9" s="15">
        <f>COUNTA(D19:D83)+D8+1</f>
        <v>77</v>
      </c>
      <c r="E9" s="78">
        <f>COUNTA(D19:D83)+1</f>
        <v>52</v>
      </c>
      <c r="F9" s="448">
        <f>MIN(D19:D82)</f>
        <v>41.085000000000001</v>
      </c>
      <c r="G9" s="45">
        <f>AVERAGE(D19:D84)</f>
        <v>41.470352941176479</v>
      </c>
      <c r="H9" s="13"/>
      <c r="I9" s="82">
        <f>G9-F9</f>
        <v>0.38535294117647823</v>
      </c>
      <c r="J9" s="87">
        <v>3.8547418981481479E-2</v>
      </c>
      <c r="K9" s="94">
        <f>J9-J8</f>
        <v>2.6083356481481482E-2</v>
      </c>
      <c r="L9" s="95">
        <f>K9</f>
        <v>2.6083356481481482E-2</v>
      </c>
      <c r="M9" s="398" t="s">
        <v>236</v>
      </c>
      <c r="N9" s="60"/>
      <c r="O9" s="42"/>
      <c r="P9" s="14"/>
    </row>
    <row r="10" spans="1:16" s="3" customFormat="1" ht="30" customHeight="1" thickBot="1" x14ac:dyDescent="0.35">
      <c r="A10" s="70">
        <v>3</v>
      </c>
      <c r="B10" s="401" t="s">
        <v>117</v>
      </c>
      <c r="C10" s="73" t="s">
        <v>196</v>
      </c>
      <c r="D10" s="15">
        <f>COUNTA(E19:E83)+D9+1</f>
        <v>140</v>
      </c>
      <c r="E10" s="78">
        <f>COUNTA(E19:E83)+1</f>
        <v>63</v>
      </c>
      <c r="F10" s="443">
        <f>MIN(E19:E84)</f>
        <v>40.654000000000003</v>
      </c>
      <c r="G10" s="44">
        <f>AVERAGE(E19:E85)</f>
        <v>41.114951612903241</v>
      </c>
      <c r="H10" s="13"/>
      <c r="I10" s="82">
        <f t="shared" ref="I10:I13" si="0">G10-F10</f>
        <v>0.46095161290323716</v>
      </c>
      <c r="J10" s="87">
        <v>6.9161990740740739E-2</v>
      </c>
      <c r="K10" s="94">
        <f>J10-J9</f>
        <v>3.061457175925926E-2</v>
      </c>
      <c r="L10" s="95">
        <f>K10+L8</f>
        <v>4.3078634259259257E-2</v>
      </c>
      <c r="M10" s="398" t="s">
        <v>237</v>
      </c>
      <c r="N10" s="61"/>
      <c r="O10" s="52"/>
      <c r="P10" s="14"/>
    </row>
    <row r="11" spans="1:16" s="3" customFormat="1" ht="30" customHeight="1" x14ac:dyDescent="0.3">
      <c r="A11" s="70">
        <v>4</v>
      </c>
      <c r="B11" s="401" t="s">
        <v>118</v>
      </c>
      <c r="C11" s="73" t="s">
        <v>168</v>
      </c>
      <c r="D11" s="15">
        <f>COUNTA(F19:F83)+D10+1</f>
        <v>160</v>
      </c>
      <c r="E11" s="78">
        <f>COUNTA(F19:F83)+1</f>
        <v>20</v>
      </c>
      <c r="F11" s="111">
        <f>MIN(F19:F84)</f>
        <v>41.433</v>
      </c>
      <c r="G11" s="44">
        <f>AVERAGE(F19:F84)</f>
        <v>41.867052631578943</v>
      </c>
      <c r="H11" s="13"/>
      <c r="I11" s="82">
        <f t="shared" si="0"/>
        <v>0.43405263157894325</v>
      </c>
      <c r="J11" s="87">
        <v>7.9964918981481489E-2</v>
      </c>
      <c r="K11" s="94">
        <f>J11-J10</f>
        <v>1.080292824074075E-2</v>
      </c>
      <c r="L11" s="95">
        <f>K11+L9</f>
        <v>3.6886284722222232E-2</v>
      </c>
      <c r="M11" s="398" t="s">
        <v>238</v>
      </c>
      <c r="N11" s="60"/>
      <c r="O11" s="42"/>
      <c r="P11" s="14"/>
    </row>
    <row r="12" spans="1:16" s="3" customFormat="1" ht="30" customHeight="1" x14ac:dyDescent="0.3">
      <c r="A12" s="70">
        <v>5</v>
      </c>
      <c r="B12" s="402" t="s">
        <v>117</v>
      </c>
      <c r="C12" s="74" t="s">
        <v>190</v>
      </c>
      <c r="D12" s="15">
        <f>COUNTA(G19:G83)+D11+1</f>
        <v>199</v>
      </c>
      <c r="E12" s="78">
        <f>COUNTA(G19:G83)+1</f>
        <v>39</v>
      </c>
      <c r="F12" s="83">
        <f>MIN(G19:G84)</f>
        <v>40.969000000000001</v>
      </c>
      <c r="G12" s="44">
        <f>AVERAGE(G19:G884)</f>
        <v>41.297421052631591</v>
      </c>
      <c r="H12" s="13"/>
      <c r="I12" s="82">
        <f t="shared" si="0"/>
        <v>0.32842105263159027</v>
      </c>
      <c r="J12" s="87">
        <v>9.9729039351851845E-2</v>
      </c>
      <c r="K12" s="94">
        <f>J12-J11</f>
        <v>1.9764120370370356E-2</v>
      </c>
      <c r="L12" s="96">
        <f>K12+L10</f>
        <v>6.2842754629629613E-2</v>
      </c>
      <c r="M12" s="398" t="s">
        <v>239</v>
      </c>
      <c r="N12" s="60"/>
      <c r="O12" s="43"/>
    </row>
    <row r="13" spans="1:16" s="3" customFormat="1" ht="30" customHeight="1" thickBot="1" x14ac:dyDescent="0.35">
      <c r="A13" s="71" t="s">
        <v>36</v>
      </c>
      <c r="B13" s="403" t="s">
        <v>118</v>
      </c>
      <c r="C13" s="75" t="s">
        <v>187</v>
      </c>
      <c r="D13" s="110">
        <f>COUNTA(H19:H83)+D12+1</f>
        <v>250</v>
      </c>
      <c r="E13" s="396">
        <f>COUNTA(H19:H83)+1</f>
        <v>51</v>
      </c>
      <c r="F13" s="84">
        <f>MIN(H19:H84)</f>
        <v>41.104999999999997</v>
      </c>
      <c r="G13" s="62">
        <f>AVERAGE(H19:H84)</f>
        <v>41.441539999999996</v>
      </c>
      <c r="H13" s="63"/>
      <c r="I13" s="85">
        <f t="shared" si="0"/>
        <v>0.3365399999999994</v>
      </c>
      <c r="J13" s="88" t="str">
        <f>'Общие результаты'!G6</f>
        <v>3:00:17</v>
      </c>
      <c r="K13" s="97">
        <f>J13-J12</f>
        <v>2.5467719907407399E-2</v>
      </c>
      <c r="L13" s="98">
        <f>K13+L11</f>
        <v>6.2354004629629631E-2</v>
      </c>
      <c r="M13" s="399"/>
      <c r="N13" s="64"/>
      <c r="O13" s="43"/>
    </row>
    <row r="14" spans="1:16" s="3" customFormat="1" ht="30" customHeight="1" x14ac:dyDescent="0.3">
      <c r="A14" s="47"/>
      <c r="B14" s="48"/>
      <c r="C14" s="49"/>
      <c r="D14" s="49"/>
      <c r="E14" s="49"/>
      <c r="F14" s="34">
        <f>AVERAGE(F8,F10,F12)</f>
        <v>40.786999999999999</v>
      </c>
      <c r="G14" s="36">
        <f>AVERAGE(C19:C85,E19:E85,G19:G85)</f>
        <v>41.202807999999997</v>
      </c>
      <c r="H14" s="50" t="s">
        <v>202</v>
      </c>
      <c r="I14" s="37">
        <f>AVERAGE(I8,I10,I12)</f>
        <v>0.44275088851160876</v>
      </c>
      <c r="J14" s="49"/>
      <c r="K14" s="49"/>
      <c r="L14" s="49"/>
      <c r="M14" s="16"/>
      <c r="N14" s="16"/>
    </row>
    <row r="15" spans="1:16" ht="27.75" customHeight="1" x14ac:dyDescent="0.3">
      <c r="A15" s="17"/>
      <c r="B15" s="17"/>
      <c r="C15" s="17"/>
      <c r="D15" s="18"/>
      <c r="E15" s="19"/>
      <c r="F15" s="20">
        <f>AVERAGE(F9,F11,F13)</f>
        <v>41.207666666666661</v>
      </c>
      <c r="G15" s="21">
        <f>AVERAGE(D19:D85,F19:F85,H19:H85)</f>
        <v>41.521158333333361</v>
      </c>
      <c r="H15" s="51" t="s">
        <v>194</v>
      </c>
      <c r="I15" s="22">
        <f>AVERAGE(I9,I11,I13)</f>
        <v>0.3853151909184736</v>
      </c>
      <c r="J15" s="19"/>
      <c r="K15" s="19" t="s">
        <v>22</v>
      </c>
      <c r="L15" s="19"/>
      <c r="M15" s="16"/>
      <c r="N15" s="16"/>
    </row>
    <row r="16" spans="1:16" ht="30" customHeight="1" thickBot="1" x14ac:dyDescent="0.35">
      <c r="A16" s="23"/>
      <c r="B16" s="23"/>
      <c r="C16" s="23"/>
      <c r="D16" s="19"/>
      <c r="E16" s="19"/>
      <c r="F16" s="24">
        <f>AVERAGE(F8:F13)</f>
        <v>40.99733333333333</v>
      </c>
      <c r="G16" s="25">
        <f>AVERAGE(C19:H85)</f>
        <v>41.358734693877558</v>
      </c>
      <c r="H16" s="26"/>
      <c r="I16" s="27">
        <f>AVERAGE(I8:I13)</f>
        <v>0.41403303971504118</v>
      </c>
      <c r="J16" s="19"/>
      <c r="K16" s="19"/>
      <c r="L16" s="19"/>
      <c r="M16" s="23"/>
      <c r="N16" s="23"/>
    </row>
    <row r="18" spans="2:14" ht="15" thickBot="1" x14ac:dyDescent="0.35">
      <c r="C18" s="28" t="str">
        <f>B8</f>
        <v>Лантушенко Игорь</v>
      </c>
      <c r="D18" s="28" t="str">
        <f>B9</f>
        <v>Манило Денис</v>
      </c>
      <c r="E18" s="28" t="str">
        <f>B10</f>
        <v>Лантушенко Игорь</v>
      </c>
      <c r="F18" s="28" t="str">
        <f>B11</f>
        <v>Манило Денис</v>
      </c>
      <c r="G18" s="28" t="str">
        <f>B12</f>
        <v>Лантушенко Игорь</v>
      </c>
      <c r="H18" s="28" t="str">
        <f>B13</f>
        <v>Манило Денис</v>
      </c>
      <c r="I18" s="12"/>
      <c r="J18" s="12"/>
    </row>
    <row r="19" spans="2:14" x14ac:dyDescent="0.3">
      <c r="B19" s="1">
        <v>1</v>
      </c>
      <c r="C19" s="406">
        <v>46.843000000000004</v>
      </c>
      <c r="D19" s="407">
        <v>45.3</v>
      </c>
      <c r="E19" s="407">
        <v>42.881999999999998</v>
      </c>
      <c r="F19" s="407">
        <v>44.058</v>
      </c>
      <c r="G19" s="407">
        <v>42.508000000000003</v>
      </c>
      <c r="H19" s="407">
        <v>43.438000000000002</v>
      </c>
      <c r="I19" s="101"/>
      <c r="J19" s="102"/>
      <c r="K19" s="99"/>
      <c r="M19" s="2"/>
      <c r="N19" s="2"/>
    </row>
    <row r="20" spans="2:14" x14ac:dyDescent="0.3">
      <c r="B20" s="1">
        <v>2</v>
      </c>
      <c r="C20" s="409">
        <v>42.037999999999997</v>
      </c>
      <c r="D20" s="410">
        <v>41.948999999999998</v>
      </c>
      <c r="E20" s="410">
        <v>41.173999999999999</v>
      </c>
      <c r="F20" s="410">
        <v>42.09</v>
      </c>
      <c r="G20" s="410">
        <v>41.588999999999999</v>
      </c>
      <c r="H20" s="410">
        <v>41.767000000000003</v>
      </c>
      <c r="I20" s="99"/>
      <c r="J20" s="103"/>
      <c r="K20" s="99"/>
      <c r="M20" s="3"/>
      <c r="N20" s="3"/>
    </row>
    <row r="21" spans="2:14" x14ac:dyDescent="0.3">
      <c r="B21" s="1">
        <v>3</v>
      </c>
      <c r="C21" s="409">
        <v>41.578000000000003</v>
      </c>
      <c r="D21" s="410">
        <v>41.558999999999997</v>
      </c>
      <c r="E21" s="410">
        <v>42.378999999999998</v>
      </c>
      <c r="F21" s="410">
        <v>42.003999999999998</v>
      </c>
      <c r="G21" s="410">
        <v>41.404000000000003</v>
      </c>
      <c r="H21" s="410">
        <v>41.508000000000003</v>
      </c>
      <c r="I21" s="99"/>
      <c r="J21" s="103"/>
      <c r="K21" s="99"/>
      <c r="M21" s="3"/>
      <c r="N21" s="3"/>
    </row>
    <row r="22" spans="2:14" x14ac:dyDescent="0.3">
      <c r="B22" s="1">
        <v>4</v>
      </c>
      <c r="C22" s="409">
        <v>41.408999999999999</v>
      </c>
      <c r="D22" s="410">
        <v>41.558</v>
      </c>
      <c r="E22" s="410">
        <v>41.125</v>
      </c>
      <c r="F22" s="410">
        <v>42.39</v>
      </c>
      <c r="G22" s="410">
        <v>41.66</v>
      </c>
      <c r="H22" s="410">
        <v>41.667999999999999</v>
      </c>
      <c r="I22" s="99"/>
      <c r="J22" s="103"/>
      <c r="K22" s="99"/>
      <c r="M22" s="3"/>
      <c r="N22" s="3"/>
    </row>
    <row r="23" spans="2:14" x14ac:dyDescent="0.3">
      <c r="B23" s="1">
        <v>5</v>
      </c>
      <c r="C23" s="409">
        <v>41.518000000000001</v>
      </c>
      <c r="D23" s="410">
        <v>41.493000000000002</v>
      </c>
      <c r="E23" s="410">
        <v>41.392000000000003</v>
      </c>
      <c r="F23" s="410">
        <v>41.853999999999999</v>
      </c>
      <c r="G23" s="410">
        <v>41.209000000000003</v>
      </c>
      <c r="H23" s="410">
        <v>41.51</v>
      </c>
      <c r="I23" s="99"/>
      <c r="J23" s="103"/>
      <c r="K23" s="99"/>
    </row>
    <row r="24" spans="2:14" x14ac:dyDescent="0.3">
      <c r="B24" s="1">
        <v>6</v>
      </c>
      <c r="C24" s="409">
        <v>41.421999999999997</v>
      </c>
      <c r="D24" s="410">
        <v>41.398000000000003</v>
      </c>
      <c r="E24" s="410">
        <v>41.478999999999999</v>
      </c>
      <c r="F24" s="410">
        <v>41.790999999999997</v>
      </c>
      <c r="G24" s="410">
        <v>41.127000000000002</v>
      </c>
      <c r="H24" s="410">
        <v>41.420999999999999</v>
      </c>
      <c r="I24" s="99"/>
      <c r="J24" s="103"/>
      <c r="K24" s="99"/>
    </row>
    <row r="25" spans="2:14" x14ac:dyDescent="0.3">
      <c r="B25" s="1">
        <v>7</v>
      </c>
      <c r="C25" s="409">
        <v>41.052</v>
      </c>
      <c r="D25" s="410">
        <v>41.5</v>
      </c>
      <c r="E25" s="410">
        <v>41.100999999999999</v>
      </c>
      <c r="F25" s="410">
        <v>41.621000000000002</v>
      </c>
      <c r="G25" s="410">
        <v>41.484000000000002</v>
      </c>
      <c r="H25" s="410">
        <v>41.359000000000002</v>
      </c>
      <c r="I25" s="99"/>
      <c r="J25" s="103"/>
      <c r="K25" s="99"/>
    </row>
    <row r="26" spans="2:14" x14ac:dyDescent="0.3">
      <c r="B26" s="1">
        <v>8</v>
      </c>
      <c r="C26" s="409">
        <v>40.97</v>
      </c>
      <c r="D26" s="410">
        <v>41.325000000000003</v>
      </c>
      <c r="E26" s="410">
        <v>41.441000000000003</v>
      </c>
      <c r="F26" s="410">
        <v>41.567999999999998</v>
      </c>
      <c r="G26" s="410">
        <v>41.03</v>
      </c>
      <c r="H26" s="410">
        <v>41.424999999999997</v>
      </c>
      <c r="I26" s="99"/>
      <c r="J26" s="103"/>
      <c r="K26" s="99"/>
    </row>
    <row r="27" spans="2:14" x14ac:dyDescent="0.3">
      <c r="B27" s="1">
        <v>9</v>
      </c>
      <c r="C27" s="412">
        <v>40.884999999999998</v>
      </c>
      <c r="D27" s="410">
        <v>41.365000000000002</v>
      </c>
      <c r="E27" s="410">
        <v>41.966000000000001</v>
      </c>
      <c r="F27" s="410">
        <v>42.098999999999997</v>
      </c>
      <c r="G27" s="410">
        <v>41.484000000000002</v>
      </c>
      <c r="H27" s="410">
        <v>41.761000000000003</v>
      </c>
      <c r="I27" s="99"/>
      <c r="J27" s="103"/>
      <c r="K27" s="99"/>
    </row>
    <row r="28" spans="2:14" x14ac:dyDescent="0.3">
      <c r="B28" s="1">
        <v>10</v>
      </c>
      <c r="C28" s="409">
        <v>40.814</v>
      </c>
      <c r="D28" s="410">
        <v>41.365000000000002</v>
      </c>
      <c r="E28" s="410">
        <v>41.954999999999998</v>
      </c>
      <c r="F28" s="410">
        <v>42.039000000000001</v>
      </c>
      <c r="G28" s="410">
        <v>41.582000000000001</v>
      </c>
      <c r="H28" s="410">
        <v>41.875999999999998</v>
      </c>
      <c r="I28" s="99"/>
      <c r="J28" s="103"/>
      <c r="K28" s="99"/>
    </row>
    <row r="29" spans="2:14" x14ac:dyDescent="0.3">
      <c r="B29" s="1">
        <v>11</v>
      </c>
      <c r="C29" s="409">
        <v>40.738</v>
      </c>
      <c r="D29" s="410">
        <v>41.418999999999997</v>
      </c>
      <c r="E29" s="410">
        <v>40.767000000000003</v>
      </c>
      <c r="F29" s="410">
        <v>41.673999999999999</v>
      </c>
      <c r="G29" s="423">
        <v>41.131999999999998</v>
      </c>
      <c r="H29" s="410">
        <v>41.738</v>
      </c>
      <c r="I29" s="99"/>
      <c r="J29" s="103"/>
      <c r="K29" s="99"/>
    </row>
    <row r="30" spans="2:14" x14ac:dyDescent="0.3">
      <c r="B30" s="1">
        <v>12</v>
      </c>
      <c r="C30" s="409">
        <v>40.798999999999999</v>
      </c>
      <c r="D30" s="410">
        <v>41.19</v>
      </c>
      <c r="E30" s="410">
        <v>41.106999999999999</v>
      </c>
      <c r="F30" s="410">
        <v>41.529000000000003</v>
      </c>
      <c r="G30" s="430">
        <v>41.21</v>
      </c>
      <c r="H30" s="410">
        <v>41.277999999999999</v>
      </c>
      <c r="I30" s="99"/>
      <c r="J30" s="103"/>
      <c r="K30" s="99"/>
    </row>
    <row r="31" spans="2:14" x14ac:dyDescent="0.3">
      <c r="B31" s="1">
        <v>13</v>
      </c>
      <c r="C31" s="409">
        <v>40.877000000000002</v>
      </c>
      <c r="D31" s="410">
        <v>41.219000000000001</v>
      </c>
      <c r="E31" s="423">
        <v>41.033999999999999</v>
      </c>
      <c r="F31" s="410">
        <v>41.631</v>
      </c>
      <c r="G31" s="410">
        <v>41.256999999999998</v>
      </c>
      <c r="H31" s="410">
        <v>41.314</v>
      </c>
      <c r="I31" s="99"/>
      <c r="J31" s="103"/>
      <c r="K31" s="100"/>
      <c r="L31" s="1"/>
    </row>
    <row r="32" spans="2:14" x14ac:dyDescent="0.3">
      <c r="B32" s="1">
        <v>14</v>
      </c>
      <c r="C32" s="413">
        <v>40.759</v>
      </c>
      <c r="D32" s="410">
        <v>41.304000000000002</v>
      </c>
      <c r="E32" s="410">
        <v>40.930999999999997</v>
      </c>
      <c r="F32" s="410">
        <v>41.433</v>
      </c>
      <c r="G32" s="410">
        <v>41.052</v>
      </c>
      <c r="H32" s="410">
        <v>41.386000000000003</v>
      </c>
      <c r="I32" s="99"/>
      <c r="J32" s="103"/>
      <c r="K32" s="100"/>
      <c r="L32" s="1"/>
    </row>
    <row r="33" spans="2:12" x14ac:dyDescent="0.3">
      <c r="B33" s="1">
        <v>15</v>
      </c>
      <c r="C33" s="409">
        <v>41.286000000000001</v>
      </c>
      <c r="D33" s="410">
        <v>41.463000000000001</v>
      </c>
      <c r="E33" s="410">
        <v>40.813000000000002</v>
      </c>
      <c r="F33" s="410">
        <v>41.558999999999997</v>
      </c>
      <c r="G33" s="410">
        <v>41.08</v>
      </c>
      <c r="H33" s="410">
        <v>41.33</v>
      </c>
      <c r="I33" s="99"/>
      <c r="J33" s="103"/>
      <c r="K33" s="100"/>
      <c r="L33" s="1"/>
    </row>
    <row r="34" spans="2:12" x14ac:dyDescent="0.3">
      <c r="B34" s="1">
        <v>16</v>
      </c>
      <c r="C34" s="409">
        <v>40.899000000000001</v>
      </c>
      <c r="D34" s="414">
        <v>41.597999999999999</v>
      </c>
      <c r="E34" s="410">
        <v>40.784999999999997</v>
      </c>
      <c r="F34" s="410">
        <v>41.656999999999996</v>
      </c>
      <c r="G34" s="410">
        <v>41.076000000000001</v>
      </c>
      <c r="H34" s="410">
        <v>41.228000000000002</v>
      </c>
      <c r="I34" s="99"/>
      <c r="J34" s="103"/>
      <c r="K34" s="100"/>
      <c r="L34" s="1"/>
    </row>
    <row r="35" spans="2:12" x14ac:dyDescent="0.3">
      <c r="B35" s="1">
        <v>17</v>
      </c>
      <c r="C35" s="409">
        <v>40.811999999999998</v>
      </c>
      <c r="D35" s="410">
        <v>41.515999999999998</v>
      </c>
      <c r="E35" s="410">
        <v>40.805</v>
      </c>
      <c r="F35" s="410">
        <v>41.465000000000003</v>
      </c>
      <c r="G35" s="410">
        <v>41.701999999999998</v>
      </c>
      <c r="H35" s="410">
        <v>41.399000000000001</v>
      </c>
      <c r="I35" s="99"/>
      <c r="J35" s="103"/>
      <c r="K35" s="100"/>
      <c r="L35" s="1"/>
    </row>
    <row r="36" spans="2:12" x14ac:dyDescent="0.3">
      <c r="B36" s="1">
        <v>18</v>
      </c>
      <c r="C36" s="409">
        <v>41.021000000000001</v>
      </c>
      <c r="D36" s="410">
        <v>41.329000000000001</v>
      </c>
      <c r="E36" s="410">
        <v>40.935000000000002</v>
      </c>
      <c r="F36" s="410">
        <v>41.552</v>
      </c>
      <c r="G36" s="410">
        <v>41.521000000000001</v>
      </c>
      <c r="H36" s="410">
        <v>41.34</v>
      </c>
      <c r="I36" s="99"/>
      <c r="J36" s="103"/>
      <c r="K36" s="100"/>
      <c r="L36" s="1"/>
    </row>
    <row r="37" spans="2:12" x14ac:dyDescent="0.3">
      <c r="B37" s="1">
        <v>19</v>
      </c>
      <c r="C37" s="409">
        <v>41.003999999999998</v>
      </c>
      <c r="D37" s="410">
        <v>41.258000000000003</v>
      </c>
      <c r="E37" s="410">
        <v>40.780999999999999</v>
      </c>
      <c r="F37" s="410">
        <v>41.46</v>
      </c>
      <c r="G37" s="410">
        <v>41.13</v>
      </c>
      <c r="H37" s="410">
        <v>41.341000000000001</v>
      </c>
      <c r="I37" s="99"/>
      <c r="J37" s="103"/>
      <c r="K37" s="100"/>
      <c r="L37" s="1"/>
    </row>
    <row r="38" spans="2:12" x14ac:dyDescent="0.3">
      <c r="B38" s="1">
        <v>20</v>
      </c>
      <c r="C38" s="409">
        <v>40.884999999999998</v>
      </c>
      <c r="D38" s="410">
        <v>41.290999999999997</v>
      </c>
      <c r="E38" s="410">
        <v>41.295999999999999</v>
      </c>
      <c r="F38" s="410"/>
      <c r="G38" s="410">
        <v>41.354999999999997</v>
      </c>
      <c r="H38" s="410">
        <v>41.32</v>
      </c>
      <c r="I38" s="99"/>
      <c r="J38" s="103"/>
      <c r="K38" s="100"/>
      <c r="L38" s="1"/>
    </row>
    <row r="39" spans="2:12" x14ac:dyDescent="0.3">
      <c r="B39" s="1">
        <v>21</v>
      </c>
      <c r="C39" s="409">
        <v>40.927</v>
      </c>
      <c r="D39" s="410">
        <v>42.143999999999998</v>
      </c>
      <c r="E39" s="410">
        <v>40.866999999999997</v>
      </c>
      <c r="F39" s="410"/>
      <c r="G39" s="410">
        <v>41.201000000000001</v>
      </c>
      <c r="H39" s="410">
        <v>41.143000000000001</v>
      </c>
      <c r="I39" s="99"/>
      <c r="J39" s="103"/>
      <c r="K39" s="100"/>
      <c r="L39" s="1"/>
    </row>
    <row r="40" spans="2:12" x14ac:dyDescent="0.3">
      <c r="B40" s="1">
        <v>22</v>
      </c>
      <c r="C40" s="409">
        <v>40.831000000000003</v>
      </c>
      <c r="D40" s="410">
        <v>41.566000000000003</v>
      </c>
      <c r="E40" s="410">
        <v>41.441000000000003</v>
      </c>
      <c r="F40" s="410"/>
      <c r="G40" s="410">
        <v>41.667000000000002</v>
      </c>
      <c r="H40" s="410">
        <v>41.305</v>
      </c>
      <c r="I40" s="99"/>
      <c r="J40" s="103"/>
      <c r="K40" s="100"/>
      <c r="L40" s="1"/>
    </row>
    <row r="41" spans="2:12" x14ac:dyDescent="0.3">
      <c r="B41" s="1">
        <v>23</v>
      </c>
      <c r="C41" s="409">
        <v>40.877000000000002</v>
      </c>
      <c r="D41" s="410">
        <v>41.314</v>
      </c>
      <c r="E41" s="410">
        <v>40.869999999999997</v>
      </c>
      <c r="F41" s="410"/>
      <c r="G41" s="410">
        <v>41.345999999999997</v>
      </c>
      <c r="H41" s="410">
        <v>41.220999999999997</v>
      </c>
      <c r="I41" s="99"/>
      <c r="J41" s="103"/>
      <c r="K41" s="100"/>
      <c r="L41" s="1"/>
    </row>
    <row r="42" spans="2:12" x14ac:dyDescent="0.3">
      <c r="B42" s="1">
        <v>24</v>
      </c>
      <c r="C42" s="409">
        <v>40.857999999999997</v>
      </c>
      <c r="D42" s="410">
        <v>41.470999999999997</v>
      </c>
      <c r="E42" s="410">
        <v>40.869999999999997</v>
      </c>
      <c r="F42" s="410"/>
      <c r="G42" s="410">
        <v>41.201000000000001</v>
      </c>
      <c r="H42" s="410">
        <v>41.26</v>
      </c>
      <c r="I42" s="99"/>
      <c r="J42" s="103"/>
      <c r="K42" s="100"/>
      <c r="L42" s="1"/>
    </row>
    <row r="43" spans="2:12" x14ac:dyDescent="0.3">
      <c r="B43" s="1">
        <v>25</v>
      </c>
      <c r="C43" s="409">
        <v>40.82</v>
      </c>
      <c r="D43" s="410">
        <v>41.167000000000002</v>
      </c>
      <c r="E43" s="410">
        <v>40.981999999999999</v>
      </c>
      <c r="F43" s="410"/>
      <c r="G43" s="410">
        <v>41.292000000000002</v>
      </c>
      <c r="H43" s="410">
        <v>41.274999999999999</v>
      </c>
      <c r="I43" s="99"/>
      <c r="J43" s="103"/>
      <c r="K43" s="100"/>
      <c r="L43" s="1"/>
    </row>
    <row r="44" spans="2:12" x14ac:dyDescent="0.3">
      <c r="B44" s="1">
        <v>26</v>
      </c>
      <c r="C44" s="409"/>
      <c r="D44" s="410">
        <v>41.466999999999999</v>
      </c>
      <c r="E44" s="410">
        <v>40.930999999999997</v>
      </c>
      <c r="F44" s="410"/>
      <c r="G44" s="410">
        <v>41.082999999999998</v>
      </c>
      <c r="H44" s="410">
        <v>41.238999999999997</v>
      </c>
      <c r="I44" s="99"/>
      <c r="J44" s="103"/>
      <c r="K44" s="100"/>
      <c r="L44" s="1"/>
    </row>
    <row r="45" spans="2:12" x14ac:dyDescent="0.3">
      <c r="B45" s="1">
        <v>27</v>
      </c>
      <c r="C45" s="409"/>
      <c r="D45" s="410">
        <v>41.375999999999998</v>
      </c>
      <c r="E45" s="410">
        <v>40.832999999999998</v>
      </c>
      <c r="F45" s="410"/>
      <c r="G45" s="410">
        <v>41.094000000000001</v>
      </c>
      <c r="H45" s="410">
        <v>41.26</v>
      </c>
      <c r="I45" s="99"/>
      <c r="J45" s="103"/>
      <c r="K45" s="100"/>
      <c r="L45" s="1"/>
    </row>
    <row r="46" spans="2:12" x14ac:dyDescent="0.3">
      <c r="B46" s="1">
        <v>28</v>
      </c>
      <c r="C46" s="409"/>
      <c r="D46" s="410">
        <v>41.3</v>
      </c>
      <c r="E46" s="410">
        <v>40.954000000000001</v>
      </c>
      <c r="F46" s="410"/>
      <c r="G46" s="410">
        <v>41.222999999999999</v>
      </c>
      <c r="H46" s="410">
        <v>41.345999999999997</v>
      </c>
      <c r="I46" s="99"/>
      <c r="J46" s="103"/>
      <c r="K46" s="100"/>
      <c r="L46" s="1"/>
    </row>
    <row r="47" spans="2:12" x14ac:dyDescent="0.3">
      <c r="B47" s="1">
        <v>29</v>
      </c>
      <c r="C47" s="409"/>
      <c r="D47" s="410">
        <v>41.353999999999999</v>
      </c>
      <c r="E47" s="410">
        <v>40.786999999999999</v>
      </c>
      <c r="F47" s="410"/>
      <c r="G47" s="410">
        <v>41.045000000000002</v>
      </c>
      <c r="H47" s="410">
        <v>41.186999999999998</v>
      </c>
      <c r="I47" s="99"/>
      <c r="J47" s="103"/>
      <c r="K47" s="100"/>
      <c r="L47" s="1"/>
    </row>
    <row r="48" spans="2:12" x14ac:dyDescent="0.3">
      <c r="B48" s="1">
        <v>30</v>
      </c>
      <c r="C48" s="409"/>
      <c r="D48" s="410">
        <v>41.716000000000001</v>
      </c>
      <c r="E48" s="410">
        <v>40.805999999999997</v>
      </c>
      <c r="F48" s="410"/>
      <c r="G48" s="410">
        <v>41.179000000000002</v>
      </c>
      <c r="H48" s="410">
        <v>42.021000000000001</v>
      </c>
      <c r="I48" s="99"/>
      <c r="J48" s="103"/>
      <c r="K48" s="100"/>
      <c r="L48" s="1"/>
    </row>
    <row r="49" spans="2:12" x14ac:dyDescent="0.3">
      <c r="B49" s="1">
        <v>31</v>
      </c>
      <c r="C49" s="409"/>
      <c r="D49" s="410">
        <v>41.298999999999999</v>
      </c>
      <c r="E49" s="410">
        <v>41.378</v>
      </c>
      <c r="F49" s="410"/>
      <c r="G49" s="410">
        <v>41.344999999999999</v>
      </c>
      <c r="H49" s="410">
        <v>41.404000000000003</v>
      </c>
      <c r="I49" s="99"/>
      <c r="J49" s="103"/>
      <c r="K49" s="100"/>
      <c r="L49" s="1"/>
    </row>
    <row r="50" spans="2:12" x14ac:dyDescent="0.3">
      <c r="B50" s="1">
        <v>32</v>
      </c>
      <c r="C50" s="409"/>
      <c r="D50" s="410">
        <v>41.28</v>
      </c>
      <c r="E50" s="410">
        <v>40.71</v>
      </c>
      <c r="F50" s="410"/>
      <c r="G50" s="410">
        <v>41.137999999999998</v>
      </c>
      <c r="H50" s="410">
        <v>41.84</v>
      </c>
      <c r="I50" s="99"/>
      <c r="J50" s="103"/>
      <c r="K50" s="100"/>
      <c r="L50" s="1"/>
    </row>
    <row r="51" spans="2:12" x14ac:dyDescent="0.3">
      <c r="B51" s="1">
        <v>33</v>
      </c>
      <c r="C51" s="409"/>
      <c r="D51" s="410">
        <v>41.256999999999998</v>
      </c>
      <c r="E51" s="410">
        <v>40.729999999999997</v>
      </c>
      <c r="F51" s="410"/>
      <c r="G51" s="410">
        <v>41.063000000000002</v>
      </c>
      <c r="H51" s="410">
        <v>41.265000000000001</v>
      </c>
      <c r="I51" s="99"/>
      <c r="J51" s="103"/>
      <c r="K51" s="100"/>
      <c r="L51" s="1"/>
    </row>
    <row r="52" spans="2:12" x14ac:dyDescent="0.3">
      <c r="B52" s="1">
        <v>34</v>
      </c>
      <c r="C52" s="409"/>
      <c r="D52" s="410">
        <v>41.363</v>
      </c>
      <c r="E52" s="410">
        <v>40.802999999999997</v>
      </c>
      <c r="F52" s="410"/>
      <c r="G52" s="410">
        <v>41.137999999999998</v>
      </c>
      <c r="H52" s="410">
        <v>41.238</v>
      </c>
      <c r="I52" s="99"/>
      <c r="J52" s="103"/>
      <c r="K52" s="100"/>
      <c r="L52" s="1"/>
    </row>
    <row r="53" spans="2:12" x14ac:dyDescent="0.3">
      <c r="B53" s="1">
        <v>35</v>
      </c>
      <c r="C53" s="409"/>
      <c r="D53" s="410">
        <v>41.371000000000002</v>
      </c>
      <c r="E53" s="410">
        <v>40.972999999999999</v>
      </c>
      <c r="F53" s="410"/>
      <c r="G53" s="410">
        <v>40.969000000000001</v>
      </c>
      <c r="H53" s="410">
        <v>41.564</v>
      </c>
      <c r="I53" s="99"/>
      <c r="J53" s="103"/>
      <c r="K53" s="100"/>
      <c r="L53" s="1"/>
    </row>
    <row r="54" spans="2:12" x14ac:dyDescent="0.3">
      <c r="B54" s="1">
        <v>36</v>
      </c>
      <c r="C54" s="409"/>
      <c r="D54" s="410">
        <v>41.244999999999997</v>
      </c>
      <c r="E54" s="410">
        <v>40.847999999999999</v>
      </c>
      <c r="F54" s="410"/>
      <c r="G54" s="410">
        <v>41.393000000000001</v>
      </c>
      <c r="H54" s="410">
        <v>42.276000000000003</v>
      </c>
      <c r="I54" s="99"/>
      <c r="J54" s="103"/>
      <c r="K54" s="100"/>
      <c r="L54" s="1"/>
    </row>
    <row r="55" spans="2:12" x14ac:dyDescent="0.3">
      <c r="B55" s="1">
        <v>37</v>
      </c>
      <c r="C55" s="409"/>
      <c r="D55" s="410">
        <v>41.286000000000001</v>
      </c>
      <c r="E55" s="410">
        <v>41.180999999999997</v>
      </c>
      <c r="F55" s="410"/>
      <c r="G55" s="410">
        <v>41.259</v>
      </c>
      <c r="H55" s="410">
        <v>41.606999999999999</v>
      </c>
      <c r="I55" s="99"/>
      <c r="J55" s="103"/>
      <c r="K55" s="100"/>
      <c r="L55" s="1"/>
    </row>
    <row r="56" spans="2:12" x14ac:dyDescent="0.3">
      <c r="B56" s="1">
        <v>38</v>
      </c>
      <c r="C56" s="409"/>
      <c r="D56" s="410">
        <v>41.198999999999998</v>
      </c>
      <c r="E56" s="410">
        <v>41.594999999999999</v>
      </c>
      <c r="F56" s="410"/>
      <c r="G56" s="410">
        <v>41.073999999999998</v>
      </c>
      <c r="H56" s="410">
        <v>41.277000000000001</v>
      </c>
      <c r="I56" s="99"/>
      <c r="J56" s="103"/>
      <c r="K56" s="100"/>
      <c r="L56" s="1"/>
    </row>
    <row r="57" spans="2:12" x14ac:dyDescent="0.3">
      <c r="B57" s="1">
        <v>39</v>
      </c>
      <c r="C57" s="409"/>
      <c r="D57" s="410">
        <v>41.286000000000001</v>
      </c>
      <c r="E57" s="410">
        <v>40.883000000000003</v>
      </c>
      <c r="F57" s="410"/>
      <c r="G57" s="410"/>
      <c r="H57" s="410">
        <v>41.34</v>
      </c>
      <c r="I57" s="99"/>
      <c r="J57" s="103"/>
      <c r="K57" s="100"/>
      <c r="L57" s="1"/>
    </row>
    <row r="58" spans="2:12" x14ac:dyDescent="0.3">
      <c r="B58" s="1">
        <v>40</v>
      </c>
      <c r="C58" s="409"/>
      <c r="D58" s="410">
        <v>41.332000000000001</v>
      </c>
      <c r="E58" s="410">
        <v>40.777999999999999</v>
      </c>
      <c r="F58" s="410"/>
      <c r="G58" s="410"/>
      <c r="H58" s="410">
        <v>41.533000000000001</v>
      </c>
      <c r="I58" s="99"/>
      <c r="J58" s="103"/>
      <c r="K58" s="100"/>
      <c r="L58" s="1"/>
    </row>
    <row r="59" spans="2:12" x14ac:dyDescent="0.3">
      <c r="B59" s="1">
        <v>41</v>
      </c>
      <c r="C59" s="409"/>
      <c r="D59" s="410">
        <v>41.231000000000002</v>
      </c>
      <c r="E59" s="410">
        <v>40.856000000000002</v>
      </c>
      <c r="F59" s="410"/>
      <c r="G59" s="410"/>
      <c r="H59" s="410">
        <v>41.323999999999998</v>
      </c>
      <c r="I59" s="99"/>
      <c r="J59" s="103"/>
      <c r="K59" s="100"/>
      <c r="L59" s="1"/>
    </row>
    <row r="60" spans="2:12" x14ac:dyDescent="0.3">
      <c r="B60" s="1">
        <v>42</v>
      </c>
      <c r="C60" s="409"/>
      <c r="D60" s="410">
        <v>41.298000000000002</v>
      </c>
      <c r="E60" s="410">
        <v>40.654000000000003</v>
      </c>
      <c r="F60" s="410"/>
      <c r="G60" s="410"/>
      <c r="H60" s="410">
        <v>41.104999999999997</v>
      </c>
      <c r="I60" s="99"/>
      <c r="J60" s="103"/>
      <c r="K60" s="100"/>
      <c r="L60" s="1"/>
    </row>
    <row r="61" spans="2:12" x14ac:dyDescent="0.3">
      <c r="B61" s="1">
        <v>43</v>
      </c>
      <c r="C61" s="409"/>
      <c r="D61" s="410">
        <v>41.7</v>
      </c>
      <c r="E61" s="410">
        <v>41.375</v>
      </c>
      <c r="F61" s="410"/>
      <c r="G61" s="410"/>
      <c r="H61" s="410">
        <v>41.26</v>
      </c>
      <c r="I61" s="99"/>
      <c r="J61" s="103"/>
      <c r="K61" s="100"/>
      <c r="L61" s="1"/>
    </row>
    <row r="62" spans="2:12" x14ac:dyDescent="0.3">
      <c r="B62" s="1">
        <v>44</v>
      </c>
      <c r="C62" s="409"/>
      <c r="D62" s="410">
        <v>41.584000000000003</v>
      </c>
      <c r="E62" s="410">
        <v>41.41</v>
      </c>
      <c r="F62" s="410"/>
      <c r="G62" s="410"/>
      <c r="H62" s="410">
        <v>41.22</v>
      </c>
      <c r="I62" s="99"/>
      <c r="J62" s="103"/>
      <c r="K62" s="100"/>
      <c r="L62" s="1"/>
    </row>
    <row r="63" spans="2:12" x14ac:dyDescent="0.3">
      <c r="B63" s="1">
        <v>45</v>
      </c>
      <c r="C63" s="409"/>
      <c r="D63" s="410">
        <v>41.362000000000002</v>
      </c>
      <c r="E63" s="410">
        <v>42.213000000000001</v>
      </c>
      <c r="F63" s="410"/>
      <c r="G63" s="410"/>
      <c r="H63" s="410">
        <v>41.156999999999996</v>
      </c>
      <c r="I63" s="99"/>
      <c r="J63" s="103"/>
      <c r="K63" s="100"/>
      <c r="L63" s="1"/>
    </row>
    <row r="64" spans="2:12" x14ac:dyDescent="0.3">
      <c r="B64" s="1">
        <v>46</v>
      </c>
      <c r="C64" s="409"/>
      <c r="D64" s="410">
        <v>41.433999999999997</v>
      </c>
      <c r="E64" s="410">
        <v>41.180999999999997</v>
      </c>
      <c r="F64" s="410"/>
      <c r="G64" s="410"/>
      <c r="H64" s="410">
        <v>41.189</v>
      </c>
      <c r="I64" s="99"/>
      <c r="J64" s="103"/>
      <c r="K64" s="100"/>
      <c r="L64" s="1"/>
    </row>
    <row r="65" spans="1:16" x14ac:dyDescent="0.3">
      <c r="B65" s="1">
        <v>47</v>
      </c>
      <c r="C65" s="409"/>
      <c r="D65" s="410">
        <v>41.232999999999997</v>
      </c>
      <c r="E65" s="410">
        <v>40.978000000000002</v>
      </c>
      <c r="F65" s="410"/>
      <c r="G65" s="410"/>
      <c r="H65" s="410">
        <v>41.139000000000003</v>
      </c>
      <c r="I65" s="99"/>
      <c r="J65" s="103"/>
      <c r="K65" s="100"/>
      <c r="L65" s="1"/>
    </row>
    <row r="66" spans="1:16" x14ac:dyDescent="0.3">
      <c r="B66" s="1">
        <v>48</v>
      </c>
      <c r="C66" s="409"/>
      <c r="D66" s="410">
        <v>41.289000000000001</v>
      </c>
      <c r="E66" s="410">
        <v>41.003999999999998</v>
      </c>
      <c r="F66" s="410"/>
      <c r="G66" s="410"/>
      <c r="H66" s="410">
        <v>41.31</v>
      </c>
      <c r="I66" s="99"/>
      <c r="J66" s="103"/>
      <c r="K66" s="100"/>
      <c r="L66" s="1"/>
    </row>
    <row r="67" spans="1:16" x14ac:dyDescent="0.3">
      <c r="B67" s="1">
        <v>49</v>
      </c>
      <c r="C67" s="409"/>
      <c r="D67" s="410">
        <v>41.085000000000001</v>
      </c>
      <c r="E67" s="410">
        <v>40.906999999999996</v>
      </c>
      <c r="F67" s="410"/>
      <c r="G67" s="410"/>
      <c r="H67" s="410">
        <v>41.164999999999999</v>
      </c>
      <c r="I67" s="99"/>
      <c r="J67" s="103"/>
      <c r="K67" s="100"/>
      <c r="L67" s="1"/>
    </row>
    <row r="68" spans="1:16" x14ac:dyDescent="0.3">
      <c r="B68" s="1">
        <v>50</v>
      </c>
      <c r="C68" s="409"/>
      <c r="D68" s="410">
        <v>41.389000000000003</v>
      </c>
      <c r="E68" s="410">
        <v>40.743000000000002</v>
      </c>
      <c r="F68" s="410"/>
      <c r="G68" s="410"/>
      <c r="H68" s="410">
        <v>41.2</v>
      </c>
      <c r="I68" s="99"/>
      <c r="J68" s="103"/>
      <c r="K68" s="100"/>
      <c r="L68" s="1"/>
    </row>
    <row r="69" spans="1:16" x14ac:dyDescent="0.3">
      <c r="B69" s="1">
        <v>51</v>
      </c>
      <c r="C69" s="409"/>
      <c r="D69" s="410">
        <v>41.191000000000003</v>
      </c>
      <c r="E69" s="410">
        <v>40.850999999999999</v>
      </c>
      <c r="F69" s="410"/>
      <c r="G69" s="410"/>
      <c r="H69" s="410"/>
      <c r="I69" s="99"/>
      <c r="J69" s="103"/>
      <c r="K69" s="100"/>
      <c r="L69" s="1"/>
    </row>
    <row r="70" spans="1:16" x14ac:dyDescent="0.3">
      <c r="B70" s="1">
        <v>52</v>
      </c>
      <c r="C70" s="409"/>
      <c r="D70" s="410"/>
      <c r="E70" s="410">
        <v>41.555999999999997</v>
      </c>
      <c r="F70" s="410"/>
      <c r="G70" s="410"/>
      <c r="H70" s="410"/>
      <c r="I70" s="99"/>
      <c r="J70" s="103"/>
      <c r="K70" s="100"/>
      <c r="L70" s="1"/>
    </row>
    <row r="71" spans="1:16" x14ac:dyDescent="0.3">
      <c r="B71" s="1">
        <v>53</v>
      </c>
      <c r="C71" s="409"/>
      <c r="D71" s="410"/>
      <c r="E71" s="410">
        <v>40.921999999999997</v>
      </c>
      <c r="F71" s="410"/>
      <c r="G71" s="410"/>
      <c r="H71" s="410"/>
      <c r="I71" s="99"/>
      <c r="J71" s="103"/>
      <c r="K71" s="100"/>
      <c r="L71" s="1"/>
    </row>
    <row r="72" spans="1:16" x14ac:dyDescent="0.3">
      <c r="B72" s="1">
        <v>54</v>
      </c>
      <c r="C72" s="409"/>
      <c r="D72" s="410"/>
      <c r="E72" s="410">
        <v>40.850999999999999</v>
      </c>
      <c r="F72" s="410"/>
      <c r="G72" s="410"/>
      <c r="H72" s="410"/>
      <c r="I72" s="99"/>
      <c r="J72" s="103"/>
      <c r="K72" s="100"/>
      <c r="L72" s="1"/>
    </row>
    <row r="73" spans="1:16" x14ac:dyDescent="0.3">
      <c r="B73" s="1">
        <v>55</v>
      </c>
      <c r="C73" s="409"/>
      <c r="D73" s="410"/>
      <c r="E73" s="410">
        <v>40.765999999999998</v>
      </c>
      <c r="F73" s="410"/>
      <c r="G73" s="410"/>
      <c r="H73" s="410"/>
      <c r="I73" s="99"/>
      <c r="J73" s="103"/>
      <c r="K73" s="100"/>
      <c r="L73" s="1"/>
    </row>
    <row r="74" spans="1:16" x14ac:dyDescent="0.3">
      <c r="B74" s="1">
        <v>56</v>
      </c>
      <c r="C74" s="409"/>
      <c r="D74" s="410"/>
      <c r="E74" s="410">
        <v>40.948999999999998</v>
      </c>
      <c r="F74" s="410"/>
      <c r="G74" s="410"/>
      <c r="H74" s="410"/>
      <c r="I74" s="99"/>
      <c r="J74" s="103"/>
      <c r="K74" s="100"/>
      <c r="L74" s="1"/>
    </row>
    <row r="75" spans="1:16" x14ac:dyDescent="0.3">
      <c r="B75" s="1">
        <v>57</v>
      </c>
      <c r="C75" s="415"/>
      <c r="D75" s="410"/>
      <c r="E75" s="410">
        <v>40.774999999999999</v>
      </c>
      <c r="F75" s="410"/>
      <c r="G75" s="410"/>
      <c r="H75" s="410"/>
      <c r="I75" s="100"/>
      <c r="J75" s="104"/>
      <c r="K75" s="100"/>
      <c r="L75" s="1"/>
    </row>
    <row r="76" spans="1:16" x14ac:dyDescent="0.3">
      <c r="B76" s="1">
        <v>58</v>
      </c>
      <c r="C76" s="415"/>
      <c r="D76" s="410"/>
      <c r="E76" s="410">
        <v>41.03</v>
      </c>
      <c r="F76" s="410"/>
      <c r="G76" s="410"/>
      <c r="H76" s="410"/>
      <c r="I76" s="100"/>
      <c r="J76" s="104"/>
      <c r="K76" s="100"/>
      <c r="L76" s="1"/>
    </row>
    <row r="77" spans="1:16" x14ac:dyDescent="0.3">
      <c r="B77" s="1">
        <v>59</v>
      </c>
      <c r="C77" s="415"/>
      <c r="D77" s="410"/>
      <c r="E77" s="410">
        <v>41.021999999999998</v>
      </c>
      <c r="F77" s="410"/>
      <c r="G77" s="410"/>
      <c r="H77" s="410"/>
      <c r="I77" s="99"/>
      <c r="J77" s="103"/>
      <c r="K77" s="99"/>
    </row>
    <row r="78" spans="1:16" x14ac:dyDescent="0.3">
      <c r="B78" s="1">
        <v>60</v>
      </c>
      <c r="C78" s="415"/>
      <c r="D78" s="410"/>
      <c r="E78" s="410">
        <v>41.814</v>
      </c>
      <c r="F78" s="410"/>
      <c r="G78" s="410"/>
      <c r="H78" s="410"/>
      <c r="I78" s="99"/>
      <c r="J78" s="103"/>
      <c r="K78" s="99"/>
    </row>
    <row r="79" spans="1:16" s="2" customFormat="1" x14ac:dyDescent="0.3">
      <c r="A79" s="1"/>
      <c r="B79" s="1">
        <v>61</v>
      </c>
      <c r="C79" s="415"/>
      <c r="D79" s="410"/>
      <c r="E79" s="410">
        <v>41.042000000000002</v>
      </c>
      <c r="F79" s="410"/>
      <c r="G79" s="410"/>
      <c r="H79" s="410"/>
      <c r="I79" s="99"/>
      <c r="J79" s="103"/>
      <c r="K79" s="99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415"/>
      <c r="D80" s="410"/>
      <c r="E80" s="410">
        <v>40.86</v>
      </c>
      <c r="F80" s="410"/>
      <c r="G80" s="410"/>
      <c r="H80" s="410"/>
      <c r="I80" s="99"/>
      <c r="J80" s="103"/>
      <c r="K80" s="99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418"/>
      <c r="D81" s="419"/>
      <c r="E81" s="419"/>
      <c r="F81" s="419"/>
      <c r="G81" s="419"/>
      <c r="H81" s="419"/>
      <c r="I81" s="107"/>
      <c r="J81" s="108"/>
      <c r="K81" s="99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/>
  <dimension ref="A2:P81"/>
  <sheetViews>
    <sheetView zoomScale="90" zoomScaleNormal="90" workbookViewId="0">
      <selection activeCell="G14" sqref="G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45" t="s">
        <v>166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</row>
    <row r="3" spans="1:16" ht="7.5" customHeight="1" thickBot="1" x14ac:dyDescent="0.35"/>
    <row r="4" spans="1:16" ht="18" thickBot="1" x14ac:dyDescent="0.4">
      <c r="A4" s="346" t="s">
        <v>151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8"/>
    </row>
    <row r="5" spans="1:16" ht="7.5" customHeight="1" thickBot="1" x14ac:dyDescent="0.35"/>
    <row r="6" spans="1:16" s="2" customFormat="1" ht="20.25" customHeight="1" x14ac:dyDescent="0.3">
      <c r="A6" s="349" t="s">
        <v>23</v>
      </c>
      <c r="B6" s="351" t="s">
        <v>13</v>
      </c>
      <c r="C6" s="353" t="s">
        <v>18</v>
      </c>
      <c r="D6" s="355" t="s">
        <v>24</v>
      </c>
      <c r="E6" s="357" t="s">
        <v>25</v>
      </c>
      <c r="F6" s="359" t="s">
        <v>26</v>
      </c>
      <c r="G6" s="360"/>
      <c r="H6" s="360"/>
      <c r="I6" s="361"/>
      <c r="J6" s="362" t="s">
        <v>27</v>
      </c>
      <c r="K6" s="364" t="s">
        <v>28</v>
      </c>
      <c r="L6" s="365"/>
      <c r="M6" s="65"/>
      <c r="N6" s="66"/>
    </row>
    <row r="7" spans="1:16" s="2" customFormat="1" ht="27.75" customHeight="1" thickBot="1" x14ac:dyDescent="0.35">
      <c r="A7" s="350"/>
      <c r="B7" s="352"/>
      <c r="C7" s="354"/>
      <c r="D7" s="356"/>
      <c r="E7" s="358"/>
      <c r="F7" s="79" t="s">
        <v>29</v>
      </c>
      <c r="G7" s="67" t="s">
        <v>30</v>
      </c>
      <c r="H7" s="67"/>
      <c r="I7" s="80" t="s">
        <v>31</v>
      </c>
      <c r="J7" s="363"/>
      <c r="K7" s="90" t="s">
        <v>32</v>
      </c>
      <c r="L7" s="91" t="s">
        <v>33</v>
      </c>
      <c r="M7" s="89" t="s">
        <v>34</v>
      </c>
      <c r="N7" s="68" t="s">
        <v>35</v>
      </c>
    </row>
    <row r="8" spans="1:16" s="3" customFormat="1" ht="30" customHeight="1" x14ac:dyDescent="0.3">
      <c r="A8" s="69">
        <v>1</v>
      </c>
      <c r="B8" s="400" t="s">
        <v>134</v>
      </c>
      <c r="C8" s="72" t="s">
        <v>195</v>
      </c>
      <c r="D8" s="109">
        <f>COUNTA(C19:C83)</f>
        <v>31</v>
      </c>
      <c r="E8" s="77">
        <f>COUNTA(C19:C83)</f>
        <v>31</v>
      </c>
      <c r="F8" s="117">
        <f>MIN(C19:C82)</f>
        <v>40.789000000000001</v>
      </c>
      <c r="G8" s="112">
        <f>AVERAGE(C19:C85)</f>
        <v>41.254032258064527</v>
      </c>
      <c r="H8" s="58"/>
      <c r="I8" s="81">
        <f>G8-F8</f>
        <v>0.46503225806452519</v>
      </c>
      <c r="J8" s="86">
        <v>1.5313784722222223E-2</v>
      </c>
      <c r="K8" s="92">
        <f>J8</f>
        <v>1.5313784722222223E-2</v>
      </c>
      <c r="L8" s="93">
        <f>K8</f>
        <v>1.5313784722222223E-2</v>
      </c>
      <c r="M8" s="397" t="s">
        <v>226</v>
      </c>
      <c r="N8" s="59"/>
      <c r="O8" s="57"/>
      <c r="P8" s="14"/>
    </row>
    <row r="9" spans="1:16" s="3" customFormat="1" ht="30" customHeight="1" x14ac:dyDescent="0.3">
      <c r="A9" s="70">
        <v>2</v>
      </c>
      <c r="B9" s="401" t="s">
        <v>135</v>
      </c>
      <c r="C9" s="73" t="s">
        <v>184</v>
      </c>
      <c r="D9" s="15">
        <f>COUNTA(D19:D83)+D8+1</f>
        <v>84</v>
      </c>
      <c r="E9" s="78">
        <f>COUNTA(D19:D83)+1</f>
        <v>53</v>
      </c>
      <c r="F9" s="118">
        <f>MIN(D19:D82)</f>
        <v>40.895000000000003</v>
      </c>
      <c r="G9" s="45">
        <f>AVERAGE(D19:D84)</f>
        <v>41.233615384615398</v>
      </c>
      <c r="H9" s="13"/>
      <c r="I9" s="82">
        <f>G9-F9</f>
        <v>0.33861538461539453</v>
      </c>
      <c r="J9" s="87">
        <v>4.1706284722222216E-2</v>
      </c>
      <c r="K9" s="94">
        <f>J9-J8</f>
        <v>2.6392499999999992E-2</v>
      </c>
      <c r="L9" s="95">
        <f>K9</f>
        <v>2.6392499999999992E-2</v>
      </c>
      <c r="M9" s="398" t="s">
        <v>240</v>
      </c>
      <c r="N9" s="60"/>
      <c r="O9" s="42"/>
      <c r="P9" s="14"/>
    </row>
    <row r="10" spans="1:16" s="3" customFormat="1" ht="30" customHeight="1" thickBot="1" x14ac:dyDescent="0.35">
      <c r="A10" s="70">
        <v>3</v>
      </c>
      <c r="B10" s="401" t="s">
        <v>134</v>
      </c>
      <c r="C10" s="73" t="s">
        <v>195</v>
      </c>
      <c r="D10" s="15">
        <f>COUNTA(E19:E83)+D9+1</f>
        <v>141</v>
      </c>
      <c r="E10" s="78">
        <f>COUNTA(E19:E83)+1</f>
        <v>57</v>
      </c>
      <c r="F10" s="441">
        <f>MIN(E19:E84)</f>
        <v>40.872</v>
      </c>
      <c r="G10" s="44">
        <f>AVERAGE(E19:E85)</f>
        <v>41.274071428571439</v>
      </c>
      <c r="H10" s="13"/>
      <c r="I10" s="82">
        <f t="shared" ref="I10:I13" si="0">G10-F10</f>
        <v>0.40207142857143907</v>
      </c>
      <c r="J10" s="87">
        <v>7.0067233796296299E-2</v>
      </c>
      <c r="K10" s="94">
        <f>J10-J9</f>
        <v>2.8360949074074084E-2</v>
      </c>
      <c r="L10" s="95">
        <f>K10+L8</f>
        <v>4.3674733796296307E-2</v>
      </c>
      <c r="M10" s="398" t="s">
        <v>241</v>
      </c>
      <c r="N10" s="61"/>
      <c r="O10" s="52"/>
      <c r="P10" s="14"/>
    </row>
    <row r="11" spans="1:16" s="3" customFormat="1" ht="30" customHeight="1" thickBot="1" x14ac:dyDescent="0.35">
      <c r="A11" s="70">
        <v>4</v>
      </c>
      <c r="B11" s="401" t="s">
        <v>135</v>
      </c>
      <c r="C11" s="73" t="s">
        <v>187</v>
      </c>
      <c r="D11" s="15">
        <f>COUNTA(F19:F83)+D10+1</f>
        <v>198</v>
      </c>
      <c r="E11" s="78">
        <f>COUNTA(F19:F83)+1</f>
        <v>57</v>
      </c>
      <c r="F11" s="442">
        <f>MIN(F19:F84)</f>
        <v>40.680999999999997</v>
      </c>
      <c r="G11" s="44">
        <f>AVERAGE(F19:F84)</f>
        <v>41.471214285714282</v>
      </c>
      <c r="H11" s="13"/>
      <c r="I11" s="82">
        <f t="shared" si="0"/>
        <v>0.79021428571428487</v>
      </c>
      <c r="J11" s="87">
        <v>9.8590300925925925E-2</v>
      </c>
      <c r="K11" s="94">
        <f>J11-J10</f>
        <v>2.8523067129629626E-2</v>
      </c>
      <c r="L11" s="95">
        <f>K11+L9</f>
        <v>5.4915567129629618E-2</v>
      </c>
      <c r="M11" s="398" t="s">
        <v>243</v>
      </c>
      <c r="N11" s="61" t="s">
        <v>244</v>
      </c>
      <c r="O11" s="424" t="s">
        <v>245</v>
      </c>
      <c r="P11" s="14"/>
    </row>
    <row r="12" spans="1:16" s="3" customFormat="1" ht="30" customHeight="1" thickBot="1" x14ac:dyDescent="0.35">
      <c r="A12" s="70">
        <v>5</v>
      </c>
      <c r="B12" s="402" t="s">
        <v>134</v>
      </c>
      <c r="C12" s="74" t="s">
        <v>196</v>
      </c>
      <c r="D12" s="15">
        <f>COUNTA(G19:G83)+D11+1</f>
        <v>228</v>
      </c>
      <c r="E12" s="78">
        <f>COUNTA(G19:G83)+1</f>
        <v>30</v>
      </c>
      <c r="F12" s="443">
        <f>MIN(G19:G84)</f>
        <v>40.746000000000002</v>
      </c>
      <c r="G12" s="44">
        <f>AVERAGE(G19:G884)</f>
        <v>41.092655172413785</v>
      </c>
      <c r="H12" s="13"/>
      <c r="I12" s="82">
        <f t="shared" si="0"/>
        <v>0.34665517241378296</v>
      </c>
      <c r="J12" s="87">
        <v>0.11418923611111111</v>
      </c>
      <c r="K12" s="94">
        <f>J12-J11</f>
        <v>1.5598935185185181E-2</v>
      </c>
      <c r="L12" s="96">
        <f>K12+L10</f>
        <v>5.9273668981481488E-2</v>
      </c>
      <c r="M12" s="398" t="s">
        <v>242</v>
      </c>
      <c r="N12" s="60"/>
      <c r="O12" s="43"/>
    </row>
    <row r="13" spans="1:16" s="3" customFormat="1" ht="30" customHeight="1" thickBot="1" x14ac:dyDescent="0.35">
      <c r="A13" s="71" t="s">
        <v>36</v>
      </c>
      <c r="B13" s="403" t="s">
        <v>135</v>
      </c>
      <c r="C13" s="75" t="s">
        <v>182</v>
      </c>
      <c r="D13" s="110">
        <f>COUNTA(H19:H83)+D12+1</f>
        <v>250</v>
      </c>
      <c r="E13" s="396">
        <f>COUNTA(H19:H83)+1</f>
        <v>22</v>
      </c>
      <c r="F13" s="447">
        <f>MIN(H19:H84)</f>
        <v>40.99</v>
      </c>
      <c r="G13" s="62">
        <f>AVERAGE(H19:H84)</f>
        <v>41.440428571428569</v>
      </c>
      <c r="H13" s="63"/>
      <c r="I13" s="85">
        <f t="shared" si="0"/>
        <v>0.45042857142856718</v>
      </c>
      <c r="J13" s="88" t="str">
        <f>'Общие результаты'!G6</f>
        <v>3:00:17</v>
      </c>
      <c r="K13" s="97">
        <f>J13-J12</f>
        <v>1.1007523148148138E-2</v>
      </c>
      <c r="L13" s="98">
        <f>K13+L11</f>
        <v>6.5923090277777763E-2</v>
      </c>
      <c r="M13" s="399"/>
      <c r="N13" s="64"/>
      <c r="O13" s="43"/>
    </row>
    <row r="14" spans="1:16" s="3" customFormat="1" ht="30" customHeight="1" x14ac:dyDescent="0.3">
      <c r="A14" s="47"/>
      <c r="B14" s="48"/>
      <c r="C14" s="49"/>
      <c r="D14" s="49"/>
      <c r="E14" s="49"/>
      <c r="F14" s="34">
        <f>AVERAGE(F8,F10,F12)</f>
        <v>40.802333333333337</v>
      </c>
      <c r="G14" s="36">
        <f>AVERAGE(C19:C85,E19:E85,G19:G85)</f>
        <v>41.223362068965507</v>
      </c>
      <c r="H14" s="50" t="s">
        <v>197</v>
      </c>
      <c r="I14" s="37">
        <f>AVERAGE(I8,I10,I12)</f>
        <v>0.40458628634991572</v>
      </c>
      <c r="J14" s="49"/>
      <c r="K14" s="49"/>
      <c r="L14" s="49"/>
      <c r="M14" s="16"/>
      <c r="N14" s="16"/>
    </row>
    <row r="15" spans="1:16" ht="27.75" customHeight="1" x14ac:dyDescent="0.3">
      <c r="A15" s="17"/>
      <c r="B15" s="17"/>
      <c r="C15" s="17"/>
      <c r="D15" s="18"/>
      <c r="E15" s="19"/>
      <c r="F15" s="20">
        <f>AVERAGE(F9,F11,F13)</f>
        <v>40.855333333333334</v>
      </c>
      <c r="G15" s="21">
        <f>AVERAGE(D19:D85,F19:F85,H19:H85)</f>
        <v>41.370426356589135</v>
      </c>
      <c r="H15" s="51" t="s">
        <v>198</v>
      </c>
      <c r="I15" s="22">
        <f>AVERAGE(I9,I11,I13)</f>
        <v>0.52641941391941549</v>
      </c>
      <c r="J15" s="19"/>
      <c r="K15" s="19" t="s">
        <v>22</v>
      </c>
      <c r="L15" s="19"/>
      <c r="M15" s="16"/>
      <c r="N15" s="16"/>
    </row>
    <row r="16" spans="1:16" ht="30" customHeight="1" thickBot="1" x14ac:dyDescent="0.35">
      <c r="A16" s="23"/>
      <c r="B16" s="23"/>
      <c r="C16" s="23"/>
      <c r="D16" s="19"/>
      <c r="E16" s="19"/>
      <c r="F16" s="24">
        <f>AVERAGE(F8:F13)</f>
        <v>40.828833333333336</v>
      </c>
      <c r="G16" s="25">
        <f>AVERAGE(C19:H85)</f>
        <v>41.300795918367363</v>
      </c>
      <c r="H16" s="26"/>
      <c r="I16" s="27">
        <f>AVERAGE(I8:I13)</f>
        <v>0.46550285013466564</v>
      </c>
      <c r="J16" s="19"/>
      <c r="K16" s="19"/>
      <c r="L16" s="19"/>
      <c r="M16" s="23"/>
      <c r="N16" s="23"/>
    </row>
    <row r="18" spans="2:14" ht="15" thickBot="1" x14ac:dyDescent="0.35">
      <c r="C18" s="28" t="str">
        <f>B8</f>
        <v>Стоцкий Андрей</v>
      </c>
      <c r="D18" s="422" t="str">
        <f>B9</f>
        <v>Мифтахутдинов Ильяс</v>
      </c>
      <c r="E18" s="28" t="str">
        <f>B10</f>
        <v>Стоцкий Андрей</v>
      </c>
      <c r="F18" s="28" t="str">
        <f>B11</f>
        <v>Мифтахутдинов Ильяс</v>
      </c>
      <c r="G18" s="28" t="str">
        <f>B12</f>
        <v>Стоцкий Андрей</v>
      </c>
      <c r="H18" s="28" t="str">
        <f>B13</f>
        <v>Мифтахутдинов Ильяс</v>
      </c>
      <c r="I18" s="12"/>
      <c r="J18" s="12"/>
    </row>
    <row r="19" spans="2:14" x14ac:dyDescent="0.3">
      <c r="B19" s="1">
        <v>1</v>
      </c>
      <c r="C19" s="406">
        <v>45.822000000000003</v>
      </c>
      <c r="D19" s="410">
        <v>42.863999999999997</v>
      </c>
      <c r="E19" s="407">
        <v>42.43</v>
      </c>
      <c r="F19" s="407">
        <v>41.883000000000003</v>
      </c>
      <c r="G19" s="407">
        <v>43.487000000000002</v>
      </c>
      <c r="H19" s="407">
        <v>42.639000000000003</v>
      </c>
      <c r="I19" s="101"/>
      <c r="J19" s="102"/>
      <c r="K19" s="99"/>
      <c r="M19" s="2"/>
      <c r="N19" s="2"/>
    </row>
    <row r="20" spans="2:14" x14ac:dyDescent="0.3">
      <c r="B20" s="1">
        <v>2</v>
      </c>
      <c r="C20" s="409">
        <v>41.860999999999997</v>
      </c>
      <c r="D20" s="410">
        <v>41.515000000000001</v>
      </c>
      <c r="E20" s="410">
        <v>41.283999999999999</v>
      </c>
      <c r="F20" s="410">
        <v>41.171999999999997</v>
      </c>
      <c r="G20" s="410">
        <v>41.281999999999996</v>
      </c>
      <c r="H20" s="410">
        <v>42.000999999999998</v>
      </c>
      <c r="I20" s="99"/>
      <c r="J20" s="103"/>
      <c r="K20" s="99"/>
      <c r="M20" s="3"/>
      <c r="N20" s="3"/>
    </row>
    <row r="21" spans="2:14" x14ac:dyDescent="0.3">
      <c r="B21" s="1">
        <v>3</v>
      </c>
      <c r="C21" s="409">
        <v>41.64</v>
      </c>
      <c r="D21" s="410">
        <v>41.44</v>
      </c>
      <c r="E21" s="410">
        <v>41.189</v>
      </c>
      <c r="F21" s="410">
        <v>41.078000000000003</v>
      </c>
      <c r="G21" s="410">
        <v>41.244999999999997</v>
      </c>
      <c r="H21" s="410">
        <v>41.564999999999998</v>
      </c>
      <c r="I21" s="99"/>
      <c r="J21" s="103"/>
      <c r="K21" s="99"/>
      <c r="M21" s="3"/>
      <c r="N21" s="3"/>
    </row>
    <row r="22" spans="2:14" x14ac:dyDescent="0.3">
      <c r="B22" s="1">
        <v>4</v>
      </c>
      <c r="C22" s="409">
        <v>41.267000000000003</v>
      </c>
      <c r="D22" s="410">
        <v>41.418999999999997</v>
      </c>
      <c r="E22" s="410">
        <v>41.506</v>
      </c>
      <c r="F22" s="410">
        <v>40.845999999999997</v>
      </c>
      <c r="G22" s="410">
        <v>41.241999999999997</v>
      </c>
      <c r="H22" s="410">
        <v>41.610999999999997</v>
      </c>
      <c r="I22" s="99"/>
      <c r="J22" s="103"/>
      <c r="K22" s="99"/>
      <c r="M22" s="3"/>
      <c r="N22" s="3"/>
    </row>
    <row r="23" spans="2:14" x14ac:dyDescent="0.3">
      <c r="B23" s="1">
        <v>5</v>
      </c>
      <c r="C23" s="409">
        <v>41.259</v>
      </c>
      <c r="D23" s="410">
        <v>41.228999999999999</v>
      </c>
      <c r="E23" s="410">
        <v>41.231000000000002</v>
      </c>
      <c r="F23" s="410">
        <v>40.69</v>
      </c>
      <c r="G23" s="410">
        <v>40.984999999999999</v>
      </c>
      <c r="H23" s="410">
        <v>41.482999999999997</v>
      </c>
      <c r="I23" s="99"/>
      <c r="J23" s="103"/>
      <c r="K23" s="99"/>
    </row>
    <row r="24" spans="2:14" x14ac:dyDescent="0.3">
      <c r="B24" s="1">
        <v>6</v>
      </c>
      <c r="C24" s="409">
        <v>41.023000000000003</v>
      </c>
      <c r="D24" s="410">
        <v>41.253</v>
      </c>
      <c r="E24" s="410">
        <v>41.116</v>
      </c>
      <c r="F24" s="410">
        <v>40.862000000000002</v>
      </c>
      <c r="G24" s="410">
        <v>41.052</v>
      </c>
      <c r="H24" s="410">
        <v>41.929000000000002</v>
      </c>
      <c r="I24" s="99"/>
      <c r="J24" s="103"/>
      <c r="K24" s="99"/>
    </row>
    <row r="25" spans="2:14" x14ac:dyDescent="0.3">
      <c r="B25" s="1">
        <v>7</v>
      </c>
      <c r="C25" s="409">
        <v>41.152999999999999</v>
      </c>
      <c r="D25" s="410">
        <v>40.936</v>
      </c>
      <c r="E25" s="410">
        <v>41.13</v>
      </c>
      <c r="F25" s="410">
        <v>41.201999999999998</v>
      </c>
      <c r="G25" s="410">
        <v>41.039000000000001</v>
      </c>
      <c r="H25" s="410">
        <v>41.226999999999997</v>
      </c>
      <c r="I25" s="99"/>
      <c r="J25" s="103"/>
      <c r="K25" s="99"/>
    </row>
    <row r="26" spans="2:14" x14ac:dyDescent="0.3">
      <c r="B26" s="1">
        <v>8</v>
      </c>
      <c r="C26" s="409">
        <v>41.186</v>
      </c>
      <c r="D26" s="410">
        <v>41.018999999999998</v>
      </c>
      <c r="E26" s="410">
        <v>41.774999999999999</v>
      </c>
      <c r="F26" s="410">
        <v>42.576000000000001</v>
      </c>
      <c r="G26" s="410">
        <v>41.171999999999997</v>
      </c>
      <c r="H26" s="410">
        <v>41.396999999999998</v>
      </c>
      <c r="I26" s="99"/>
      <c r="J26" s="103"/>
      <c r="K26" s="99"/>
    </row>
    <row r="27" spans="2:14" x14ac:dyDescent="0.3">
      <c r="B27" s="1">
        <v>9</v>
      </c>
      <c r="C27" s="412">
        <v>41.01</v>
      </c>
      <c r="D27" s="410">
        <v>40.895000000000003</v>
      </c>
      <c r="E27" s="410">
        <v>41.137</v>
      </c>
      <c r="F27" s="410">
        <v>41.186</v>
      </c>
      <c r="G27" s="410">
        <v>40.908000000000001</v>
      </c>
      <c r="H27" s="410">
        <v>41.396999999999998</v>
      </c>
      <c r="I27" s="99"/>
      <c r="J27" s="103"/>
      <c r="K27" s="99"/>
    </row>
    <row r="28" spans="2:14" x14ac:dyDescent="0.3">
      <c r="B28" s="1">
        <v>10</v>
      </c>
      <c r="C28" s="409">
        <v>40.963999999999999</v>
      </c>
      <c r="D28" s="410">
        <v>41.106000000000002</v>
      </c>
      <c r="E28" s="410">
        <v>41.357999999999997</v>
      </c>
      <c r="F28" s="410">
        <v>41.296999999999997</v>
      </c>
      <c r="G28" s="410">
        <v>41.177</v>
      </c>
      <c r="H28" s="410">
        <v>41.198999999999998</v>
      </c>
      <c r="I28" s="99"/>
      <c r="J28" s="103"/>
      <c r="K28" s="99"/>
    </row>
    <row r="29" spans="2:14" x14ac:dyDescent="0.3">
      <c r="B29" s="1">
        <v>11</v>
      </c>
      <c r="C29" s="409">
        <v>40.929000000000002</v>
      </c>
      <c r="D29" s="410">
        <v>42.301000000000002</v>
      </c>
      <c r="E29" s="410">
        <v>40.969000000000001</v>
      </c>
      <c r="F29" s="437">
        <v>63.771999999999998</v>
      </c>
      <c r="G29" s="410">
        <v>40.765000000000001</v>
      </c>
      <c r="H29" s="410">
        <v>41.158999999999999</v>
      </c>
      <c r="I29" s="99"/>
      <c r="J29" s="103"/>
      <c r="K29" s="99"/>
    </row>
    <row r="30" spans="2:14" x14ac:dyDescent="0.3">
      <c r="B30" s="1">
        <v>12</v>
      </c>
      <c r="C30" s="409">
        <v>40.789000000000001</v>
      </c>
      <c r="D30" s="410">
        <v>41.442999999999998</v>
      </c>
      <c r="E30" s="410">
        <v>41.222999999999999</v>
      </c>
      <c r="F30" s="410">
        <v>40.784999999999997</v>
      </c>
      <c r="G30" s="410">
        <v>40.945999999999998</v>
      </c>
      <c r="H30" s="410">
        <v>41.332999999999998</v>
      </c>
      <c r="I30" s="99"/>
      <c r="J30" s="103"/>
      <c r="K30" s="99"/>
    </row>
    <row r="31" spans="2:14" x14ac:dyDescent="0.3">
      <c r="B31" s="1">
        <v>13</v>
      </c>
      <c r="C31" s="409">
        <v>40.933999999999997</v>
      </c>
      <c r="D31" s="410">
        <v>41.564</v>
      </c>
      <c r="E31" s="410">
        <v>41.168999999999997</v>
      </c>
      <c r="F31" s="410">
        <v>41.567</v>
      </c>
      <c r="G31" s="410">
        <v>41.021000000000001</v>
      </c>
      <c r="H31" s="410">
        <v>41.31</v>
      </c>
      <c r="I31" s="99"/>
      <c r="J31" s="103"/>
      <c r="K31" s="100"/>
      <c r="L31" s="1"/>
    </row>
    <row r="32" spans="2:14" x14ac:dyDescent="0.3">
      <c r="B32" s="1">
        <v>14</v>
      </c>
      <c r="C32" s="413">
        <v>40.994</v>
      </c>
      <c r="D32" s="410">
        <v>41.182000000000002</v>
      </c>
      <c r="E32" s="410">
        <v>40.997999999999998</v>
      </c>
      <c r="F32" s="410">
        <v>40.83</v>
      </c>
      <c r="G32" s="410">
        <v>40.877000000000002</v>
      </c>
      <c r="H32" s="410">
        <v>41.167000000000002</v>
      </c>
      <c r="I32" s="99"/>
      <c r="J32" s="103"/>
      <c r="K32" s="100"/>
      <c r="L32" s="1"/>
    </row>
    <row r="33" spans="2:12" x14ac:dyDescent="0.3">
      <c r="B33" s="1">
        <v>15</v>
      </c>
      <c r="C33" s="409">
        <v>40.851999999999997</v>
      </c>
      <c r="D33" s="410">
        <v>41.088999999999999</v>
      </c>
      <c r="E33" s="410">
        <v>40.953000000000003</v>
      </c>
      <c r="F33" s="410">
        <v>40.978000000000002</v>
      </c>
      <c r="G33" s="410">
        <v>40.746000000000002</v>
      </c>
      <c r="H33" s="410">
        <v>41.655999999999999</v>
      </c>
      <c r="I33" s="99"/>
      <c r="J33" s="103"/>
      <c r="K33" s="100"/>
      <c r="L33" s="1"/>
    </row>
    <row r="34" spans="2:12" x14ac:dyDescent="0.3">
      <c r="B34" s="1">
        <v>16</v>
      </c>
      <c r="C34" s="409">
        <v>40.880000000000003</v>
      </c>
      <c r="D34" s="410">
        <v>41.293999999999997</v>
      </c>
      <c r="E34" s="410">
        <v>41.093000000000004</v>
      </c>
      <c r="F34" s="410">
        <v>40.972000000000001</v>
      </c>
      <c r="G34" s="410">
        <v>40.802999999999997</v>
      </c>
      <c r="H34" s="410">
        <v>41.212000000000003</v>
      </c>
      <c r="I34" s="99"/>
      <c r="J34" s="103"/>
      <c r="K34" s="100"/>
      <c r="L34" s="1"/>
    </row>
    <row r="35" spans="2:12" x14ac:dyDescent="0.3">
      <c r="B35" s="1">
        <v>17</v>
      </c>
      <c r="C35" s="409">
        <v>41.709000000000003</v>
      </c>
      <c r="D35" s="410">
        <v>41.003</v>
      </c>
      <c r="E35" s="410">
        <v>40.991</v>
      </c>
      <c r="F35" s="410">
        <v>40.820999999999998</v>
      </c>
      <c r="G35" s="410">
        <v>41.39</v>
      </c>
      <c r="H35" s="410">
        <v>41.192</v>
      </c>
      <c r="I35" s="99"/>
      <c r="J35" s="103"/>
      <c r="K35" s="100"/>
      <c r="L35" s="1"/>
    </row>
    <row r="36" spans="2:12" x14ac:dyDescent="0.3">
      <c r="B36" s="1">
        <v>18</v>
      </c>
      <c r="C36" s="409">
        <v>40.905000000000001</v>
      </c>
      <c r="D36" s="410">
        <v>41.055</v>
      </c>
      <c r="E36" s="410">
        <v>41.518000000000001</v>
      </c>
      <c r="F36" s="410">
        <v>40.997999999999998</v>
      </c>
      <c r="G36" s="410">
        <v>40.994</v>
      </c>
      <c r="H36" s="410">
        <v>41.265000000000001</v>
      </c>
      <c r="I36" s="99"/>
      <c r="J36" s="103"/>
      <c r="K36" s="100"/>
      <c r="L36" s="1"/>
    </row>
    <row r="37" spans="2:12" x14ac:dyDescent="0.3">
      <c r="B37" s="1">
        <v>19</v>
      </c>
      <c r="C37" s="409">
        <v>40.948999999999998</v>
      </c>
      <c r="D37" s="410">
        <v>41.078000000000003</v>
      </c>
      <c r="E37" s="410">
        <v>42.015000000000001</v>
      </c>
      <c r="F37" s="410">
        <v>42.689</v>
      </c>
      <c r="G37" s="410">
        <v>40.869999999999997</v>
      </c>
      <c r="H37" s="410">
        <v>41.177</v>
      </c>
      <c r="I37" s="99"/>
      <c r="J37" s="103"/>
      <c r="K37" s="100"/>
      <c r="L37" s="1"/>
    </row>
    <row r="38" spans="2:12" x14ac:dyDescent="0.3">
      <c r="B38" s="1">
        <v>20</v>
      </c>
      <c r="C38" s="409">
        <v>41.055</v>
      </c>
      <c r="D38" s="410">
        <v>41.116999999999997</v>
      </c>
      <c r="E38" s="410">
        <v>41.777999999999999</v>
      </c>
      <c r="F38" s="410">
        <v>41.084000000000003</v>
      </c>
      <c r="G38" s="410">
        <v>40.790999999999997</v>
      </c>
      <c r="H38" s="410">
        <v>40.99</v>
      </c>
      <c r="I38" s="99"/>
      <c r="J38" s="103"/>
      <c r="K38" s="100"/>
      <c r="L38" s="1"/>
    </row>
    <row r="39" spans="2:12" x14ac:dyDescent="0.3">
      <c r="B39" s="1">
        <v>21</v>
      </c>
      <c r="C39" s="409">
        <v>41.064999999999998</v>
      </c>
      <c r="D39" s="410">
        <v>41.097000000000001</v>
      </c>
      <c r="E39" s="410">
        <v>42.444000000000003</v>
      </c>
      <c r="F39" s="410">
        <v>40.715000000000003</v>
      </c>
      <c r="G39" s="410">
        <v>40.890999999999998</v>
      </c>
      <c r="H39" s="410">
        <v>41.34</v>
      </c>
      <c r="I39" s="99"/>
      <c r="J39" s="103"/>
      <c r="K39" s="100"/>
      <c r="L39" s="1"/>
    </row>
    <row r="40" spans="2:12" x14ac:dyDescent="0.3">
      <c r="B40" s="1">
        <v>22</v>
      </c>
      <c r="C40" s="409">
        <v>40.834000000000003</v>
      </c>
      <c r="D40" s="410">
        <v>41.133000000000003</v>
      </c>
      <c r="E40" s="410">
        <v>41.493000000000002</v>
      </c>
      <c r="F40" s="410">
        <v>40.704000000000001</v>
      </c>
      <c r="G40" s="410">
        <v>40.762</v>
      </c>
      <c r="H40" s="410"/>
      <c r="I40" s="99"/>
      <c r="J40" s="103"/>
      <c r="K40" s="100"/>
      <c r="L40" s="1"/>
    </row>
    <row r="41" spans="2:12" x14ac:dyDescent="0.3">
      <c r="B41" s="1">
        <v>23</v>
      </c>
      <c r="C41" s="409">
        <v>41.024999999999999</v>
      </c>
      <c r="D41" s="410">
        <v>41.027999999999999</v>
      </c>
      <c r="E41" s="410">
        <v>41.040999999999997</v>
      </c>
      <c r="F41" s="410">
        <v>41.375999999999998</v>
      </c>
      <c r="G41" s="410">
        <v>40.902999999999999</v>
      </c>
      <c r="H41" s="410"/>
      <c r="I41" s="99"/>
      <c r="J41" s="103"/>
      <c r="K41" s="100"/>
      <c r="L41" s="1"/>
    </row>
    <row r="42" spans="2:12" x14ac:dyDescent="0.3">
      <c r="B42" s="1">
        <v>24</v>
      </c>
      <c r="C42" s="409">
        <v>41.198</v>
      </c>
      <c r="D42" s="410">
        <v>41.988999999999997</v>
      </c>
      <c r="E42" s="410">
        <v>41.505000000000003</v>
      </c>
      <c r="F42" s="410">
        <v>40.938000000000002</v>
      </c>
      <c r="G42" s="410">
        <v>41.17</v>
      </c>
      <c r="H42" s="410"/>
      <c r="I42" s="99"/>
      <c r="J42" s="103"/>
      <c r="K42" s="100"/>
      <c r="L42" s="1"/>
    </row>
    <row r="43" spans="2:12" x14ac:dyDescent="0.3">
      <c r="B43" s="1">
        <v>25</v>
      </c>
      <c r="C43" s="409">
        <v>40.89</v>
      </c>
      <c r="D43" s="410">
        <v>41.113</v>
      </c>
      <c r="E43" s="410">
        <v>41.46</v>
      </c>
      <c r="F43" s="410">
        <v>40.93</v>
      </c>
      <c r="G43" s="410">
        <v>41.143000000000001</v>
      </c>
      <c r="H43" s="410"/>
      <c r="I43" s="99"/>
      <c r="J43" s="103"/>
      <c r="K43" s="100"/>
      <c r="L43" s="1"/>
    </row>
    <row r="44" spans="2:12" x14ac:dyDescent="0.3">
      <c r="B44" s="1">
        <v>26</v>
      </c>
      <c r="C44" s="409">
        <v>41.14</v>
      </c>
      <c r="D44" s="410">
        <v>41.048000000000002</v>
      </c>
      <c r="E44" s="410">
        <v>41.161999999999999</v>
      </c>
      <c r="F44" s="410">
        <v>40.768999999999998</v>
      </c>
      <c r="G44" s="410">
        <v>40.802</v>
      </c>
      <c r="H44" s="410"/>
      <c r="I44" s="99"/>
      <c r="J44" s="103"/>
      <c r="K44" s="100"/>
      <c r="L44" s="1"/>
    </row>
    <row r="45" spans="2:12" x14ac:dyDescent="0.3">
      <c r="B45" s="1">
        <v>27</v>
      </c>
      <c r="C45" s="409">
        <v>41.23</v>
      </c>
      <c r="D45" s="410">
        <v>40.935000000000002</v>
      </c>
      <c r="E45" s="410">
        <v>41.168999999999997</v>
      </c>
      <c r="F45" s="410">
        <v>40.987000000000002</v>
      </c>
      <c r="G45" s="410">
        <v>40.802999999999997</v>
      </c>
      <c r="H45" s="410"/>
      <c r="I45" s="99"/>
      <c r="J45" s="103"/>
      <c r="K45" s="100"/>
      <c r="L45" s="1"/>
    </row>
    <row r="46" spans="2:12" x14ac:dyDescent="0.3">
      <c r="B46" s="1">
        <v>28</v>
      </c>
      <c r="C46" s="409">
        <v>40.985999999999997</v>
      </c>
      <c r="D46" s="410">
        <v>40.978999999999999</v>
      </c>
      <c r="E46" s="410">
        <v>41.212000000000003</v>
      </c>
      <c r="F46" s="410">
        <v>40.847000000000001</v>
      </c>
      <c r="G46" s="410">
        <v>41.512</v>
      </c>
      <c r="H46" s="410"/>
      <c r="I46" s="99"/>
      <c r="J46" s="103"/>
      <c r="K46" s="100"/>
      <c r="L46" s="1"/>
    </row>
    <row r="47" spans="2:12" x14ac:dyDescent="0.3">
      <c r="B47" s="1">
        <v>29</v>
      </c>
      <c r="C47" s="409">
        <v>41.189</v>
      </c>
      <c r="D47" s="410">
        <v>40.948999999999998</v>
      </c>
      <c r="E47" s="410">
        <v>41.476999999999997</v>
      </c>
      <c r="F47" s="410">
        <v>40.945999999999998</v>
      </c>
      <c r="G47" s="410">
        <v>40.908999999999999</v>
      </c>
      <c r="H47" s="410"/>
      <c r="I47" s="99"/>
      <c r="J47" s="103"/>
      <c r="K47" s="100"/>
      <c r="L47" s="1"/>
    </row>
    <row r="48" spans="2:12" x14ac:dyDescent="0.3">
      <c r="B48" s="1">
        <v>30</v>
      </c>
      <c r="C48" s="409">
        <v>41.09</v>
      </c>
      <c r="D48" s="410">
        <v>41.01</v>
      </c>
      <c r="E48" s="410">
        <v>40.898000000000003</v>
      </c>
      <c r="F48" s="410">
        <v>40.939</v>
      </c>
      <c r="G48" s="410"/>
      <c r="H48" s="410"/>
      <c r="I48" s="99"/>
      <c r="J48" s="103"/>
      <c r="K48" s="100"/>
      <c r="L48" s="1"/>
    </row>
    <row r="49" spans="2:12" x14ac:dyDescent="0.3">
      <c r="B49" s="1">
        <v>31</v>
      </c>
      <c r="C49" s="409">
        <v>41.046999999999997</v>
      </c>
      <c r="D49" s="410">
        <v>41.466000000000001</v>
      </c>
      <c r="E49" s="410">
        <v>40.941000000000003</v>
      </c>
      <c r="F49" s="410">
        <v>40.985999999999997</v>
      </c>
      <c r="G49" s="410"/>
      <c r="H49" s="410"/>
      <c r="I49" s="99"/>
      <c r="J49" s="103"/>
      <c r="K49" s="100"/>
      <c r="L49" s="1"/>
    </row>
    <row r="50" spans="2:12" x14ac:dyDescent="0.3">
      <c r="B50" s="1">
        <v>32</v>
      </c>
      <c r="C50" s="409"/>
      <c r="D50" s="410">
        <v>41.274000000000001</v>
      </c>
      <c r="E50" s="410">
        <v>40.994</v>
      </c>
      <c r="F50" s="410">
        <v>41.073</v>
      </c>
      <c r="G50" s="410"/>
      <c r="H50" s="410"/>
      <c r="I50" s="99"/>
      <c r="J50" s="103"/>
      <c r="K50" s="100"/>
      <c r="L50" s="1"/>
    </row>
    <row r="51" spans="2:12" x14ac:dyDescent="0.3">
      <c r="B51" s="1">
        <v>33</v>
      </c>
      <c r="C51" s="409"/>
      <c r="D51" s="410">
        <v>41.091999999999999</v>
      </c>
      <c r="E51" s="410">
        <v>41.112000000000002</v>
      </c>
      <c r="F51" s="410">
        <v>40.853999999999999</v>
      </c>
      <c r="G51" s="410"/>
      <c r="H51" s="410"/>
      <c r="I51" s="99"/>
      <c r="J51" s="103"/>
      <c r="K51" s="100"/>
      <c r="L51" s="1"/>
    </row>
    <row r="52" spans="2:12" x14ac:dyDescent="0.3">
      <c r="B52" s="1">
        <v>34</v>
      </c>
      <c r="C52" s="409"/>
      <c r="D52" s="410">
        <v>41.072000000000003</v>
      </c>
      <c r="E52" s="410">
        <v>41.06</v>
      </c>
      <c r="F52" s="410">
        <v>41.043999999999997</v>
      </c>
      <c r="G52" s="410"/>
      <c r="H52" s="410"/>
      <c r="I52" s="99"/>
      <c r="J52" s="103"/>
      <c r="K52" s="100"/>
      <c r="L52" s="1"/>
    </row>
    <row r="53" spans="2:12" x14ac:dyDescent="0.3">
      <c r="B53" s="1">
        <v>35</v>
      </c>
      <c r="C53" s="409"/>
      <c r="D53" s="410">
        <v>41.11</v>
      </c>
      <c r="E53" s="410">
        <v>41.451999999999998</v>
      </c>
      <c r="F53" s="410">
        <v>41.021999999999998</v>
      </c>
      <c r="G53" s="410"/>
      <c r="H53" s="410"/>
      <c r="I53" s="99"/>
      <c r="J53" s="103"/>
      <c r="K53" s="100"/>
      <c r="L53" s="1"/>
    </row>
    <row r="54" spans="2:12" x14ac:dyDescent="0.3">
      <c r="B54" s="1">
        <v>36</v>
      </c>
      <c r="C54" s="409"/>
      <c r="D54" s="410">
        <v>41.448999999999998</v>
      </c>
      <c r="E54" s="410">
        <v>41.207000000000001</v>
      </c>
      <c r="F54" s="410">
        <v>41.003999999999998</v>
      </c>
      <c r="G54" s="410"/>
      <c r="H54" s="410"/>
      <c r="I54" s="99"/>
      <c r="J54" s="103"/>
      <c r="K54" s="100"/>
      <c r="L54" s="1"/>
    </row>
    <row r="55" spans="2:12" x14ac:dyDescent="0.3">
      <c r="B55" s="1">
        <v>37</v>
      </c>
      <c r="C55" s="409"/>
      <c r="D55" s="410">
        <v>40.938000000000002</v>
      </c>
      <c r="E55" s="410">
        <v>40.984000000000002</v>
      </c>
      <c r="F55" s="410">
        <v>40.908000000000001</v>
      </c>
      <c r="G55" s="410"/>
      <c r="H55" s="410"/>
      <c r="I55" s="99"/>
      <c r="J55" s="103"/>
      <c r="K55" s="100"/>
      <c r="L55" s="1"/>
    </row>
    <row r="56" spans="2:12" x14ac:dyDescent="0.3">
      <c r="B56" s="1">
        <v>38</v>
      </c>
      <c r="C56" s="409"/>
      <c r="D56" s="410">
        <v>40.945</v>
      </c>
      <c r="E56" s="410">
        <v>41.033000000000001</v>
      </c>
      <c r="F56" s="410">
        <v>40.835999999999999</v>
      </c>
      <c r="G56" s="410"/>
      <c r="H56" s="410"/>
      <c r="I56" s="99"/>
      <c r="J56" s="103"/>
      <c r="K56" s="100"/>
      <c r="L56" s="1"/>
    </row>
    <row r="57" spans="2:12" x14ac:dyDescent="0.3">
      <c r="B57" s="1">
        <v>39</v>
      </c>
      <c r="C57" s="409"/>
      <c r="D57" s="410">
        <v>41.121000000000002</v>
      </c>
      <c r="E57" s="410">
        <v>40.872</v>
      </c>
      <c r="F57" s="410">
        <v>40.99</v>
      </c>
      <c r="G57" s="410"/>
      <c r="H57" s="410"/>
      <c r="I57" s="99"/>
      <c r="J57" s="103"/>
      <c r="K57" s="100"/>
      <c r="L57" s="1"/>
    </row>
    <row r="58" spans="2:12" x14ac:dyDescent="0.3">
      <c r="B58" s="1">
        <v>40</v>
      </c>
      <c r="C58" s="409"/>
      <c r="D58" s="410">
        <v>41.255000000000003</v>
      </c>
      <c r="E58" s="410">
        <v>41.045999999999999</v>
      </c>
      <c r="F58" s="410">
        <v>40.786000000000001</v>
      </c>
      <c r="G58" s="410"/>
      <c r="H58" s="410"/>
      <c r="I58" s="99"/>
      <c r="J58" s="103"/>
      <c r="K58" s="100"/>
      <c r="L58" s="1"/>
    </row>
    <row r="59" spans="2:12" x14ac:dyDescent="0.3">
      <c r="B59" s="1">
        <v>41</v>
      </c>
      <c r="C59" s="409"/>
      <c r="D59" s="410">
        <v>41.206000000000003</v>
      </c>
      <c r="E59" s="410">
        <v>41.256</v>
      </c>
      <c r="F59" s="410">
        <v>40.950000000000003</v>
      </c>
      <c r="G59" s="410"/>
      <c r="H59" s="410"/>
      <c r="I59" s="99"/>
      <c r="J59" s="103"/>
      <c r="K59" s="100"/>
      <c r="L59" s="1"/>
    </row>
    <row r="60" spans="2:12" x14ac:dyDescent="0.3">
      <c r="B60" s="1">
        <v>42</v>
      </c>
      <c r="C60" s="409"/>
      <c r="D60" s="410">
        <v>41.143999999999998</v>
      </c>
      <c r="E60" s="410">
        <v>41.066000000000003</v>
      </c>
      <c r="F60" s="410">
        <v>40.93</v>
      </c>
      <c r="G60" s="410"/>
      <c r="H60" s="410"/>
      <c r="I60" s="99"/>
      <c r="J60" s="103"/>
      <c r="K60" s="100"/>
      <c r="L60" s="1"/>
    </row>
    <row r="61" spans="2:12" x14ac:dyDescent="0.3">
      <c r="B61" s="1">
        <v>43</v>
      </c>
      <c r="C61" s="409"/>
      <c r="D61" s="410">
        <v>41.347999999999999</v>
      </c>
      <c r="E61" s="410">
        <v>41.045999999999999</v>
      </c>
      <c r="F61" s="410">
        <v>40.930999999999997</v>
      </c>
      <c r="G61" s="410"/>
      <c r="H61" s="410"/>
      <c r="I61" s="99"/>
      <c r="J61" s="103"/>
      <c r="K61" s="100"/>
      <c r="L61" s="1"/>
    </row>
    <row r="62" spans="2:12" x14ac:dyDescent="0.3">
      <c r="B62" s="1">
        <v>44</v>
      </c>
      <c r="C62" s="409"/>
      <c r="D62" s="410">
        <v>41.122999999999998</v>
      </c>
      <c r="E62" s="410">
        <v>41.235999999999997</v>
      </c>
      <c r="F62" s="410">
        <v>40.832999999999998</v>
      </c>
      <c r="G62" s="410"/>
      <c r="H62" s="410"/>
      <c r="I62" s="99"/>
      <c r="J62" s="103"/>
      <c r="K62" s="100"/>
      <c r="L62" s="1"/>
    </row>
    <row r="63" spans="2:12" x14ac:dyDescent="0.3">
      <c r="B63" s="1">
        <v>45</v>
      </c>
      <c r="C63" s="409"/>
      <c r="D63" s="410">
        <v>41.058999999999997</v>
      </c>
      <c r="E63" s="410">
        <v>41.356000000000002</v>
      </c>
      <c r="F63" s="410">
        <v>40.918999999999997</v>
      </c>
      <c r="G63" s="410"/>
      <c r="H63" s="410"/>
      <c r="I63" s="99"/>
      <c r="J63" s="103"/>
      <c r="K63" s="100"/>
      <c r="L63" s="1"/>
    </row>
    <row r="64" spans="2:12" x14ac:dyDescent="0.3">
      <c r="B64" s="1">
        <v>46</v>
      </c>
      <c r="C64" s="409"/>
      <c r="D64" s="410">
        <v>41.173000000000002</v>
      </c>
      <c r="E64" s="410">
        <v>41.070999999999998</v>
      </c>
      <c r="F64" s="410">
        <v>40.875999999999998</v>
      </c>
      <c r="G64" s="410"/>
      <c r="H64" s="410"/>
      <c r="I64" s="99"/>
      <c r="J64" s="103"/>
      <c r="K64" s="100"/>
      <c r="L64" s="1"/>
    </row>
    <row r="65" spans="1:16" x14ac:dyDescent="0.3">
      <c r="B65" s="1">
        <v>47</v>
      </c>
      <c r="C65" s="409"/>
      <c r="D65" s="410">
        <v>41.448999999999998</v>
      </c>
      <c r="E65" s="410">
        <v>40.969000000000001</v>
      </c>
      <c r="F65" s="410">
        <v>41.277000000000001</v>
      </c>
      <c r="G65" s="410"/>
      <c r="H65" s="410"/>
      <c r="I65" s="99"/>
      <c r="J65" s="103"/>
      <c r="K65" s="100"/>
      <c r="L65" s="1"/>
    </row>
    <row r="66" spans="1:16" x14ac:dyDescent="0.3">
      <c r="B66" s="1">
        <v>48</v>
      </c>
      <c r="C66" s="409"/>
      <c r="D66" s="410">
        <v>41.241</v>
      </c>
      <c r="E66" s="410">
        <v>41.131</v>
      </c>
      <c r="F66" s="410">
        <v>40.83</v>
      </c>
      <c r="G66" s="410"/>
      <c r="H66" s="410"/>
      <c r="I66" s="99"/>
      <c r="J66" s="103"/>
      <c r="K66" s="100"/>
      <c r="L66" s="1"/>
    </row>
    <row r="67" spans="1:16" x14ac:dyDescent="0.3">
      <c r="B67" s="1">
        <v>49</v>
      </c>
      <c r="C67" s="409"/>
      <c r="D67" s="410">
        <v>41.21</v>
      </c>
      <c r="E67" s="410">
        <v>41.094000000000001</v>
      </c>
      <c r="F67" s="410">
        <v>40.680999999999997</v>
      </c>
      <c r="G67" s="410"/>
      <c r="H67" s="410"/>
      <c r="I67" s="99"/>
      <c r="J67" s="103"/>
      <c r="K67" s="100"/>
      <c r="L67" s="1"/>
    </row>
    <row r="68" spans="1:16" x14ac:dyDescent="0.3">
      <c r="B68" s="1">
        <v>50</v>
      </c>
      <c r="C68" s="409"/>
      <c r="D68" s="410">
        <v>41.158000000000001</v>
      </c>
      <c r="E68" s="410">
        <v>41.796999999999997</v>
      </c>
      <c r="F68" s="410">
        <v>40.902000000000001</v>
      </c>
      <c r="G68" s="410"/>
      <c r="H68" s="410"/>
      <c r="I68" s="99"/>
      <c r="J68" s="103"/>
      <c r="K68" s="100"/>
      <c r="L68" s="1"/>
    </row>
    <row r="69" spans="1:16" x14ac:dyDescent="0.3">
      <c r="B69" s="1">
        <v>51</v>
      </c>
      <c r="C69" s="409"/>
      <c r="D69" s="410">
        <v>41.067999999999998</v>
      </c>
      <c r="E69" s="410">
        <v>41.13</v>
      </c>
      <c r="F69" s="410">
        <v>41.09</v>
      </c>
      <c r="G69" s="410"/>
      <c r="H69" s="410"/>
      <c r="I69" s="99"/>
      <c r="J69" s="103"/>
      <c r="K69" s="100"/>
      <c r="L69" s="1"/>
    </row>
    <row r="70" spans="1:16" x14ac:dyDescent="0.3">
      <c r="B70" s="1">
        <v>52</v>
      </c>
      <c r="C70" s="409"/>
      <c r="D70" s="410">
        <v>41.164000000000001</v>
      </c>
      <c r="E70" s="410">
        <v>41.835000000000001</v>
      </c>
      <c r="F70" s="410">
        <v>41.235999999999997</v>
      </c>
      <c r="G70" s="410"/>
      <c r="H70" s="410"/>
      <c r="I70" s="99"/>
      <c r="J70" s="103"/>
      <c r="K70" s="100"/>
      <c r="L70" s="1"/>
    </row>
    <row r="71" spans="1:16" x14ac:dyDescent="0.3">
      <c r="B71" s="1">
        <v>53</v>
      </c>
      <c r="C71" s="409"/>
      <c r="D71" s="410"/>
      <c r="E71" s="410">
        <v>41.326999999999998</v>
      </c>
      <c r="F71" s="410">
        <v>40.909999999999997</v>
      </c>
      <c r="G71" s="410"/>
      <c r="H71" s="410"/>
      <c r="I71" s="99"/>
      <c r="J71" s="103"/>
      <c r="K71" s="100"/>
      <c r="L71" s="1"/>
    </row>
    <row r="72" spans="1:16" x14ac:dyDescent="0.3">
      <c r="B72" s="1">
        <v>54</v>
      </c>
      <c r="C72" s="409"/>
      <c r="D72" s="410"/>
      <c r="E72" s="410">
        <v>41.253999999999998</v>
      </c>
      <c r="F72" s="410">
        <v>41.335999999999999</v>
      </c>
      <c r="G72" s="410"/>
      <c r="H72" s="410"/>
      <c r="I72" s="99"/>
      <c r="J72" s="103"/>
      <c r="K72" s="100"/>
      <c r="L72" s="1"/>
    </row>
    <row r="73" spans="1:16" x14ac:dyDescent="0.3">
      <c r="B73" s="1">
        <v>55</v>
      </c>
      <c r="C73" s="409"/>
      <c r="D73" s="410"/>
      <c r="E73" s="410">
        <v>41.219000000000001</v>
      </c>
      <c r="F73" s="410">
        <v>41.084000000000003</v>
      </c>
      <c r="G73" s="410"/>
      <c r="H73" s="410"/>
      <c r="I73" s="99"/>
      <c r="J73" s="103"/>
      <c r="K73" s="100"/>
      <c r="L73" s="1"/>
    </row>
    <row r="74" spans="1:16" x14ac:dyDescent="0.3">
      <c r="B74" s="1">
        <v>56</v>
      </c>
      <c r="C74" s="409"/>
      <c r="D74" s="410"/>
      <c r="E74" s="410">
        <v>41.136000000000003</v>
      </c>
      <c r="F74" s="410">
        <v>41.661000000000001</v>
      </c>
      <c r="G74" s="410"/>
      <c r="H74" s="410"/>
      <c r="I74" s="99"/>
      <c r="J74" s="103"/>
      <c r="K74" s="100"/>
      <c r="L74" s="1"/>
    </row>
    <row r="75" spans="1:16" x14ac:dyDescent="0.3">
      <c r="B75" s="1">
        <v>57</v>
      </c>
      <c r="C75" s="415"/>
      <c r="D75" s="410"/>
      <c r="E75" s="410"/>
      <c r="F75" s="410"/>
      <c r="G75" s="410"/>
      <c r="H75" s="410"/>
      <c r="I75" s="100"/>
      <c r="J75" s="104"/>
      <c r="K75" s="100"/>
      <c r="L75" s="1"/>
    </row>
    <row r="76" spans="1:16" x14ac:dyDescent="0.3">
      <c r="B76" s="1">
        <v>58</v>
      </c>
      <c r="C76" s="415"/>
      <c r="D76" s="410"/>
      <c r="E76" s="410"/>
      <c r="F76" s="410"/>
      <c r="G76" s="410"/>
      <c r="H76" s="410"/>
      <c r="I76" s="100"/>
      <c r="J76" s="104"/>
      <c r="K76" s="100"/>
      <c r="L76" s="1"/>
    </row>
    <row r="77" spans="1:16" x14ac:dyDescent="0.3">
      <c r="B77" s="1">
        <v>59</v>
      </c>
      <c r="C77" s="415"/>
      <c r="D77" s="410"/>
      <c r="E77" s="410"/>
      <c r="F77" s="410"/>
      <c r="G77" s="410"/>
      <c r="H77" s="410"/>
      <c r="I77" s="99"/>
      <c r="J77" s="103"/>
      <c r="K77" s="99"/>
    </row>
    <row r="78" spans="1:16" x14ac:dyDescent="0.3">
      <c r="B78" s="1">
        <v>60</v>
      </c>
      <c r="C78" s="415"/>
      <c r="D78" s="410"/>
      <c r="E78" s="410"/>
      <c r="F78" s="410"/>
      <c r="G78" s="410"/>
      <c r="H78" s="410"/>
      <c r="I78" s="99"/>
      <c r="J78" s="103"/>
      <c r="K78" s="99"/>
    </row>
    <row r="79" spans="1:16" s="2" customFormat="1" x14ac:dyDescent="0.3">
      <c r="A79" s="1"/>
      <c r="B79" s="1">
        <v>61</v>
      </c>
      <c r="C79" s="415"/>
      <c r="D79" s="410"/>
      <c r="E79" s="410"/>
      <c r="F79" s="410"/>
      <c r="G79" s="410"/>
      <c r="H79" s="410"/>
      <c r="I79" s="99"/>
      <c r="J79" s="103"/>
      <c r="K79" s="99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415"/>
      <c r="D80" s="410"/>
      <c r="E80" s="410"/>
      <c r="F80" s="410"/>
      <c r="G80" s="410"/>
      <c r="H80" s="410"/>
      <c r="I80" s="99"/>
      <c r="J80" s="103"/>
      <c r="K80" s="99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418"/>
      <c r="D81" s="419"/>
      <c r="E81" s="419"/>
      <c r="F81" s="419"/>
      <c r="G81" s="419"/>
      <c r="H81" s="419"/>
      <c r="I81" s="107"/>
      <c r="J81" s="108"/>
      <c r="K81" s="99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P81"/>
  <sheetViews>
    <sheetView zoomScale="90" zoomScaleNormal="90" workbookViewId="0">
      <selection activeCell="I14" sqref="I14:I15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45" t="s">
        <v>166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</row>
    <row r="3" spans="1:16" ht="7.5" customHeight="1" thickBot="1" x14ac:dyDescent="0.35"/>
    <row r="4" spans="1:16" ht="18" thickBot="1" x14ac:dyDescent="0.4">
      <c r="A4" s="346" t="s">
        <v>152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8"/>
    </row>
    <row r="5" spans="1:16" ht="7.5" customHeight="1" thickBot="1" x14ac:dyDescent="0.35"/>
    <row r="6" spans="1:16" s="2" customFormat="1" ht="20.25" customHeight="1" x14ac:dyDescent="0.3">
      <c r="A6" s="349" t="s">
        <v>23</v>
      </c>
      <c r="B6" s="351" t="s">
        <v>13</v>
      </c>
      <c r="C6" s="353" t="s">
        <v>18</v>
      </c>
      <c r="D6" s="355" t="s">
        <v>24</v>
      </c>
      <c r="E6" s="357" t="s">
        <v>25</v>
      </c>
      <c r="F6" s="359" t="s">
        <v>26</v>
      </c>
      <c r="G6" s="360"/>
      <c r="H6" s="360"/>
      <c r="I6" s="361"/>
      <c r="J6" s="362" t="s">
        <v>27</v>
      </c>
      <c r="K6" s="364" t="s">
        <v>28</v>
      </c>
      <c r="L6" s="365"/>
      <c r="M6" s="65"/>
      <c r="N6" s="66"/>
    </row>
    <row r="7" spans="1:16" s="2" customFormat="1" ht="27.75" customHeight="1" thickBot="1" x14ac:dyDescent="0.35">
      <c r="A7" s="350"/>
      <c r="B7" s="352"/>
      <c r="C7" s="354"/>
      <c r="D7" s="356"/>
      <c r="E7" s="358"/>
      <c r="F7" s="79" t="s">
        <v>29</v>
      </c>
      <c r="G7" s="67" t="s">
        <v>30</v>
      </c>
      <c r="H7" s="67"/>
      <c r="I7" s="80" t="s">
        <v>31</v>
      </c>
      <c r="J7" s="363"/>
      <c r="K7" s="90" t="s">
        <v>32</v>
      </c>
      <c r="L7" s="91" t="s">
        <v>33</v>
      </c>
      <c r="M7" s="89" t="s">
        <v>34</v>
      </c>
      <c r="N7" s="68" t="s">
        <v>35</v>
      </c>
    </row>
    <row r="8" spans="1:16" s="3" customFormat="1" ht="30" customHeight="1" x14ac:dyDescent="0.3">
      <c r="A8" s="69">
        <v>1</v>
      </c>
      <c r="B8" s="113" t="s">
        <v>114</v>
      </c>
      <c r="C8" s="72" t="s">
        <v>171</v>
      </c>
      <c r="D8" s="109">
        <f>COUNTA(C19:C83)</f>
        <v>21</v>
      </c>
      <c r="E8" s="77">
        <f>COUNTA(C19:C83)</f>
        <v>21</v>
      </c>
      <c r="F8" s="117">
        <f>MIN(C19:C82)</f>
        <v>40.917999999999999</v>
      </c>
      <c r="G8" s="112">
        <f>AVERAGE(C19:C85)</f>
        <v>41.557238095238098</v>
      </c>
      <c r="H8" s="58"/>
      <c r="I8" s="81">
        <f>G8-F8</f>
        <v>0.63923809523809894</v>
      </c>
      <c r="J8" s="86">
        <v>1.0603958333333335E-2</v>
      </c>
      <c r="K8" s="92">
        <f>J8</f>
        <v>1.0603958333333335E-2</v>
      </c>
      <c r="L8" s="93">
        <f>K8</f>
        <v>1.0603958333333335E-2</v>
      </c>
      <c r="M8" s="431">
        <v>139.96199999999999</v>
      </c>
      <c r="N8" s="59"/>
      <c r="O8" s="57"/>
      <c r="P8" s="14"/>
    </row>
    <row r="9" spans="1:16" s="3" customFormat="1" ht="30" customHeight="1" thickBot="1" x14ac:dyDescent="0.35">
      <c r="A9" s="70">
        <v>2</v>
      </c>
      <c r="B9" s="76" t="s">
        <v>113</v>
      </c>
      <c r="C9" s="73" t="s">
        <v>189</v>
      </c>
      <c r="D9" s="15">
        <f>COUNTA(D19:D83)+D8+1</f>
        <v>43</v>
      </c>
      <c r="E9" s="78">
        <f>COUNTA(D19:D83)+1</f>
        <v>22</v>
      </c>
      <c r="F9" s="449">
        <f>MIN(D19:D82)</f>
        <v>41.225000000000001</v>
      </c>
      <c r="G9" s="45">
        <f>AVERAGE(D19:D84)</f>
        <v>41.691476190476187</v>
      </c>
      <c r="H9" s="13"/>
      <c r="I9" s="82">
        <f>G9-F9</f>
        <v>0.46647619047618605</v>
      </c>
      <c r="J9" s="87">
        <v>2.2353877314814811E-2</v>
      </c>
      <c r="K9" s="94">
        <f>J9-J8</f>
        <v>1.1749918981481476E-2</v>
      </c>
      <c r="L9" s="95">
        <f>K9</f>
        <v>1.1749918981481476E-2</v>
      </c>
      <c r="M9" s="432">
        <v>137.53399999999999</v>
      </c>
      <c r="N9" s="60"/>
      <c r="O9" s="42"/>
      <c r="P9" s="14"/>
    </row>
    <row r="10" spans="1:16" s="3" customFormat="1" ht="30" customHeight="1" thickBot="1" x14ac:dyDescent="0.35">
      <c r="A10" s="70">
        <v>3</v>
      </c>
      <c r="B10" s="76" t="s">
        <v>114</v>
      </c>
      <c r="C10" s="73" t="s">
        <v>190</v>
      </c>
      <c r="D10" s="15">
        <f>COUNTA(E19:E83)+D9+1</f>
        <v>93</v>
      </c>
      <c r="E10" s="78">
        <f>COUNTA(E19:E83)+1</f>
        <v>50</v>
      </c>
      <c r="F10" s="443">
        <f>MIN(E19:E84)</f>
        <v>40.81</v>
      </c>
      <c r="G10" s="44">
        <f>AVERAGE(E19:E85)</f>
        <v>41.237755102040808</v>
      </c>
      <c r="H10" s="13"/>
      <c r="I10" s="82">
        <f t="shared" ref="I10:I13" si="0">G10-F10</f>
        <v>0.42775510204080547</v>
      </c>
      <c r="J10" s="87">
        <v>4.6853888888888889E-2</v>
      </c>
      <c r="K10" s="94">
        <f>J10-J9</f>
        <v>2.4500011574074079E-2</v>
      </c>
      <c r="L10" s="95">
        <f>K10+L8</f>
        <v>3.5103969907407412E-2</v>
      </c>
      <c r="M10" s="398" t="s">
        <v>246</v>
      </c>
      <c r="N10" s="61"/>
      <c r="O10" s="52"/>
      <c r="P10" s="14"/>
    </row>
    <row r="11" spans="1:16" s="3" customFormat="1" ht="30" customHeight="1" thickBot="1" x14ac:dyDescent="0.35">
      <c r="A11" s="70">
        <v>4</v>
      </c>
      <c r="B11" s="76" t="s">
        <v>113</v>
      </c>
      <c r="C11" s="73" t="s">
        <v>178</v>
      </c>
      <c r="D11" s="15">
        <f>COUNTA(F19:F83)+D10+1</f>
        <v>147</v>
      </c>
      <c r="E11" s="78">
        <f>COUNTA(F19:F83)+1</f>
        <v>54</v>
      </c>
      <c r="F11" s="441">
        <f>MIN(F19:F84)</f>
        <v>41.149000000000001</v>
      </c>
      <c r="G11" s="44">
        <f>AVERAGE(F19:F84)</f>
        <v>41.637773584905652</v>
      </c>
      <c r="H11" s="13"/>
      <c r="I11" s="82">
        <f t="shared" si="0"/>
        <v>0.48877358490565115</v>
      </c>
      <c r="J11" s="87">
        <v>7.398402777777778E-2</v>
      </c>
      <c r="K11" s="94">
        <f>J11-J10</f>
        <v>2.7130138888888891E-2</v>
      </c>
      <c r="L11" s="95">
        <f>K11+L9</f>
        <v>3.8880057870370369E-2</v>
      </c>
      <c r="M11" s="398" t="s">
        <v>247</v>
      </c>
      <c r="N11" s="60"/>
      <c r="O11" s="42"/>
      <c r="P11" s="14"/>
    </row>
    <row r="12" spans="1:16" s="3" customFormat="1" ht="30" customHeight="1" thickBot="1" x14ac:dyDescent="0.35">
      <c r="A12" s="70">
        <v>5</v>
      </c>
      <c r="B12" s="115" t="s">
        <v>113</v>
      </c>
      <c r="C12" s="74" t="s">
        <v>182</v>
      </c>
      <c r="D12" s="15">
        <f>COUNTA(G19:G83)+D11+1</f>
        <v>201</v>
      </c>
      <c r="E12" s="78">
        <f>COUNTA(G19:G83)+1</f>
        <v>54</v>
      </c>
      <c r="F12" s="442">
        <f>MIN(G19:G84)</f>
        <v>40.936999999999998</v>
      </c>
      <c r="G12" s="44">
        <f>AVERAGE(G19:G884)</f>
        <v>41.321754716981118</v>
      </c>
      <c r="H12" s="13"/>
      <c r="I12" s="82">
        <f t="shared" si="0"/>
        <v>0.38475471698112074</v>
      </c>
      <c r="J12" s="87">
        <v>0.10093861111111112</v>
      </c>
      <c r="K12" s="94">
        <f>J12-J11</f>
        <v>2.6954583333333337E-2</v>
      </c>
      <c r="L12" s="96">
        <f>K12+L11</f>
        <v>6.5834641203703706E-2</v>
      </c>
      <c r="M12" s="398" t="s">
        <v>248</v>
      </c>
      <c r="N12" s="60"/>
      <c r="O12" s="43"/>
    </row>
    <row r="13" spans="1:16" s="3" customFormat="1" ht="30" customHeight="1" thickBot="1" x14ac:dyDescent="0.35">
      <c r="A13" s="71" t="s">
        <v>36</v>
      </c>
      <c r="B13" s="114" t="s">
        <v>114</v>
      </c>
      <c r="C13" s="75" t="s">
        <v>190</v>
      </c>
      <c r="D13" s="110">
        <f>COUNTA(H19:H83)+D12+1</f>
        <v>251</v>
      </c>
      <c r="E13" s="396">
        <f>COUNTA(H19:H83)+1</f>
        <v>50</v>
      </c>
      <c r="F13" s="443">
        <f>MIN(H19:H84)</f>
        <v>40.811999999999998</v>
      </c>
      <c r="G13" s="440">
        <f>AVERAGE(H19:H84)</f>
        <v>41.455489795918361</v>
      </c>
      <c r="H13" s="63"/>
      <c r="I13" s="85">
        <f t="shared" si="0"/>
        <v>0.64348979591836297</v>
      </c>
      <c r="J13" s="88" t="str">
        <f>'Общие результаты'!G6</f>
        <v>3:00:17</v>
      </c>
      <c r="K13" s="97">
        <f>J13-J12</f>
        <v>2.4258148148148126E-2</v>
      </c>
      <c r="L13" s="98">
        <f>K13+L10</f>
        <v>5.9362118055555538E-2</v>
      </c>
      <c r="M13" s="399"/>
      <c r="N13" s="64"/>
      <c r="O13" s="43"/>
    </row>
    <row r="14" spans="1:16" s="3" customFormat="1" ht="30" customHeight="1" x14ac:dyDescent="0.3">
      <c r="A14" s="47"/>
      <c r="B14" s="48"/>
      <c r="C14" s="49"/>
      <c r="D14" s="49"/>
      <c r="E14" s="49"/>
      <c r="F14" s="34">
        <f>AVERAGE(F8,F10,F13)</f>
        <v>40.846666666666671</v>
      </c>
      <c r="G14" s="36">
        <f>AVERAGE(C19:C85,E19:E85,H19:H85)</f>
        <v>41.383789915966396</v>
      </c>
      <c r="H14" s="50" t="s">
        <v>191</v>
      </c>
      <c r="I14" s="37">
        <f>AVERAGE(I8,I10,I13)</f>
        <v>0.57016099773242246</v>
      </c>
      <c r="J14" s="49"/>
      <c r="K14" s="49"/>
      <c r="L14" s="49"/>
      <c r="M14" s="16"/>
      <c r="N14" s="16"/>
    </row>
    <row r="15" spans="1:16" ht="27.75" customHeight="1" x14ac:dyDescent="0.3">
      <c r="A15" s="17"/>
      <c r="B15" s="17"/>
      <c r="C15" s="17"/>
      <c r="D15" s="18"/>
      <c r="E15" s="19"/>
      <c r="F15" s="20">
        <f>AVERAGE(F9,F11,F12)</f>
        <v>41.103666666666662</v>
      </c>
      <c r="G15" s="21">
        <f>AVERAGE(D19:D85,F19:G85)</f>
        <v>41.514771653543285</v>
      </c>
      <c r="H15" s="51" t="s">
        <v>192</v>
      </c>
      <c r="I15" s="22">
        <f>AVERAGE(I9,I11,I12)</f>
        <v>0.44666816412098598</v>
      </c>
      <c r="J15" s="19"/>
      <c r="K15" s="19" t="s">
        <v>22</v>
      </c>
      <c r="L15" s="19"/>
      <c r="M15" s="16"/>
      <c r="N15" s="16"/>
    </row>
    <row r="16" spans="1:16" ht="30" customHeight="1" thickBot="1" x14ac:dyDescent="0.35">
      <c r="A16" s="23"/>
      <c r="B16" s="23"/>
      <c r="C16" s="23"/>
      <c r="D16" s="19"/>
      <c r="E16" s="19"/>
      <c r="F16" s="24">
        <f>AVERAGE(F8:F13)</f>
        <v>40.975166666666667</v>
      </c>
      <c r="G16" s="25">
        <f>AVERAGE(C19:H85)</f>
        <v>41.45141056910569</v>
      </c>
      <c r="H16" s="26"/>
      <c r="I16" s="27">
        <f>AVERAGE(I8:I13)</f>
        <v>0.50841458092670422</v>
      </c>
      <c r="J16" s="19"/>
      <c r="K16" s="19"/>
      <c r="L16" s="19"/>
      <c r="M16" s="23"/>
      <c r="N16" s="23"/>
    </row>
    <row r="18" spans="2:14" ht="15" thickBot="1" x14ac:dyDescent="0.35">
      <c r="C18" s="28" t="str">
        <f>B8</f>
        <v>Петушков Андрей</v>
      </c>
      <c r="D18" s="28" t="str">
        <f>B9</f>
        <v>Ткаченко Кирилл</v>
      </c>
      <c r="E18" s="28" t="str">
        <f>B10</f>
        <v>Петушков Андрей</v>
      </c>
      <c r="F18" s="28" t="str">
        <f>B11</f>
        <v>Ткаченко Кирилл</v>
      </c>
      <c r="G18" s="28" t="str">
        <f>B12</f>
        <v>Ткаченко Кирилл</v>
      </c>
      <c r="H18" s="28" t="str">
        <f>B13</f>
        <v>Петушков Андрей</v>
      </c>
      <c r="I18" s="12"/>
      <c r="J18" s="12"/>
    </row>
    <row r="19" spans="2:14" x14ac:dyDescent="0.3">
      <c r="B19" s="1">
        <v>1</v>
      </c>
      <c r="C19" s="406">
        <v>44.329000000000001</v>
      </c>
      <c r="D19" s="407">
        <v>45.253999999999998</v>
      </c>
      <c r="E19" s="407">
        <v>42.323</v>
      </c>
      <c r="F19" s="407">
        <v>44.253</v>
      </c>
      <c r="G19" s="407">
        <v>42.957000000000001</v>
      </c>
      <c r="H19" s="407">
        <v>42.161999999999999</v>
      </c>
      <c r="I19" s="407"/>
      <c r="J19" s="102"/>
      <c r="K19" s="99"/>
      <c r="M19" s="2"/>
      <c r="N19" s="2"/>
    </row>
    <row r="20" spans="2:14" x14ac:dyDescent="0.3">
      <c r="B20" s="1">
        <v>2</v>
      </c>
      <c r="C20" s="409">
        <v>42.639000000000003</v>
      </c>
      <c r="D20" s="410">
        <v>42.267000000000003</v>
      </c>
      <c r="E20" s="410">
        <v>41.506</v>
      </c>
      <c r="F20" s="410">
        <v>42.106000000000002</v>
      </c>
      <c r="G20" s="410">
        <v>41.383000000000003</v>
      </c>
      <c r="H20" s="410">
        <v>41.146000000000001</v>
      </c>
      <c r="I20" s="410"/>
      <c r="J20" s="103"/>
      <c r="K20" s="99"/>
      <c r="M20" s="3"/>
      <c r="N20" s="3"/>
    </row>
    <row r="21" spans="2:14" x14ac:dyDescent="0.3">
      <c r="B21" s="1">
        <v>3</v>
      </c>
      <c r="C21" s="409">
        <v>41.865000000000002</v>
      </c>
      <c r="D21" s="410">
        <v>42.045999999999999</v>
      </c>
      <c r="E21" s="410">
        <v>41.243000000000002</v>
      </c>
      <c r="F21" s="410">
        <v>41.898000000000003</v>
      </c>
      <c r="G21" s="410">
        <v>41.518999999999998</v>
      </c>
      <c r="H21" s="410">
        <v>41.612000000000002</v>
      </c>
      <c r="I21" s="410"/>
      <c r="J21" s="103"/>
      <c r="K21" s="99"/>
      <c r="M21" s="3"/>
      <c r="N21" s="3"/>
    </row>
    <row r="22" spans="2:14" x14ac:dyDescent="0.3">
      <c r="B22" s="1">
        <v>4</v>
      </c>
      <c r="C22" s="409">
        <v>41.497</v>
      </c>
      <c r="D22" s="410">
        <v>41.66</v>
      </c>
      <c r="E22" s="410">
        <v>41.470999999999997</v>
      </c>
      <c r="F22" s="410">
        <v>41.383000000000003</v>
      </c>
      <c r="G22" s="410">
        <v>41.338000000000001</v>
      </c>
      <c r="H22" s="410">
        <v>41.255000000000003</v>
      </c>
      <c r="I22" s="410"/>
      <c r="J22" s="103"/>
      <c r="K22" s="99"/>
      <c r="M22" s="3"/>
      <c r="N22" s="3"/>
    </row>
    <row r="23" spans="2:14" x14ac:dyDescent="0.3">
      <c r="B23" s="1">
        <v>5</v>
      </c>
      <c r="C23" s="409">
        <v>41.384999999999998</v>
      </c>
      <c r="D23" s="410">
        <v>41.652000000000001</v>
      </c>
      <c r="E23" s="410">
        <v>41.207999999999998</v>
      </c>
      <c r="F23" s="410">
        <v>42.301000000000002</v>
      </c>
      <c r="G23" s="410">
        <v>41.241999999999997</v>
      </c>
      <c r="H23" s="410">
        <v>41.222999999999999</v>
      </c>
      <c r="I23" s="410"/>
      <c r="J23" s="103"/>
      <c r="K23" s="99"/>
    </row>
    <row r="24" spans="2:14" x14ac:dyDescent="0.3">
      <c r="B24" s="1">
        <v>6</v>
      </c>
      <c r="C24" s="409">
        <v>41.302999999999997</v>
      </c>
      <c r="D24" s="410">
        <v>41.58</v>
      </c>
      <c r="E24" s="410">
        <v>40.924999999999997</v>
      </c>
      <c r="F24" s="410">
        <v>41.423999999999999</v>
      </c>
      <c r="G24" s="410">
        <v>41.304000000000002</v>
      </c>
      <c r="H24" s="410">
        <v>41.154000000000003</v>
      </c>
      <c r="I24" s="410"/>
      <c r="J24" s="103"/>
      <c r="K24" s="99"/>
    </row>
    <row r="25" spans="2:14" x14ac:dyDescent="0.3">
      <c r="B25" s="1">
        <v>7</v>
      </c>
      <c r="C25" s="409">
        <v>41.197000000000003</v>
      </c>
      <c r="D25" s="410">
        <v>41.436</v>
      </c>
      <c r="E25" s="410">
        <v>40.869999999999997</v>
      </c>
      <c r="F25" s="410">
        <v>41.305999999999997</v>
      </c>
      <c r="G25" s="410">
        <v>41.261000000000003</v>
      </c>
      <c r="H25" s="410">
        <v>41.329000000000001</v>
      </c>
      <c r="I25" s="410"/>
      <c r="J25" s="103"/>
      <c r="K25" s="99"/>
    </row>
    <row r="26" spans="2:14" x14ac:dyDescent="0.3">
      <c r="B26" s="1">
        <v>8</v>
      </c>
      <c r="C26" s="409">
        <v>41.874000000000002</v>
      </c>
      <c r="D26" s="410">
        <v>41.475999999999999</v>
      </c>
      <c r="E26" s="410">
        <v>41.999000000000002</v>
      </c>
      <c r="F26" s="410">
        <v>42.039000000000001</v>
      </c>
      <c r="G26" s="410">
        <v>41.283999999999999</v>
      </c>
      <c r="H26" s="410">
        <v>41.070999999999998</v>
      </c>
      <c r="I26" s="410"/>
      <c r="J26" s="103"/>
      <c r="K26" s="99"/>
    </row>
    <row r="27" spans="2:14" x14ac:dyDescent="0.3">
      <c r="B27" s="1">
        <v>9</v>
      </c>
      <c r="C27" s="412">
        <v>41.067999999999998</v>
      </c>
      <c r="D27" s="410">
        <v>41.631</v>
      </c>
      <c r="E27" s="410">
        <v>41.277000000000001</v>
      </c>
      <c r="F27" s="410">
        <v>42.066000000000003</v>
      </c>
      <c r="G27" s="410">
        <v>41.527000000000001</v>
      </c>
      <c r="H27" s="410">
        <v>41.256</v>
      </c>
      <c r="I27" s="410"/>
      <c r="J27" s="103"/>
      <c r="K27" s="99"/>
    </row>
    <row r="28" spans="2:14" x14ac:dyDescent="0.3">
      <c r="B28" s="1">
        <v>10</v>
      </c>
      <c r="C28" s="409">
        <v>41.164999999999999</v>
      </c>
      <c r="D28" s="410">
        <v>41.284999999999997</v>
      </c>
      <c r="E28" s="423">
        <v>41.335999999999999</v>
      </c>
      <c r="F28" s="410">
        <v>41.496000000000002</v>
      </c>
      <c r="G28" s="410">
        <v>41.162999999999997</v>
      </c>
      <c r="H28" s="410">
        <v>41.04</v>
      </c>
      <c r="I28" s="410"/>
      <c r="J28" s="103"/>
      <c r="K28" s="99"/>
    </row>
    <row r="29" spans="2:14" x14ac:dyDescent="0.3">
      <c r="B29" s="1">
        <v>11</v>
      </c>
      <c r="C29" s="409">
        <v>40.917999999999999</v>
      </c>
      <c r="D29" s="410">
        <v>41.44</v>
      </c>
      <c r="E29" s="410">
        <v>40.987000000000002</v>
      </c>
      <c r="F29" s="410">
        <v>41.451999999999998</v>
      </c>
      <c r="G29" s="410">
        <v>41.220999999999997</v>
      </c>
      <c r="H29" s="410">
        <v>41.027999999999999</v>
      </c>
      <c r="I29" s="410"/>
      <c r="J29" s="103"/>
      <c r="K29" s="99"/>
    </row>
    <row r="30" spans="2:14" x14ac:dyDescent="0.3">
      <c r="B30" s="1">
        <v>12</v>
      </c>
      <c r="C30" s="409">
        <v>41.094000000000001</v>
      </c>
      <c r="D30" s="410">
        <v>41.225000000000001</v>
      </c>
      <c r="E30" s="410">
        <v>40.81</v>
      </c>
      <c r="F30" s="410">
        <v>41.271000000000001</v>
      </c>
      <c r="G30" s="410">
        <v>42.271000000000001</v>
      </c>
      <c r="H30" s="410">
        <v>40.969000000000001</v>
      </c>
      <c r="I30" s="410"/>
      <c r="J30" s="103"/>
      <c r="K30" s="99"/>
    </row>
    <row r="31" spans="2:14" x14ac:dyDescent="0.3">
      <c r="B31" s="1">
        <v>13</v>
      </c>
      <c r="C31" s="409">
        <v>41.118000000000002</v>
      </c>
      <c r="D31" s="410">
        <v>41.515000000000001</v>
      </c>
      <c r="E31" s="410">
        <v>42.155999999999999</v>
      </c>
      <c r="F31" s="410">
        <v>41.850999999999999</v>
      </c>
      <c r="G31" s="410">
        <v>40.948</v>
      </c>
      <c r="H31" s="410">
        <v>41.01</v>
      </c>
      <c r="I31" s="410"/>
      <c r="J31" s="103"/>
      <c r="K31" s="100"/>
      <c r="L31" s="1"/>
    </row>
    <row r="32" spans="2:14" x14ac:dyDescent="0.3">
      <c r="B32" s="1">
        <v>14</v>
      </c>
      <c r="C32" s="413">
        <v>41.158000000000001</v>
      </c>
      <c r="D32" s="410">
        <v>41.664999999999999</v>
      </c>
      <c r="E32" s="410">
        <v>41.097000000000001</v>
      </c>
      <c r="F32" s="410">
        <v>43.466999999999999</v>
      </c>
      <c r="G32" s="410">
        <v>41.290999999999997</v>
      </c>
      <c r="H32" s="410">
        <v>41.018000000000001</v>
      </c>
      <c r="I32" s="410"/>
      <c r="J32" s="103"/>
      <c r="K32" s="100"/>
      <c r="L32" s="1"/>
    </row>
    <row r="33" spans="2:12" x14ac:dyDescent="0.3">
      <c r="B33" s="1">
        <v>15</v>
      </c>
      <c r="C33" s="409">
        <v>41.929000000000002</v>
      </c>
      <c r="D33" s="410">
        <v>41.363999999999997</v>
      </c>
      <c r="E33" s="410">
        <v>41.057000000000002</v>
      </c>
      <c r="F33" s="410">
        <v>41.6</v>
      </c>
      <c r="G33" s="410">
        <v>41.101999999999997</v>
      </c>
      <c r="H33" s="410">
        <v>41.518000000000001</v>
      </c>
      <c r="I33" s="410"/>
      <c r="J33" s="103"/>
      <c r="K33" s="100"/>
      <c r="L33" s="1"/>
    </row>
    <row r="34" spans="2:12" x14ac:dyDescent="0.3">
      <c r="B34" s="1">
        <v>16</v>
      </c>
      <c r="C34" s="409">
        <v>41.177</v>
      </c>
      <c r="D34" s="414">
        <v>41.357999999999997</v>
      </c>
      <c r="E34" s="423">
        <v>41.009</v>
      </c>
      <c r="F34" s="410">
        <v>41.459000000000003</v>
      </c>
      <c r="G34" s="410">
        <v>41.088000000000001</v>
      </c>
      <c r="H34" s="410">
        <v>40.896000000000001</v>
      </c>
      <c r="I34" s="410"/>
      <c r="J34" s="103"/>
      <c r="K34" s="100"/>
      <c r="L34" s="1"/>
    </row>
    <row r="35" spans="2:12" x14ac:dyDescent="0.3">
      <c r="B35" s="1">
        <v>17</v>
      </c>
      <c r="C35" s="409">
        <v>41.082000000000001</v>
      </c>
      <c r="D35" s="410">
        <v>41.298999999999999</v>
      </c>
      <c r="E35" s="410">
        <v>40.832999999999998</v>
      </c>
      <c r="F35" s="410">
        <v>41.16</v>
      </c>
      <c r="G35" s="410">
        <v>41.094999999999999</v>
      </c>
      <c r="H35" s="410">
        <v>41.087000000000003</v>
      </c>
      <c r="I35" s="410"/>
      <c r="J35" s="103"/>
      <c r="K35" s="100"/>
      <c r="L35" s="1"/>
    </row>
    <row r="36" spans="2:12" x14ac:dyDescent="0.3">
      <c r="B36" s="1">
        <v>18</v>
      </c>
      <c r="C36" s="409">
        <v>41.706000000000003</v>
      </c>
      <c r="D36" s="410">
        <v>41.34</v>
      </c>
      <c r="E36" s="410">
        <v>41.51</v>
      </c>
      <c r="F36" s="410">
        <v>41.420999999999999</v>
      </c>
      <c r="G36" s="410">
        <v>41.021999999999998</v>
      </c>
      <c r="H36" s="410">
        <v>41.055</v>
      </c>
      <c r="I36" s="410"/>
      <c r="J36" s="103"/>
      <c r="K36" s="100"/>
      <c r="L36" s="1"/>
    </row>
    <row r="37" spans="2:12" x14ac:dyDescent="0.3">
      <c r="B37" s="1">
        <v>19</v>
      </c>
      <c r="C37" s="409">
        <v>41.331000000000003</v>
      </c>
      <c r="D37" s="410">
        <v>41.271999999999998</v>
      </c>
      <c r="E37" s="410">
        <v>41.112000000000002</v>
      </c>
      <c r="F37" s="410">
        <v>41.295000000000002</v>
      </c>
      <c r="G37" s="410">
        <v>41.38</v>
      </c>
      <c r="H37" s="410">
        <v>40.923000000000002</v>
      </c>
      <c r="I37" s="410"/>
      <c r="J37" s="103"/>
      <c r="K37" s="100"/>
      <c r="L37" s="1"/>
    </row>
    <row r="38" spans="2:12" x14ac:dyDescent="0.3">
      <c r="B38" s="1">
        <v>20</v>
      </c>
      <c r="C38" s="409">
        <v>41.37</v>
      </c>
      <c r="D38" s="410">
        <v>41.381999999999998</v>
      </c>
      <c r="E38" s="410">
        <v>41.054000000000002</v>
      </c>
      <c r="F38" s="410">
        <v>41.331000000000003</v>
      </c>
      <c r="G38" s="410">
        <v>41.661999999999999</v>
      </c>
      <c r="H38" s="410">
        <v>41.051000000000002</v>
      </c>
      <c r="I38" s="410"/>
      <c r="J38" s="103"/>
      <c r="K38" s="100"/>
      <c r="L38" s="1"/>
    </row>
    <row r="39" spans="2:12" x14ac:dyDescent="0.3">
      <c r="B39" s="1">
        <v>21</v>
      </c>
      <c r="C39" s="409">
        <v>41.497</v>
      </c>
      <c r="D39" s="410">
        <v>41.374000000000002</v>
      </c>
      <c r="E39" s="410">
        <v>41.164999999999999</v>
      </c>
      <c r="F39" s="410">
        <v>41.149000000000001</v>
      </c>
      <c r="G39" s="410">
        <v>41.112000000000002</v>
      </c>
      <c r="H39" s="410">
        <v>40.905000000000001</v>
      </c>
      <c r="I39" s="410"/>
      <c r="J39" s="103"/>
      <c r="K39" s="100"/>
      <c r="L39" s="1"/>
    </row>
    <row r="40" spans="2:12" x14ac:dyDescent="0.3">
      <c r="B40" s="1">
        <v>22</v>
      </c>
      <c r="C40" s="409"/>
      <c r="D40" s="410"/>
      <c r="E40" s="410">
        <v>41.158000000000001</v>
      </c>
      <c r="F40" s="410">
        <v>41.271999999999998</v>
      </c>
      <c r="G40" s="410">
        <v>41.226999999999997</v>
      </c>
      <c r="H40" s="410">
        <v>40.811999999999998</v>
      </c>
      <c r="I40" s="410"/>
      <c r="J40" s="103"/>
      <c r="K40" s="100"/>
      <c r="L40" s="1"/>
    </row>
    <row r="41" spans="2:12" x14ac:dyDescent="0.3">
      <c r="B41" s="1">
        <v>23</v>
      </c>
      <c r="C41" s="409"/>
      <c r="D41" s="410"/>
      <c r="E41" s="410">
        <v>41.158999999999999</v>
      </c>
      <c r="F41" s="423">
        <v>41.484000000000002</v>
      </c>
      <c r="G41" s="410">
        <v>41.28</v>
      </c>
      <c r="H41" s="410">
        <v>40.917000000000002</v>
      </c>
      <c r="I41" s="410"/>
      <c r="J41" s="103"/>
      <c r="K41" s="100"/>
      <c r="L41" s="1"/>
    </row>
    <row r="42" spans="2:12" x14ac:dyDescent="0.3">
      <c r="B42" s="1">
        <v>24</v>
      </c>
      <c r="C42" s="409"/>
      <c r="D42" s="410"/>
      <c r="E42" s="410">
        <v>41.02</v>
      </c>
      <c r="F42" s="410">
        <v>42.052</v>
      </c>
      <c r="G42" s="410">
        <v>41.311</v>
      </c>
      <c r="H42" s="410">
        <v>42.429000000000002</v>
      </c>
      <c r="I42" s="410"/>
      <c r="J42" s="103"/>
      <c r="K42" s="100"/>
      <c r="L42" s="1"/>
    </row>
    <row r="43" spans="2:12" x14ac:dyDescent="0.3">
      <c r="B43" s="1">
        <v>25</v>
      </c>
      <c r="C43" s="409"/>
      <c r="D43" s="410"/>
      <c r="E43" s="410">
        <v>40.866999999999997</v>
      </c>
      <c r="F43" s="410">
        <v>41.247</v>
      </c>
      <c r="G43" s="410">
        <v>41.192999999999998</v>
      </c>
      <c r="H43" s="410">
        <v>41.62</v>
      </c>
      <c r="I43" s="410"/>
      <c r="J43" s="103"/>
      <c r="K43" s="100"/>
      <c r="L43" s="1"/>
    </row>
    <row r="44" spans="2:12" x14ac:dyDescent="0.3">
      <c r="B44" s="1">
        <v>26</v>
      </c>
      <c r="C44" s="409"/>
      <c r="D44" s="410"/>
      <c r="E44" s="410">
        <v>40.981999999999999</v>
      </c>
      <c r="F44" s="410">
        <v>41.158000000000001</v>
      </c>
      <c r="G44" s="410">
        <v>41.152999999999999</v>
      </c>
      <c r="H44" s="410">
        <v>41.625999999999998</v>
      </c>
      <c r="I44" s="410"/>
      <c r="J44" s="103"/>
      <c r="K44" s="100"/>
      <c r="L44" s="1"/>
    </row>
    <row r="45" spans="2:12" x14ac:dyDescent="0.3">
      <c r="B45" s="1">
        <v>27</v>
      </c>
      <c r="C45" s="409"/>
      <c r="D45" s="410"/>
      <c r="E45" s="410">
        <v>41.079000000000001</v>
      </c>
      <c r="F45" s="410">
        <v>41.292000000000002</v>
      </c>
      <c r="G45" s="410">
        <v>41.389000000000003</v>
      </c>
      <c r="H45" s="410">
        <v>43.417000000000002</v>
      </c>
      <c r="I45" s="410"/>
      <c r="J45" s="103"/>
      <c r="K45" s="100"/>
      <c r="L45" s="1"/>
    </row>
    <row r="46" spans="2:12" x14ac:dyDescent="0.3">
      <c r="B46" s="1">
        <v>28</v>
      </c>
      <c r="C46" s="409"/>
      <c r="D46" s="410"/>
      <c r="E46" s="410">
        <v>41.088000000000001</v>
      </c>
      <c r="F46" s="410">
        <v>41.22</v>
      </c>
      <c r="G46" s="410">
        <v>41.33</v>
      </c>
      <c r="H46" s="410">
        <v>43.085000000000001</v>
      </c>
      <c r="I46" s="410"/>
      <c r="J46" s="103"/>
      <c r="K46" s="100"/>
      <c r="L46" s="1"/>
    </row>
    <row r="47" spans="2:12" x14ac:dyDescent="0.3">
      <c r="B47" s="1">
        <v>29</v>
      </c>
      <c r="C47" s="409"/>
      <c r="D47" s="410"/>
      <c r="E47" s="410">
        <v>41.177999999999997</v>
      </c>
      <c r="F47" s="410">
        <v>41.249000000000002</v>
      </c>
      <c r="G47" s="410">
        <v>41.442999999999998</v>
      </c>
      <c r="H47" s="410">
        <v>41.704000000000001</v>
      </c>
      <c r="I47" s="410"/>
      <c r="J47" s="103"/>
      <c r="K47" s="100"/>
      <c r="L47" s="1"/>
    </row>
    <row r="48" spans="2:12" x14ac:dyDescent="0.3">
      <c r="B48" s="1">
        <v>30</v>
      </c>
      <c r="C48" s="409"/>
      <c r="D48" s="410"/>
      <c r="E48" s="410">
        <v>41.045999999999999</v>
      </c>
      <c r="F48" s="410">
        <v>41.835999999999999</v>
      </c>
      <c r="G48" s="410">
        <v>41.658999999999999</v>
      </c>
      <c r="H48" s="410">
        <v>42.667999999999999</v>
      </c>
      <c r="I48" s="410"/>
      <c r="J48" s="103"/>
      <c r="K48" s="100"/>
      <c r="L48" s="1"/>
    </row>
    <row r="49" spans="2:12" x14ac:dyDescent="0.3">
      <c r="B49" s="1">
        <v>31</v>
      </c>
      <c r="C49" s="409"/>
      <c r="D49" s="410"/>
      <c r="E49" s="410">
        <v>41.628999999999998</v>
      </c>
      <c r="F49" s="410">
        <v>41.704000000000001</v>
      </c>
      <c r="G49" s="410">
        <v>41.219000000000001</v>
      </c>
      <c r="H49" s="410">
        <v>44.634</v>
      </c>
      <c r="I49" s="410"/>
      <c r="J49" s="103"/>
      <c r="K49" s="100"/>
      <c r="L49" s="1"/>
    </row>
    <row r="50" spans="2:12" x14ac:dyDescent="0.3">
      <c r="B50" s="1">
        <v>32</v>
      </c>
      <c r="C50" s="409"/>
      <c r="D50" s="410"/>
      <c r="E50" s="410">
        <v>41.192</v>
      </c>
      <c r="F50" s="410">
        <v>41.185000000000002</v>
      </c>
      <c r="G50" s="410">
        <v>41.012</v>
      </c>
      <c r="H50" s="410">
        <v>41.585999999999999</v>
      </c>
      <c r="I50" s="410"/>
      <c r="J50" s="103"/>
      <c r="K50" s="100"/>
      <c r="L50" s="1"/>
    </row>
    <row r="51" spans="2:12" x14ac:dyDescent="0.3">
      <c r="B51" s="1">
        <v>33</v>
      </c>
      <c r="C51" s="409"/>
      <c r="D51" s="410"/>
      <c r="E51" s="410">
        <v>41.043999999999997</v>
      </c>
      <c r="F51" s="410">
        <v>41.463999999999999</v>
      </c>
      <c r="G51" s="410">
        <v>41.063000000000002</v>
      </c>
      <c r="H51" s="410">
        <v>41.353999999999999</v>
      </c>
      <c r="I51" s="410"/>
      <c r="J51" s="103"/>
      <c r="K51" s="100"/>
      <c r="L51" s="1"/>
    </row>
    <row r="52" spans="2:12" x14ac:dyDescent="0.3">
      <c r="B52" s="1">
        <v>34</v>
      </c>
      <c r="C52" s="409"/>
      <c r="D52" s="410"/>
      <c r="E52" s="410">
        <v>40.957999999999998</v>
      </c>
      <c r="F52" s="410">
        <v>41.5</v>
      </c>
      <c r="G52" s="410">
        <v>41.131999999999998</v>
      </c>
      <c r="H52" s="410">
        <v>41.180999999999997</v>
      </c>
      <c r="I52" s="410"/>
      <c r="J52" s="103"/>
      <c r="K52" s="100"/>
      <c r="L52" s="1"/>
    </row>
    <row r="53" spans="2:12" x14ac:dyDescent="0.3">
      <c r="B53" s="1">
        <v>35</v>
      </c>
      <c r="C53" s="409"/>
      <c r="D53" s="410"/>
      <c r="E53" s="410">
        <v>41.234999999999999</v>
      </c>
      <c r="F53" s="410">
        <v>41.438000000000002</v>
      </c>
      <c r="G53" s="410">
        <v>41.235999999999997</v>
      </c>
      <c r="H53" s="410">
        <v>43.09</v>
      </c>
      <c r="I53" s="410"/>
      <c r="J53" s="103"/>
      <c r="K53" s="100"/>
      <c r="L53" s="1"/>
    </row>
    <row r="54" spans="2:12" x14ac:dyDescent="0.3">
      <c r="B54" s="1">
        <v>36</v>
      </c>
      <c r="C54" s="409"/>
      <c r="D54" s="410"/>
      <c r="E54" s="410">
        <v>41.085999999999999</v>
      </c>
      <c r="F54" s="410">
        <v>41.304000000000002</v>
      </c>
      <c r="G54" s="410">
        <v>41.139000000000003</v>
      </c>
      <c r="H54" s="410">
        <v>41.475999999999999</v>
      </c>
      <c r="I54" s="410"/>
      <c r="J54" s="103"/>
      <c r="K54" s="100"/>
      <c r="L54" s="1"/>
    </row>
    <row r="55" spans="2:12" x14ac:dyDescent="0.3">
      <c r="B55" s="1">
        <v>37</v>
      </c>
      <c r="C55" s="409"/>
      <c r="D55" s="410"/>
      <c r="E55" s="410">
        <v>41.762</v>
      </c>
      <c r="F55" s="410">
        <v>41.651000000000003</v>
      </c>
      <c r="G55" s="410">
        <v>41.363</v>
      </c>
      <c r="H55" s="410">
        <v>41.444000000000003</v>
      </c>
      <c r="I55" s="410"/>
      <c r="J55" s="103"/>
      <c r="K55" s="100"/>
      <c r="L55" s="1"/>
    </row>
    <row r="56" spans="2:12" x14ac:dyDescent="0.3">
      <c r="B56" s="1">
        <v>38</v>
      </c>
      <c r="C56" s="409"/>
      <c r="D56" s="410"/>
      <c r="E56" s="410">
        <v>41.963999999999999</v>
      </c>
      <c r="F56" s="410">
        <v>41.337000000000003</v>
      </c>
      <c r="G56" s="410">
        <v>41.405000000000001</v>
      </c>
      <c r="H56" s="410">
        <v>41.387</v>
      </c>
      <c r="I56" s="410"/>
      <c r="J56" s="103"/>
      <c r="K56" s="100"/>
      <c r="L56" s="1"/>
    </row>
    <row r="57" spans="2:12" x14ac:dyDescent="0.3">
      <c r="B57" s="1">
        <v>39</v>
      </c>
      <c r="C57" s="409"/>
      <c r="D57" s="410"/>
      <c r="E57" s="410">
        <v>41.104999999999997</v>
      </c>
      <c r="F57" s="410">
        <v>41.609000000000002</v>
      </c>
      <c r="G57" s="410">
        <v>41.274999999999999</v>
      </c>
      <c r="H57" s="410">
        <v>41.219000000000001</v>
      </c>
      <c r="I57" s="410"/>
      <c r="J57" s="103"/>
      <c r="K57" s="100"/>
      <c r="L57" s="1"/>
    </row>
    <row r="58" spans="2:12" x14ac:dyDescent="0.3">
      <c r="B58" s="1">
        <v>40</v>
      </c>
      <c r="C58" s="409"/>
      <c r="D58" s="410"/>
      <c r="E58" s="410">
        <v>41.146000000000001</v>
      </c>
      <c r="F58" s="410">
        <v>41.752000000000002</v>
      </c>
      <c r="G58" s="410">
        <v>41.36</v>
      </c>
      <c r="H58" s="410">
        <v>41.076999999999998</v>
      </c>
      <c r="I58" s="410"/>
      <c r="J58" s="103"/>
      <c r="K58" s="100"/>
      <c r="L58" s="1"/>
    </row>
    <row r="59" spans="2:12" x14ac:dyDescent="0.3">
      <c r="B59" s="1">
        <v>41</v>
      </c>
      <c r="C59" s="409"/>
      <c r="D59" s="410"/>
      <c r="E59" s="410">
        <v>41.042999999999999</v>
      </c>
      <c r="F59" s="410">
        <v>41.704999999999998</v>
      </c>
      <c r="G59" s="410">
        <v>41.244</v>
      </c>
      <c r="H59" s="410">
        <v>41.15</v>
      </c>
      <c r="I59" s="410"/>
      <c r="J59" s="103"/>
      <c r="K59" s="100"/>
      <c r="L59" s="1"/>
    </row>
    <row r="60" spans="2:12" x14ac:dyDescent="0.3">
      <c r="B60" s="1">
        <v>42</v>
      </c>
      <c r="C60" s="409"/>
      <c r="D60" s="410"/>
      <c r="E60" s="410">
        <v>41.232999999999997</v>
      </c>
      <c r="F60" s="410">
        <v>41.468000000000004</v>
      </c>
      <c r="G60" s="410">
        <v>41.470999999999997</v>
      </c>
      <c r="H60" s="410">
        <v>41.051000000000002</v>
      </c>
      <c r="I60" s="410"/>
      <c r="J60" s="103"/>
      <c r="K60" s="100"/>
      <c r="L60" s="1"/>
    </row>
    <row r="61" spans="2:12" x14ac:dyDescent="0.3">
      <c r="B61" s="1">
        <v>43</v>
      </c>
      <c r="C61" s="409"/>
      <c r="D61" s="410"/>
      <c r="E61" s="410">
        <v>41.305999999999997</v>
      </c>
      <c r="F61" s="410">
        <v>41.470999999999997</v>
      </c>
      <c r="G61" s="410">
        <v>40.991999999999997</v>
      </c>
      <c r="H61" s="410">
        <v>40.92</v>
      </c>
      <c r="I61" s="410"/>
      <c r="J61" s="103"/>
      <c r="K61" s="100"/>
      <c r="L61" s="1"/>
    </row>
    <row r="62" spans="2:12" x14ac:dyDescent="0.3">
      <c r="B62" s="1">
        <v>44</v>
      </c>
      <c r="C62" s="409"/>
      <c r="D62" s="410"/>
      <c r="E62" s="410">
        <v>41.228999999999999</v>
      </c>
      <c r="F62" s="410">
        <v>41.874000000000002</v>
      </c>
      <c r="G62" s="410">
        <v>40.936999999999998</v>
      </c>
      <c r="H62" s="410">
        <v>41.06</v>
      </c>
      <c r="I62" s="410"/>
      <c r="J62" s="103"/>
      <c r="K62" s="100"/>
      <c r="L62" s="1"/>
    </row>
    <row r="63" spans="2:12" x14ac:dyDescent="0.3">
      <c r="B63" s="1">
        <v>45</v>
      </c>
      <c r="C63" s="409"/>
      <c r="D63" s="410"/>
      <c r="E63" s="410">
        <v>41.085999999999999</v>
      </c>
      <c r="F63" s="410">
        <v>41.368000000000002</v>
      </c>
      <c r="G63" s="410">
        <v>41.725999999999999</v>
      </c>
      <c r="H63" s="410">
        <v>40.999000000000002</v>
      </c>
      <c r="I63" s="410"/>
      <c r="J63" s="103"/>
      <c r="K63" s="100"/>
      <c r="L63" s="1"/>
    </row>
    <row r="64" spans="2:12" x14ac:dyDescent="0.3">
      <c r="B64" s="1">
        <v>46</v>
      </c>
      <c r="C64" s="409"/>
      <c r="D64" s="410"/>
      <c r="E64" s="410">
        <v>41.127000000000002</v>
      </c>
      <c r="F64" s="410">
        <v>41.682000000000002</v>
      </c>
      <c r="G64" s="410">
        <v>41.148000000000003</v>
      </c>
      <c r="H64" s="410">
        <v>41.542999999999999</v>
      </c>
      <c r="I64" s="410"/>
      <c r="J64" s="103"/>
      <c r="K64" s="100"/>
      <c r="L64" s="1"/>
    </row>
    <row r="65" spans="1:16" x14ac:dyDescent="0.3">
      <c r="B65" s="1">
        <v>47</v>
      </c>
      <c r="C65" s="409"/>
      <c r="D65" s="410"/>
      <c r="E65" s="410">
        <v>41.95</v>
      </c>
      <c r="F65" s="410">
        <v>41.567999999999998</v>
      </c>
      <c r="G65" s="410">
        <v>41.033999999999999</v>
      </c>
      <c r="H65" s="410">
        <v>41.055</v>
      </c>
      <c r="I65" s="410"/>
      <c r="J65" s="103"/>
      <c r="K65" s="100"/>
      <c r="L65" s="1"/>
    </row>
    <row r="66" spans="1:16" x14ac:dyDescent="0.3">
      <c r="B66" s="1">
        <v>48</v>
      </c>
      <c r="C66" s="409"/>
      <c r="D66" s="410"/>
      <c r="E66" s="410">
        <v>41.040999999999997</v>
      </c>
      <c r="F66" s="410">
        <v>42.75</v>
      </c>
      <c r="G66" s="410">
        <v>41.59</v>
      </c>
      <c r="H66" s="410">
        <v>41.042999999999999</v>
      </c>
      <c r="I66" s="410"/>
      <c r="J66" s="103"/>
      <c r="K66" s="100"/>
      <c r="L66" s="1"/>
    </row>
    <row r="67" spans="1:16" x14ac:dyDescent="0.3">
      <c r="B67" s="1">
        <v>49</v>
      </c>
      <c r="C67" s="409"/>
      <c r="D67" s="410"/>
      <c r="E67" s="410">
        <v>40.988999999999997</v>
      </c>
      <c r="F67" s="410">
        <v>41.677999999999997</v>
      </c>
      <c r="G67" s="410">
        <v>41.338000000000001</v>
      </c>
      <c r="H67" s="410">
        <v>41.064</v>
      </c>
      <c r="I67" s="410"/>
      <c r="J67" s="103"/>
      <c r="K67" s="100"/>
      <c r="L67" s="1"/>
    </row>
    <row r="68" spans="1:16" x14ac:dyDescent="0.3">
      <c r="B68" s="1">
        <v>50</v>
      </c>
      <c r="C68" s="409"/>
      <c r="D68" s="410"/>
      <c r="E68" s="410"/>
      <c r="F68" s="410">
        <v>41.451000000000001</v>
      </c>
      <c r="G68" s="410">
        <v>41.072000000000003</v>
      </c>
      <c r="H68" s="410"/>
      <c r="I68" s="410"/>
      <c r="J68" s="103"/>
      <c r="K68" s="100"/>
      <c r="L68" s="1"/>
    </row>
    <row r="69" spans="1:16" x14ac:dyDescent="0.3">
      <c r="B69" s="1">
        <v>51</v>
      </c>
      <c r="C69" s="409"/>
      <c r="D69" s="410"/>
      <c r="E69" s="410"/>
      <c r="F69" s="410">
        <v>41.384</v>
      </c>
      <c r="G69" s="410">
        <v>41.04</v>
      </c>
      <c r="H69" s="410"/>
      <c r="I69" s="410"/>
      <c r="J69" s="103"/>
      <c r="K69" s="100"/>
      <c r="L69" s="1"/>
    </row>
    <row r="70" spans="1:16" x14ac:dyDescent="0.3">
      <c r="B70" s="1">
        <v>52</v>
      </c>
      <c r="C70" s="409"/>
      <c r="D70" s="410"/>
      <c r="E70" s="410"/>
      <c r="F70" s="410">
        <v>41.511000000000003</v>
      </c>
      <c r="G70" s="410">
        <v>41.018000000000001</v>
      </c>
      <c r="H70" s="410"/>
      <c r="I70" s="410"/>
      <c r="J70" s="103"/>
      <c r="K70" s="100"/>
      <c r="L70" s="1"/>
    </row>
    <row r="71" spans="1:16" x14ac:dyDescent="0.3">
      <c r="B71" s="1">
        <v>53</v>
      </c>
      <c r="C71" s="409"/>
      <c r="D71" s="410"/>
      <c r="E71" s="410"/>
      <c r="F71" s="410">
        <v>41.41</v>
      </c>
      <c r="G71" s="410">
        <v>42.084000000000003</v>
      </c>
      <c r="H71" s="410"/>
      <c r="I71" s="410"/>
      <c r="J71" s="103"/>
      <c r="K71" s="100"/>
      <c r="L71" s="1"/>
    </row>
    <row r="72" spans="1:16" x14ac:dyDescent="0.3">
      <c r="B72" s="1">
        <v>54</v>
      </c>
      <c r="C72" s="409"/>
      <c r="D72" s="410"/>
      <c r="E72" s="410"/>
      <c r="F72" s="410"/>
      <c r="G72" s="410"/>
      <c r="H72" s="410"/>
      <c r="I72" s="410"/>
      <c r="J72" s="103"/>
      <c r="K72" s="100"/>
      <c r="L72" s="1"/>
    </row>
    <row r="73" spans="1:16" x14ac:dyDescent="0.3">
      <c r="B73" s="1">
        <v>55</v>
      </c>
      <c r="C73" s="409"/>
      <c r="D73" s="410"/>
      <c r="E73" s="410"/>
      <c r="F73" s="410"/>
      <c r="G73" s="410"/>
      <c r="H73" s="410"/>
      <c r="I73" s="410"/>
      <c r="J73" s="103"/>
      <c r="K73" s="100"/>
      <c r="L73" s="1"/>
    </row>
    <row r="74" spans="1:16" x14ac:dyDescent="0.3">
      <c r="B74" s="1">
        <v>56</v>
      </c>
      <c r="C74" s="409"/>
      <c r="D74" s="410"/>
      <c r="E74" s="410"/>
      <c r="F74" s="410"/>
      <c r="G74" s="410"/>
      <c r="H74" s="410"/>
      <c r="I74" s="410"/>
      <c r="J74" s="103"/>
      <c r="K74" s="100"/>
      <c r="L74" s="1"/>
    </row>
    <row r="75" spans="1:16" x14ac:dyDescent="0.3">
      <c r="B75" s="1">
        <v>57</v>
      </c>
      <c r="C75" s="415"/>
      <c r="D75" s="410"/>
      <c r="E75" s="410"/>
      <c r="F75" s="410"/>
      <c r="G75" s="410"/>
      <c r="H75" s="410"/>
      <c r="I75" s="416"/>
      <c r="J75" s="104"/>
      <c r="K75" s="100"/>
      <c r="L75" s="1"/>
    </row>
    <row r="76" spans="1:16" x14ac:dyDescent="0.3">
      <c r="B76" s="1">
        <v>58</v>
      </c>
      <c r="C76" s="415"/>
      <c r="D76" s="410"/>
      <c r="E76" s="410"/>
      <c r="F76" s="410"/>
      <c r="G76" s="410"/>
      <c r="H76" s="410"/>
      <c r="I76" s="416"/>
      <c r="J76" s="104"/>
      <c r="K76" s="100"/>
      <c r="L76" s="1"/>
    </row>
    <row r="77" spans="1:16" x14ac:dyDescent="0.3">
      <c r="B77" s="1">
        <v>59</v>
      </c>
      <c r="C77" s="415"/>
      <c r="D77" s="410"/>
      <c r="E77" s="410"/>
      <c r="F77" s="410"/>
      <c r="G77" s="410"/>
      <c r="H77" s="410"/>
      <c r="I77" s="410"/>
      <c r="J77" s="103"/>
      <c r="K77" s="99"/>
    </row>
    <row r="78" spans="1:16" x14ac:dyDescent="0.3">
      <c r="B78" s="1">
        <v>60</v>
      </c>
      <c r="C78" s="415"/>
      <c r="D78" s="410"/>
      <c r="E78" s="410"/>
      <c r="F78" s="410"/>
      <c r="G78" s="410"/>
      <c r="H78" s="410"/>
      <c r="I78" s="410"/>
      <c r="J78" s="103"/>
      <c r="K78" s="99"/>
    </row>
    <row r="79" spans="1:16" s="2" customFormat="1" x14ac:dyDescent="0.3">
      <c r="A79" s="1"/>
      <c r="B79" s="1">
        <v>61</v>
      </c>
      <c r="C79" s="415"/>
      <c r="D79" s="410"/>
      <c r="E79" s="410"/>
      <c r="F79" s="410"/>
      <c r="G79" s="410"/>
      <c r="H79" s="410"/>
      <c r="I79" s="410"/>
      <c r="J79" s="103"/>
      <c r="K79" s="99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415"/>
      <c r="D80" s="410"/>
      <c r="E80" s="410"/>
      <c r="F80" s="410"/>
      <c r="G80" s="410"/>
      <c r="H80" s="410"/>
      <c r="I80" s="410"/>
      <c r="J80" s="103"/>
      <c r="K80" s="99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418"/>
      <c r="D81" s="419"/>
      <c r="E81" s="419"/>
      <c r="F81" s="419"/>
      <c r="G81" s="419"/>
      <c r="H81" s="419"/>
      <c r="I81" s="419"/>
      <c r="J81" s="108"/>
      <c r="K81" s="99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P81"/>
  <sheetViews>
    <sheetView zoomScale="90" zoomScaleNormal="90" workbookViewId="0">
      <selection activeCell="G14" sqref="G14"/>
    </sheetView>
  </sheetViews>
  <sheetFormatPr defaultColWidth="8.88671875" defaultRowHeight="14.4" x14ac:dyDescent="0.3"/>
  <cols>
    <col min="1" max="1" width="8.6640625" style="1" customWidth="1"/>
    <col min="2" max="2" width="18.10937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45" t="s">
        <v>166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</row>
    <row r="3" spans="1:16" ht="7.5" customHeight="1" thickBot="1" x14ac:dyDescent="0.35"/>
    <row r="4" spans="1:16" ht="18" thickBot="1" x14ac:dyDescent="0.4">
      <c r="A4" s="346" t="s">
        <v>153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8"/>
    </row>
    <row r="5" spans="1:16" ht="7.5" customHeight="1" thickBot="1" x14ac:dyDescent="0.35"/>
    <row r="6" spans="1:16" s="2" customFormat="1" ht="20.25" customHeight="1" x14ac:dyDescent="0.3">
      <c r="A6" s="349" t="s">
        <v>23</v>
      </c>
      <c r="B6" s="351" t="s">
        <v>13</v>
      </c>
      <c r="C6" s="353" t="s">
        <v>18</v>
      </c>
      <c r="D6" s="355" t="s">
        <v>24</v>
      </c>
      <c r="E6" s="357" t="s">
        <v>25</v>
      </c>
      <c r="F6" s="359" t="s">
        <v>26</v>
      </c>
      <c r="G6" s="360"/>
      <c r="H6" s="360"/>
      <c r="I6" s="361"/>
      <c r="J6" s="362" t="s">
        <v>27</v>
      </c>
      <c r="K6" s="364" t="s">
        <v>28</v>
      </c>
      <c r="L6" s="365"/>
      <c r="M6" s="65"/>
      <c r="N6" s="66"/>
    </row>
    <row r="7" spans="1:16" s="2" customFormat="1" ht="27.75" customHeight="1" thickBot="1" x14ac:dyDescent="0.35">
      <c r="A7" s="350"/>
      <c r="B7" s="352"/>
      <c r="C7" s="354"/>
      <c r="D7" s="356"/>
      <c r="E7" s="358"/>
      <c r="F7" s="79" t="s">
        <v>29</v>
      </c>
      <c r="G7" s="67" t="s">
        <v>30</v>
      </c>
      <c r="H7" s="67"/>
      <c r="I7" s="80" t="s">
        <v>31</v>
      </c>
      <c r="J7" s="363"/>
      <c r="K7" s="90" t="s">
        <v>32</v>
      </c>
      <c r="L7" s="91" t="s">
        <v>33</v>
      </c>
      <c r="M7" s="89" t="s">
        <v>34</v>
      </c>
      <c r="N7" s="68" t="s">
        <v>35</v>
      </c>
    </row>
    <row r="8" spans="1:16" s="3" customFormat="1" ht="30" customHeight="1" x14ac:dyDescent="0.3">
      <c r="A8" s="69">
        <v>1</v>
      </c>
      <c r="B8" s="400" t="s">
        <v>208</v>
      </c>
      <c r="C8" s="72" t="s">
        <v>178</v>
      </c>
      <c r="D8" s="109">
        <f>COUNTA(C19:C83)</f>
        <v>37</v>
      </c>
      <c r="E8" s="77">
        <f>COUNTA(C19:C83)</f>
        <v>37</v>
      </c>
      <c r="F8" s="117">
        <f>MIN(C19:C82)</f>
        <v>40.853000000000002</v>
      </c>
      <c r="G8" s="112">
        <f>AVERAGE(C19:C85)</f>
        <v>41.467864864864865</v>
      </c>
      <c r="H8" s="58"/>
      <c r="I8" s="81">
        <f>G8-F8</f>
        <v>0.61486486486486314</v>
      </c>
      <c r="J8" s="86">
        <v>1.8282604166666667E-2</v>
      </c>
      <c r="K8" s="92">
        <f>J8</f>
        <v>1.8282604166666667E-2</v>
      </c>
      <c r="L8" s="93">
        <f>K8</f>
        <v>1.8282604166666667E-2</v>
      </c>
      <c r="M8" s="397" t="s">
        <v>224</v>
      </c>
      <c r="N8" s="59"/>
      <c r="O8" s="57"/>
      <c r="P8" s="14"/>
    </row>
    <row r="9" spans="1:16" s="3" customFormat="1" ht="30" customHeight="1" thickBot="1" x14ac:dyDescent="0.35">
      <c r="A9" s="70">
        <v>2</v>
      </c>
      <c r="B9" s="401" t="s">
        <v>137</v>
      </c>
      <c r="C9" s="73" t="s">
        <v>172</v>
      </c>
      <c r="D9" s="15">
        <f>COUNTA(D19:D83)+D8+1</f>
        <v>77</v>
      </c>
      <c r="E9" s="78">
        <f>COUNTA(D19:D83)+1</f>
        <v>40</v>
      </c>
      <c r="F9" s="449">
        <f>MIN(D19:D82)</f>
        <v>41.207999999999998</v>
      </c>
      <c r="G9" s="45">
        <f>AVERAGE(D19:D84)</f>
        <v>41.589333333333329</v>
      </c>
      <c r="H9" s="13"/>
      <c r="I9" s="82">
        <f>G9-F9</f>
        <v>0.38133333333333042</v>
      </c>
      <c r="J9" s="87">
        <v>3.8666550925925927E-2</v>
      </c>
      <c r="K9" s="94">
        <f>J9-J8</f>
        <v>2.038394675925926E-2</v>
      </c>
      <c r="L9" s="95">
        <f>K9</f>
        <v>2.038394675925926E-2</v>
      </c>
      <c r="M9" s="398" t="s">
        <v>249</v>
      </c>
      <c r="N9" s="60"/>
      <c r="O9" s="42"/>
      <c r="P9" s="14"/>
    </row>
    <row r="10" spans="1:16" s="3" customFormat="1" ht="30" customHeight="1" thickBot="1" x14ac:dyDescent="0.35">
      <c r="A10" s="70">
        <v>3</v>
      </c>
      <c r="B10" s="401" t="s">
        <v>208</v>
      </c>
      <c r="C10" s="73" t="s">
        <v>187</v>
      </c>
      <c r="D10" s="15">
        <f>COUNTA(E19:E83)+D9+1</f>
        <v>139</v>
      </c>
      <c r="E10" s="78">
        <f>COUNTA(E19:E83)+1</f>
        <v>62</v>
      </c>
      <c r="F10" s="443">
        <f>MIN(E19:E84)</f>
        <v>40.497</v>
      </c>
      <c r="G10" s="44">
        <f>AVERAGE(E19:E85)</f>
        <v>40.961459016393448</v>
      </c>
      <c r="H10" s="13"/>
      <c r="I10" s="82">
        <f t="shared" ref="I10:I13" si="0">G10-F10</f>
        <v>0.46445901639344811</v>
      </c>
      <c r="J10" s="87">
        <v>6.9230034722222222E-2</v>
      </c>
      <c r="K10" s="94">
        <f>J10-J9</f>
        <v>3.0563483796296295E-2</v>
      </c>
      <c r="L10" s="95">
        <f>K10+L8</f>
        <v>4.8846087962962963E-2</v>
      </c>
      <c r="M10" s="398" t="s">
        <v>250</v>
      </c>
      <c r="N10" s="61"/>
      <c r="O10" s="52"/>
      <c r="P10" s="14"/>
    </row>
    <row r="11" spans="1:16" s="3" customFormat="1" ht="30" customHeight="1" thickBot="1" x14ac:dyDescent="0.35">
      <c r="A11" s="70">
        <v>4</v>
      </c>
      <c r="B11" s="401" t="s">
        <v>137</v>
      </c>
      <c r="C11" s="73" t="s">
        <v>189</v>
      </c>
      <c r="D11" s="15">
        <f>COUNTA(F19:F83)+D10+1</f>
        <v>160</v>
      </c>
      <c r="E11" s="78">
        <f>COUNTA(F19:F83)+1</f>
        <v>21</v>
      </c>
      <c r="F11" s="441">
        <f>MIN(F19:F84)</f>
        <v>41.445</v>
      </c>
      <c r="G11" s="44">
        <f>AVERAGE(F19:F84)</f>
        <v>41.910300000000007</v>
      </c>
      <c r="H11" s="13"/>
      <c r="I11" s="82">
        <f t="shared" si="0"/>
        <v>0.46530000000000626</v>
      </c>
      <c r="J11" s="87">
        <v>8.0527638888888892E-2</v>
      </c>
      <c r="K11" s="94">
        <f>J11-J10</f>
        <v>1.1297604166666669E-2</v>
      </c>
      <c r="L11" s="95">
        <f>K11+L9</f>
        <v>3.1681550925925929E-2</v>
      </c>
      <c r="M11" s="398" t="s">
        <v>251</v>
      </c>
      <c r="N11" s="60"/>
      <c r="O11" s="42"/>
      <c r="P11" s="14"/>
    </row>
    <row r="12" spans="1:16" s="3" customFormat="1" ht="30" customHeight="1" thickBot="1" x14ac:dyDescent="0.35">
      <c r="A12" s="70">
        <v>5</v>
      </c>
      <c r="B12" s="402" t="s">
        <v>137</v>
      </c>
      <c r="C12" s="74" t="s">
        <v>193</v>
      </c>
      <c r="D12" s="15">
        <f>COUNTA(G19:G83)+D11+1</f>
        <v>209</v>
      </c>
      <c r="E12" s="78">
        <f>COUNTA(G19:G83)+1</f>
        <v>49</v>
      </c>
      <c r="F12" s="442">
        <f>MIN(G19:G84)</f>
        <v>41.063000000000002</v>
      </c>
      <c r="G12" s="44">
        <f>AVERAGE(G19:G884)</f>
        <v>41.421770833333348</v>
      </c>
      <c r="H12" s="13"/>
      <c r="I12" s="82">
        <f t="shared" si="0"/>
        <v>0.35877083333334525</v>
      </c>
      <c r="J12" s="87">
        <v>0.10513517361111112</v>
      </c>
      <c r="K12" s="94">
        <f>J12-J11</f>
        <v>2.4607534722222227E-2</v>
      </c>
      <c r="L12" s="96">
        <f>K12+L11</f>
        <v>5.6289085648148156E-2</v>
      </c>
      <c r="M12" s="398" t="s">
        <v>252</v>
      </c>
      <c r="N12" s="60"/>
      <c r="O12" s="43"/>
    </row>
    <row r="13" spans="1:16" s="3" customFormat="1" ht="30" customHeight="1" thickBot="1" x14ac:dyDescent="0.35">
      <c r="A13" s="71" t="s">
        <v>36</v>
      </c>
      <c r="B13" s="403" t="s">
        <v>208</v>
      </c>
      <c r="C13" s="75" t="s">
        <v>172</v>
      </c>
      <c r="D13" s="110">
        <f>COUNTA(H19:H83)+D12+1</f>
        <v>250</v>
      </c>
      <c r="E13" s="396">
        <f>COUNTA(H19:H83)+1</f>
        <v>41</v>
      </c>
      <c r="F13" s="447">
        <f>MIN(H19:H84)</f>
        <v>40.860999999999997</v>
      </c>
      <c r="G13" s="62">
        <f>AVERAGE(H19:H84)</f>
        <v>41.804000000000009</v>
      </c>
      <c r="H13" s="63"/>
      <c r="I13" s="85">
        <f t="shared" si="0"/>
        <v>0.94300000000001205</v>
      </c>
      <c r="J13" s="88" t="str">
        <f>'Общие результаты'!G6</f>
        <v>3:00:17</v>
      </c>
      <c r="K13" s="97">
        <f>J13-J12</f>
        <v>2.0061585648148125E-2</v>
      </c>
      <c r="L13" s="98">
        <f>K13+L10</f>
        <v>6.8907673611111081E-2</v>
      </c>
      <c r="M13" s="399"/>
      <c r="N13" s="64"/>
      <c r="O13" s="43"/>
    </row>
    <row r="14" spans="1:16" s="3" customFormat="1" ht="30" customHeight="1" x14ac:dyDescent="0.3">
      <c r="A14" s="47"/>
      <c r="B14" s="48"/>
      <c r="C14" s="49"/>
      <c r="D14" s="49"/>
      <c r="E14" s="49"/>
      <c r="F14" s="34">
        <f>AVERAGE(F8,F10,F13)</f>
        <v>40.736999999999995</v>
      </c>
      <c r="G14" s="36">
        <f>AVERAGE(C19:C85,E19:E85,H19:H85)</f>
        <v>41.341449275362322</v>
      </c>
      <c r="H14" s="50" t="s">
        <v>208</v>
      </c>
      <c r="I14" s="37">
        <f>AVERAGE(I8,I10,I13)</f>
        <v>0.6741079604194411</v>
      </c>
      <c r="J14" s="49"/>
      <c r="K14" s="49"/>
      <c r="L14" s="49"/>
      <c r="M14" s="16"/>
      <c r="N14" s="16"/>
    </row>
    <row r="15" spans="1:16" ht="27.75" customHeight="1" x14ac:dyDescent="0.3">
      <c r="A15" s="17"/>
      <c r="B15" s="17"/>
      <c r="C15" s="17"/>
      <c r="D15" s="18"/>
      <c r="E15" s="19"/>
      <c r="F15" s="20">
        <f>AVERAGE(F9,F11,F12)</f>
        <v>41.238666666666667</v>
      </c>
      <c r="G15" s="21">
        <f>AVERAGE(D19:D85,F19:G85)</f>
        <v>41.574158878504697</v>
      </c>
      <c r="H15" s="51" t="s">
        <v>209</v>
      </c>
      <c r="I15" s="22">
        <f>AVERAGE(I9,I11,I12)</f>
        <v>0.401801388888894</v>
      </c>
      <c r="J15" s="19"/>
      <c r="K15" s="19" t="s">
        <v>22</v>
      </c>
      <c r="L15" s="19"/>
      <c r="M15" s="16"/>
      <c r="N15" s="16"/>
    </row>
    <row r="16" spans="1:16" ht="30" customHeight="1" thickBot="1" x14ac:dyDescent="0.35">
      <c r="A16" s="23"/>
      <c r="B16" s="23"/>
      <c r="C16" s="23"/>
      <c r="D16" s="19"/>
      <c r="E16" s="19"/>
      <c r="F16" s="24">
        <f>AVERAGE(F8:F13)</f>
        <v>40.987833333333334</v>
      </c>
      <c r="G16" s="25">
        <f>AVERAGE(C19:H85)</f>
        <v>41.443081632653055</v>
      </c>
      <c r="H16" s="26"/>
      <c r="I16" s="27">
        <f>AVERAGE(I8:I13)</f>
        <v>0.53795467465416758</v>
      </c>
      <c r="J16" s="19"/>
      <c r="K16" s="19"/>
      <c r="L16" s="19"/>
      <c r="M16" s="23"/>
      <c r="N16" s="23"/>
    </row>
    <row r="18" spans="2:14" ht="15" thickBot="1" x14ac:dyDescent="0.35">
      <c r="C18" s="28" t="str">
        <f>B8</f>
        <v>Наум</v>
      </c>
      <c r="D18" s="28" t="str">
        <f>B9</f>
        <v>Фортуна Таня</v>
      </c>
      <c r="E18" s="28" t="str">
        <f>B10</f>
        <v>Наум</v>
      </c>
      <c r="F18" s="28" t="str">
        <f>B11</f>
        <v>Фортуна Таня</v>
      </c>
      <c r="G18" s="28" t="str">
        <f>B12</f>
        <v>Фортуна Таня</v>
      </c>
      <c r="H18" s="28" t="str">
        <f>B13</f>
        <v>Наум</v>
      </c>
      <c r="I18" s="12"/>
      <c r="J18" s="12"/>
    </row>
    <row r="19" spans="2:14" x14ac:dyDescent="0.3">
      <c r="B19" s="1">
        <v>1</v>
      </c>
      <c r="C19" s="406">
        <v>48.274999999999999</v>
      </c>
      <c r="D19" s="407">
        <v>43.747999999999998</v>
      </c>
      <c r="E19" s="407">
        <v>43.670999999999999</v>
      </c>
      <c r="F19" s="407">
        <v>43.576000000000001</v>
      </c>
      <c r="G19" s="407">
        <v>42.881999999999998</v>
      </c>
      <c r="H19" s="407">
        <v>42.975000000000001</v>
      </c>
      <c r="I19" s="101"/>
      <c r="J19" s="102"/>
      <c r="K19" s="99"/>
      <c r="M19" s="2"/>
      <c r="N19" s="2"/>
    </row>
    <row r="20" spans="2:14" x14ac:dyDescent="0.3">
      <c r="B20" s="1">
        <v>2</v>
      </c>
      <c r="C20" s="409">
        <v>43.284999999999997</v>
      </c>
      <c r="D20" s="410">
        <v>42.005000000000003</v>
      </c>
      <c r="E20" s="410">
        <v>41.343000000000004</v>
      </c>
      <c r="F20" s="410">
        <v>41.902000000000001</v>
      </c>
      <c r="G20" s="410">
        <v>41.247999999999998</v>
      </c>
      <c r="H20" s="410">
        <v>42.067</v>
      </c>
      <c r="I20" s="99"/>
      <c r="J20" s="103"/>
      <c r="K20" s="99"/>
      <c r="M20" s="3"/>
      <c r="N20" s="3"/>
    </row>
    <row r="21" spans="2:14" x14ac:dyDescent="0.3">
      <c r="B21" s="1">
        <v>3</v>
      </c>
      <c r="C21" s="409">
        <v>42.34</v>
      </c>
      <c r="D21" s="410">
        <v>41.392000000000003</v>
      </c>
      <c r="E21" s="410">
        <v>41.069000000000003</v>
      </c>
      <c r="F21" s="410">
        <v>41.860999999999997</v>
      </c>
      <c r="G21" s="410">
        <v>41.26</v>
      </c>
      <c r="H21" s="410">
        <v>41.682000000000002</v>
      </c>
      <c r="I21" s="99"/>
      <c r="J21" s="103"/>
      <c r="K21" s="99"/>
      <c r="M21" s="3"/>
      <c r="N21" s="3"/>
    </row>
    <row r="22" spans="2:14" x14ac:dyDescent="0.3">
      <c r="B22" s="1">
        <v>4</v>
      </c>
      <c r="C22" s="409">
        <v>42.115000000000002</v>
      </c>
      <c r="D22" s="410">
        <v>42.216999999999999</v>
      </c>
      <c r="E22" s="410">
        <v>41.531999999999996</v>
      </c>
      <c r="F22" s="410">
        <v>41.863</v>
      </c>
      <c r="G22" s="410">
        <v>41.182000000000002</v>
      </c>
      <c r="H22" s="410">
        <v>41.686999999999998</v>
      </c>
      <c r="I22" s="99"/>
      <c r="J22" s="103"/>
      <c r="K22" s="99"/>
      <c r="M22" s="3"/>
      <c r="N22" s="3"/>
    </row>
    <row r="23" spans="2:14" x14ac:dyDescent="0.3">
      <c r="B23" s="1">
        <v>5</v>
      </c>
      <c r="C23" s="409">
        <v>41.72</v>
      </c>
      <c r="D23" s="410">
        <v>41.448999999999998</v>
      </c>
      <c r="E23" s="410">
        <v>41.127000000000002</v>
      </c>
      <c r="F23" s="410">
        <v>41.658000000000001</v>
      </c>
      <c r="G23" s="410">
        <v>41.335999999999999</v>
      </c>
      <c r="H23" s="410">
        <v>41.423000000000002</v>
      </c>
      <c r="I23" s="99"/>
      <c r="J23" s="103"/>
      <c r="K23" s="99"/>
    </row>
    <row r="24" spans="2:14" x14ac:dyDescent="0.3">
      <c r="B24" s="1">
        <v>6</v>
      </c>
      <c r="C24" s="409">
        <v>41.341999999999999</v>
      </c>
      <c r="D24" s="410">
        <v>41.429000000000002</v>
      </c>
      <c r="E24" s="410">
        <v>41.009</v>
      </c>
      <c r="F24" s="410">
        <v>41.96</v>
      </c>
      <c r="G24" s="410">
        <v>41.063000000000002</v>
      </c>
      <c r="H24" s="410">
        <v>41.29</v>
      </c>
      <c r="I24" s="99"/>
      <c r="J24" s="103"/>
      <c r="K24" s="99"/>
    </row>
    <row r="25" spans="2:14" x14ac:dyDescent="0.3">
      <c r="B25" s="1">
        <v>7</v>
      </c>
      <c r="C25" s="409">
        <v>41.107999999999997</v>
      </c>
      <c r="D25" s="410">
        <v>41.323999999999998</v>
      </c>
      <c r="E25" s="410">
        <v>40.957000000000001</v>
      </c>
      <c r="F25" s="410">
        <v>41.856000000000002</v>
      </c>
      <c r="G25" s="410">
        <v>41.3</v>
      </c>
      <c r="H25" s="410">
        <v>41.149000000000001</v>
      </c>
      <c r="I25" s="99"/>
      <c r="J25" s="103"/>
      <c r="K25" s="99"/>
    </row>
    <row r="26" spans="2:14" x14ac:dyDescent="0.3">
      <c r="B26" s="1">
        <v>8</v>
      </c>
      <c r="C26" s="409">
        <v>41.171999999999997</v>
      </c>
      <c r="D26" s="410">
        <v>41.314</v>
      </c>
      <c r="E26" s="410">
        <v>40.924999999999997</v>
      </c>
      <c r="F26" s="410">
        <v>42.514000000000003</v>
      </c>
      <c r="G26" s="410">
        <v>41.295000000000002</v>
      </c>
      <c r="H26" s="410">
        <v>40.98</v>
      </c>
      <c r="I26" s="99"/>
      <c r="J26" s="103"/>
      <c r="K26" s="99"/>
    </row>
    <row r="27" spans="2:14" x14ac:dyDescent="0.3">
      <c r="B27" s="1">
        <v>9</v>
      </c>
      <c r="C27" s="427">
        <v>41.136000000000003</v>
      </c>
      <c r="D27" s="410">
        <v>41.381999999999998</v>
      </c>
      <c r="E27" s="410">
        <v>40.869</v>
      </c>
      <c r="F27" s="410">
        <v>41.706000000000003</v>
      </c>
      <c r="G27" s="410">
        <v>41.145000000000003</v>
      </c>
      <c r="H27" s="410">
        <v>41.134</v>
      </c>
      <c r="I27" s="99"/>
      <c r="J27" s="103"/>
      <c r="K27" s="99"/>
    </row>
    <row r="28" spans="2:14" x14ac:dyDescent="0.3">
      <c r="B28" s="1">
        <v>10</v>
      </c>
      <c r="C28" s="409">
        <v>41.165999999999997</v>
      </c>
      <c r="D28" s="410">
        <v>41.25</v>
      </c>
      <c r="E28" s="410">
        <v>40.9</v>
      </c>
      <c r="F28" s="410">
        <v>41.561999999999998</v>
      </c>
      <c r="G28" s="410">
        <v>41.167000000000002</v>
      </c>
      <c r="H28" s="410">
        <v>41.746000000000002</v>
      </c>
      <c r="I28" s="99"/>
      <c r="J28" s="103"/>
      <c r="K28" s="99"/>
    </row>
    <row r="29" spans="2:14" x14ac:dyDescent="0.3">
      <c r="B29" s="1">
        <v>11</v>
      </c>
      <c r="C29" s="409">
        <v>40.853000000000002</v>
      </c>
      <c r="D29" s="410">
        <v>41.259</v>
      </c>
      <c r="E29" s="410">
        <v>40.968000000000004</v>
      </c>
      <c r="F29" s="410">
        <v>41.725000000000001</v>
      </c>
      <c r="G29" s="410">
        <v>41.219000000000001</v>
      </c>
      <c r="H29" s="410">
        <v>41.398000000000003</v>
      </c>
      <c r="I29" s="99"/>
      <c r="J29" s="103"/>
      <c r="K29" s="99"/>
    </row>
    <row r="30" spans="2:14" x14ac:dyDescent="0.3">
      <c r="B30" s="1">
        <v>12</v>
      </c>
      <c r="C30" s="409">
        <v>41.045999999999999</v>
      </c>
      <c r="D30" s="410">
        <v>41.712000000000003</v>
      </c>
      <c r="E30" s="410">
        <v>40.914999999999999</v>
      </c>
      <c r="F30" s="410">
        <v>41.743000000000002</v>
      </c>
      <c r="G30" s="410">
        <v>41.197000000000003</v>
      </c>
      <c r="H30" s="410">
        <v>41.292000000000002</v>
      </c>
      <c r="I30" s="99"/>
      <c r="J30" s="103"/>
      <c r="K30" s="99"/>
    </row>
    <row r="31" spans="2:14" x14ac:dyDescent="0.3">
      <c r="B31" s="1">
        <v>13</v>
      </c>
      <c r="C31" s="409">
        <v>41.069000000000003</v>
      </c>
      <c r="D31" s="410">
        <v>41.628</v>
      </c>
      <c r="E31" s="410">
        <v>41.051000000000002</v>
      </c>
      <c r="F31" s="410">
        <v>41.628</v>
      </c>
      <c r="G31" s="410">
        <v>42.215000000000003</v>
      </c>
      <c r="H31" s="410">
        <v>41.106000000000002</v>
      </c>
      <c r="I31" s="99"/>
      <c r="J31" s="103"/>
      <c r="K31" s="100"/>
      <c r="L31" s="1"/>
    </row>
    <row r="32" spans="2:14" x14ac:dyDescent="0.3">
      <c r="B32" s="1">
        <v>14</v>
      </c>
      <c r="C32" s="413">
        <v>41.11</v>
      </c>
      <c r="D32" s="410">
        <v>41.655000000000001</v>
      </c>
      <c r="E32" s="410">
        <v>40.915999999999997</v>
      </c>
      <c r="F32" s="410">
        <v>41.445</v>
      </c>
      <c r="G32" s="410">
        <v>42.097000000000001</v>
      </c>
      <c r="H32" s="410">
        <v>41.402000000000001</v>
      </c>
      <c r="I32" s="99"/>
      <c r="J32" s="103"/>
      <c r="K32" s="100"/>
      <c r="L32" s="1"/>
    </row>
    <row r="33" spans="2:12" x14ac:dyDescent="0.3">
      <c r="B33" s="1">
        <v>15</v>
      </c>
      <c r="C33" s="427">
        <v>41.015999999999998</v>
      </c>
      <c r="D33" s="410">
        <v>41.414000000000001</v>
      </c>
      <c r="E33" s="410">
        <v>40.753999999999998</v>
      </c>
      <c r="F33" s="410">
        <v>42.283000000000001</v>
      </c>
      <c r="G33" s="410">
        <v>41.177</v>
      </c>
      <c r="H33" s="410">
        <v>42.798000000000002</v>
      </c>
      <c r="I33" s="99"/>
      <c r="J33" s="103"/>
      <c r="K33" s="100"/>
      <c r="L33" s="1"/>
    </row>
    <row r="34" spans="2:12" x14ac:dyDescent="0.3">
      <c r="B34" s="1">
        <v>16</v>
      </c>
      <c r="C34" s="409">
        <v>41.201999999999998</v>
      </c>
      <c r="D34" s="414">
        <v>41.649000000000001</v>
      </c>
      <c r="E34" s="410">
        <v>40.893999999999998</v>
      </c>
      <c r="F34" s="410">
        <v>41.863999999999997</v>
      </c>
      <c r="G34" s="410">
        <v>42.536999999999999</v>
      </c>
      <c r="H34" s="410">
        <v>41.5</v>
      </c>
      <c r="I34" s="99"/>
      <c r="J34" s="103"/>
      <c r="K34" s="100"/>
      <c r="L34" s="1"/>
    </row>
    <row r="35" spans="2:12" x14ac:dyDescent="0.3">
      <c r="B35" s="1">
        <v>17</v>
      </c>
      <c r="C35" s="409">
        <v>41.125999999999998</v>
      </c>
      <c r="D35" s="410">
        <v>41.392000000000003</v>
      </c>
      <c r="E35" s="410">
        <v>41.075000000000003</v>
      </c>
      <c r="F35" s="410">
        <v>41.895000000000003</v>
      </c>
      <c r="G35" s="410">
        <v>41.503</v>
      </c>
      <c r="H35" s="410">
        <v>42.008000000000003</v>
      </c>
      <c r="I35" s="99"/>
      <c r="J35" s="103"/>
      <c r="K35" s="100"/>
      <c r="L35" s="1"/>
    </row>
    <row r="36" spans="2:12" x14ac:dyDescent="0.3">
      <c r="B36" s="1">
        <v>18</v>
      </c>
      <c r="C36" s="409">
        <v>41.173999999999999</v>
      </c>
      <c r="D36" s="410">
        <v>41.537999999999997</v>
      </c>
      <c r="E36" s="410">
        <v>40.933999999999997</v>
      </c>
      <c r="F36" s="410">
        <v>41.655000000000001</v>
      </c>
      <c r="G36" s="410">
        <v>41.261000000000003</v>
      </c>
      <c r="H36" s="410">
        <v>43.792999999999999</v>
      </c>
      <c r="I36" s="99"/>
      <c r="J36" s="103"/>
      <c r="K36" s="100"/>
      <c r="L36" s="1"/>
    </row>
    <row r="37" spans="2:12" x14ac:dyDescent="0.3">
      <c r="B37" s="1">
        <v>19</v>
      </c>
      <c r="C37" s="409">
        <v>41.003999999999998</v>
      </c>
      <c r="D37" s="410">
        <v>41.588000000000001</v>
      </c>
      <c r="E37" s="410">
        <v>40.904000000000003</v>
      </c>
      <c r="F37" s="410">
        <v>41.8</v>
      </c>
      <c r="G37" s="410">
        <v>41.234000000000002</v>
      </c>
      <c r="H37" s="410">
        <v>42.823999999999998</v>
      </c>
      <c r="I37" s="99"/>
      <c r="J37" s="103"/>
      <c r="K37" s="100"/>
      <c r="L37" s="1"/>
    </row>
    <row r="38" spans="2:12" x14ac:dyDescent="0.3">
      <c r="B38" s="1">
        <v>20</v>
      </c>
      <c r="C38" s="409">
        <v>41.058999999999997</v>
      </c>
      <c r="D38" s="410">
        <v>41.418999999999997</v>
      </c>
      <c r="E38" s="410">
        <v>40.69</v>
      </c>
      <c r="F38" s="410">
        <v>41.71</v>
      </c>
      <c r="G38" s="410">
        <v>41.281999999999996</v>
      </c>
      <c r="H38" s="410">
        <v>42.16</v>
      </c>
      <c r="I38" s="99"/>
      <c r="J38" s="103"/>
      <c r="K38" s="100"/>
      <c r="L38" s="1"/>
    </row>
    <row r="39" spans="2:12" x14ac:dyDescent="0.3">
      <c r="B39" s="1">
        <v>21</v>
      </c>
      <c r="C39" s="409">
        <v>41.231000000000002</v>
      </c>
      <c r="D39" s="410">
        <v>41.36</v>
      </c>
      <c r="E39" s="410">
        <v>40.774999999999999</v>
      </c>
      <c r="F39" s="410"/>
      <c r="G39" s="410">
        <v>41.222999999999999</v>
      </c>
      <c r="H39" s="410">
        <v>42.332000000000001</v>
      </c>
      <c r="I39" s="99"/>
      <c r="J39" s="103"/>
      <c r="K39" s="100"/>
      <c r="L39" s="1"/>
    </row>
    <row r="40" spans="2:12" x14ac:dyDescent="0.3">
      <c r="B40" s="1">
        <v>22</v>
      </c>
      <c r="C40" s="409">
        <v>41.031999999999996</v>
      </c>
      <c r="D40" s="410">
        <v>41.265000000000001</v>
      </c>
      <c r="E40" s="410">
        <v>40.972000000000001</v>
      </c>
      <c r="F40" s="410"/>
      <c r="G40" s="410">
        <v>41.246000000000002</v>
      </c>
      <c r="H40" s="410">
        <v>45.079000000000001</v>
      </c>
      <c r="I40" s="99"/>
      <c r="J40" s="103"/>
      <c r="K40" s="100"/>
      <c r="L40" s="1"/>
    </row>
    <row r="41" spans="2:12" x14ac:dyDescent="0.3">
      <c r="B41" s="1">
        <v>23</v>
      </c>
      <c r="C41" s="409">
        <v>41.109000000000002</v>
      </c>
      <c r="D41" s="410">
        <v>41.351999999999997</v>
      </c>
      <c r="E41" s="410">
        <v>40.820999999999998</v>
      </c>
      <c r="F41" s="410"/>
      <c r="G41" s="410">
        <v>41.244</v>
      </c>
      <c r="H41" s="410">
        <v>41.598999999999997</v>
      </c>
      <c r="I41" s="99"/>
      <c r="J41" s="103"/>
      <c r="K41" s="100"/>
      <c r="L41" s="1"/>
    </row>
    <row r="42" spans="2:12" x14ac:dyDescent="0.3">
      <c r="B42" s="1">
        <v>24</v>
      </c>
      <c r="C42" s="409">
        <v>41.043999999999997</v>
      </c>
      <c r="D42" s="410">
        <v>41.83</v>
      </c>
      <c r="E42" s="410">
        <v>41.021999999999998</v>
      </c>
      <c r="F42" s="410"/>
      <c r="G42" s="410">
        <v>41.314999999999998</v>
      </c>
      <c r="H42" s="410">
        <v>42.63</v>
      </c>
      <c r="I42" s="99"/>
      <c r="J42" s="103"/>
      <c r="K42" s="100"/>
      <c r="L42" s="1"/>
    </row>
    <row r="43" spans="2:12" x14ac:dyDescent="0.3">
      <c r="B43" s="1">
        <v>25</v>
      </c>
      <c r="C43" s="409">
        <v>41.695999999999998</v>
      </c>
      <c r="D43" s="410">
        <v>41.353000000000002</v>
      </c>
      <c r="E43" s="410">
        <v>40.875</v>
      </c>
      <c r="F43" s="410"/>
      <c r="G43" s="410">
        <v>41.155999999999999</v>
      </c>
      <c r="H43" s="410">
        <v>41.326999999999998</v>
      </c>
      <c r="I43" s="99"/>
      <c r="J43" s="103"/>
      <c r="K43" s="100"/>
      <c r="L43" s="1"/>
    </row>
    <row r="44" spans="2:12" x14ac:dyDescent="0.3">
      <c r="B44" s="1">
        <v>26</v>
      </c>
      <c r="C44" s="409">
        <v>41.204000000000001</v>
      </c>
      <c r="D44" s="410">
        <v>41.448</v>
      </c>
      <c r="E44" s="410">
        <v>40.877000000000002</v>
      </c>
      <c r="F44" s="410"/>
      <c r="G44" s="410">
        <v>41.93</v>
      </c>
      <c r="H44" s="410">
        <v>42.268999999999998</v>
      </c>
      <c r="I44" s="99"/>
      <c r="J44" s="103"/>
      <c r="K44" s="100"/>
      <c r="L44" s="1"/>
    </row>
    <row r="45" spans="2:12" x14ac:dyDescent="0.3">
      <c r="B45" s="1">
        <v>27</v>
      </c>
      <c r="C45" s="409">
        <v>41.109000000000002</v>
      </c>
      <c r="D45" s="410">
        <v>41.448</v>
      </c>
      <c r="E45" s="410">
        <v>40.581000000000003</v>
      </c>
      <c r="F45" s="410"/>
      <c r="G45" s="410">
        <v>41.344000000000001</v>
      </c>
      <c r="H45" s="410">
        <v>41.436999999999998</v>
      </c>
      <c r="I45" s="99"/>
      <c r="J45" s="103"/>
      <c r="K45" s="100"/>
      <c r="L45" s="1"/>
    </row>
    <row r="46" spans="2:12" x14ac:dyDescent="0.3">
      <c r="B46" s="1">
        <v>28</v>
      </c>
      <c r="C46" s="409">
        <v>41.213000000000001</v>
      </c>
      <c r="D46" s="410">
        <v>41.445</v>
      </c>
      <c r="E46" s="410">
        <v>40.956000000000003</v>
      </c>
      <c r="F46" s="410"/>
      <c r="G46" s="410">
        <v>41.600999999999999</v>
      </c>
      <c r="H46" s="410">
        <v>41.674999999999997</v>
      </c>
      <c r="I46" s="99"/>
      <c r="J46" s="103"/>
      <c r="K46" s="100"/>
      <c r="L46" s="1"/>
    </row>
    <row r="47" spans="2:12" x14ac:dyDescent="0.3">
      <c r="B47" s="1">
        <v>29</v>
      </c>
      <c r="C47" s="409">
        <v>41.347000000000001</v>
      </c>
      <c r="D47" s="410">
        <v>41.207999999999998</v>
      </c>
      <c r="E47" s="410">
        <v>40.81</v>
      </c>
      <c r="F47" s="410"/>
      <c r="G47" s="410">
        <v>41.293999999999997</v>
      </c>
      <c r="H47" s="410">
        <v>43.944000000000003</v>
      </c>
      <c r="I47" s="99"/>
      <c r="J47" s="103"/>
      <c r="K47" s="100"/>
      <c r="L47" s="1"/>
    </row>
    <row r="48" spans="2:12" x14ac:dyDescent="0.3">
      <c r="B48" s="1">
        <v>30</v>
      </c>
      <c r="C48" s="409">
        <v>41.058999999999997</v>
      </c>
      <c r="D48" s="410">
        <v>41.414000000000001</v>
      </c>
      <c r="E48" s="410">
        <v>40.871000000000002</v>
      </c>
      <c r="F48" s="410"/>
      <c r="G48" s="410">
        <v>41.158999999999999</v>
      </c>
      <c r="H48" s="410">
        <v>41.898000000000003</v>
      </c>
      <c r="I48" s="99"/>
      <c r="J48" s="103"/>
      <c r="K48" s="100"/>
      <c r="L48" s="1"/>
    </row>
    <row r="49" spans="2:12" x14ac:dyDescent="0.3">
      <c r="B49" s="1">
        <v>31</v>
      </c>
      <c r="C49" s="409">
        <v>41.066000000000003</v>
      </c>
      <c r="D49" s="410">
        <v>41.491</v>
      </c>
      <c r="E49" s="410">
        <v>40.731000000000002</v>
      </c>
      <c r="F49" s="410"/>
      <c r="G49" s="410">
        <v>41.158999999999999</v>
      </c>
      <c r="H49" s="410">
        <v>41.375</v>
      </c>
      <c r="I49" s="99"/>
      <c r="J49" s="103"/>
      <c r="K49" s="100"/>
      <c r="L49" s="1"/>
    </row>
    <row r="50" spans="2:12" x14ac:dyDescent="0.3">
      <c r="B50" s="1">
        <v>32</v>
      </c>
      <c r="C50" s="409">
        <v>41.286999999999999</v>
      </c>
      <c r="D50" s="410">
        <v>41.216000000000001</v>
      </c>
      <c r="E50" s="410">
        <v>40.776000000000003</v>
      </c>
      <c r="F50" s="410"/>
      <c r="G50" s="410">
        <v>41.207000000000001</v>
      </c>
      <c r="H50" s="410">
        <v>41.466999999999999</v>
      </c>
      <c r="I50" s="99"/>
      <c r="J50" s="103"/>
      <c r="K50" s="100"/>
      <c r="L50" s="1"/>
    </row>
    <row r="51" spans="2:12" x14ac:dyDescent="0.3">
      <c r="B51" s="1">
        <v>33</v>
      </c>
      <c r="C51" s="409">
        <v>41.261000000000003</v>
      </c>
      <c r="D51" s="410">
        <v>41.46</v>
      </c>
      <c r="E51" s="410">
        <v>40.597000000000001</v>
      </c>
      <c r="F51" s="410"/>
      <c r="G51" s="410">
        <v>41.49</v>
      </c>
      <c r="H51" s="410">
        <v>41.24</v>
      </c>
      <c r="I51" s="99"/>
      <c r="J51" s="103"/>
      <c r="K51" s="100"/>
      <c r="L51" s="1"/>
    </row>
    <row r="52" spans="2:12" x14ac:dyDescent="0.3">
      <c r="B52" s="1">
        <v>34</v>
      </c>
      <c r="C52" s="409">
        <v>41.249000000000002</v>
      </c>
      <c r="D52" s="410">
        <v>41.817999999999998</v>
      </c>
      <c r="E52" s="410">
        <v>40.930999999999997</v>
      </c>
      <c r="F52" s="410"/>
      <c r="G52" s="410">
        <v>41.103000000000002</v>
      </c>
      <c r="H52" s="410">
        <v>40.860999999999997</v>
      </c>
      <c r="I52" s="99"/>
      <c r="J52" s="103"/>
      <c r="K52" s="100"/>
      <c r="L52" s="1"/>
    </row>
    <row r="53" spans="2:12" x14ac:dyDescent="0.3">
      <c r="B53" s="1">
        <v>35</v>
      </c>
      <c r="C53" s="409">
        <v>41.094000000000001</v>
      </c>
      <c r="D53" s="410">
        <v>42.146999999999998</v>
      </c>
      <c r="E53" s="410">
        <v>41.146000000000001</v>
      </c>
      <c r="F53" s="410"/>
      <c r="G53" s="410">
        <v>41.41</v>
      </c>
      <c r="H53" s="410">
        <v>40.93</v>
      </c>
      <c r="I53" s="99"/>
      <c r="J53" s="103"/>
      <c r="K53" s="100"/>
      <c r="L53" s="1"/>
    </row>
    <row r="54" spans="2:12" x14ac:dyDescent="0.3">
      <c r="B54" s="1">
        <v>36</v>
      </c>
      <c r="C54" s="409">
        <v>40.9</v>
      </c>
      <c r="D54" s="410">
        <v>42.484000000000002</v>
      </c>
      <c r="E54" s="410">
        <v>40.881999999999998</v>
      </c>
      <c r="F54" s="410"/>
      <c r="G54" s="410">
        <v>41.156999999999996</v>
      </c>
      <c r="H54" s="410">
        <v>40.942999999999998</v>
      </c>
      <c r="I54" s="99"/>
      <c r="J54" s="103"/>
      <c r="K54" s="100"/>
      <c r="L54" s="1"/>
    </row>
    <row r="55" spans="2:12" x14ac:dyDescent="0.3">
      <c r="B55" s="1">
        <v>37</v>
      </c>
      <c r="C55" s="409">
        <v>41.091999999999999</v>
      </c>
      <c r="D55" s="410">
        <v>41.83</v>
      </c>
      <c r="E55" s="410">
        <v>40.725000000000001</v>
      </c>
      <c r="F55" s="410"/>
      <c r="G55" s="410">
        <v>41.180999999999997</v>
      </c>
      <c r="H55" s="410">
        <v>40.939</v>
      </c>
      <c r="I55" s="99"/>
      <c r="J55" s="103"/>
      <c r="K55" s="100"/>
      <c r="L55" s="1"/>
    </row>
    <row r="56" spans="2:12" x14ac:dyDescent="0.3">
      <c r="B56" s="1">
        <v>38</v>
      </c>
      <c r="C56" s="409"/>
      <c r="D56" s="410">
        <v>41.334000000000003</v>
      </c>
      <c r="E56" s="410">
        <v>41.031999999999996</v>
      </c>
      <c r="F56" s="410"/>
      <c r="G56" s="410">
        <v>41.317999999999998</v>
      </c>
      <c r="H56" s="410">
        <v>40.976999999999997</v>
      </c>
      <c r="I56" s="99"/>
      <c r="J56" s="103"/>
      <c r="K56" s="100"/>
      <c r="L56" s="1"/>
    </row>
    <row r="57" spans="2:12" x14ac:dyDescent="0.3">
      <c r="B57" s="1">
        <v>39</v>
      </c>
      <c r="C57" s="409"/>
      <c r="D57" s="410">
        <v>41.317</v>
      </c>
      <c r="E57" s="410">
        <v>40.799999999999997</v>
      </c>
      <c r="F57" s="410"/>
      <c r="G57" s="410">
        <v>41.137999999999998</v>
      </c>
      <c r="H57" s="410">
        <v>41.344000000000001</v>
      </c>
      <c r="I57" s="99"/>
      <c r="J57" s="103"/>
      <c r="K57" s="100"/>
      <c r="L57" s="1"/>
    </row>
    <row r="58" spans="2:12" x14ac:dyDescent="0.3">
      <c r="B58" s="1">
        <v>40</v>
      </c>
      <c r="C58" s="409"/>
      <c r="D58" s="410"/>
      <c r="E58" s="410">
        <v>41.1</v>
      </c>
      <c r="F58" s="410"/>
      <c r="G58" s="410">
        <v>41.923000000000002</v>
      </c>
      <c r="H58" s="410">
        <v>41.48</v>
      </c>
      <c r="I58" s="99"/>
      <c r="J58" s="103"/>
      <c r="K58" s="100"/>
      <c r="L58" s="1"/>
    </row>
    <row r="59" spans="2:12" x14ac:dyDescent="0.3">
      <c r="B59" s="1">
        <v>41</v>
      </c>
      <c r="C59" s="409"/>
      <c r="D59" s="410"/>
      <c r="E59" s="410">
        <v>40.700000000000003</v>
      </c>
      <c r="F59" s="410"/>
      <c r="G59" s="410">
        <v>42.142000000000003</v>
      </c>
      <c r="H59" s="410"/>
      <c r="I59" s="99"/>
      <c r="J59" s="103"/>
      <c r="K59" s="100"/>
      <c r="L59" s="1"/>
    </row>
    <row r="60" spans="2:12" x14ac:dyDescent="0.3">
      <c r="B60" s="1">
        <v>42</v>
      </c>
      <c r="C60" s="409"/>
      <c r="D60" s="410"/>
      <c r="E60" s="410">
        <v>40.835999999999999</v>
      </c>
      <c r="F60" s="410"/>
      <c r="G60" s="410">
        <v>41.515000000000001</v>
      </c>
      <c r="H60" s="410"/>
      <c r="I60" s="99"/>
      <c r="J60" s="103"/>
      <c r="K60" s="100"/>
      <c r="L60" s="1"/>
    </row>
    <row r="61" spans="2:12" x14ac:dyDescent="0.3">
      <c r="B61" s="1">
        <v>43</v>
      </c>
      <c r="C61" s="409"/>
      <c r="D61" s="410"/>
      <c r="E61" s="410">
        <v>40.618000000000002</v>
      </c>
      <c r="F61" s="410"/>
      <c r="G61" s="410">
        <v>41.24</v>
      </c>
      <c r="H61" s="410"/>
      <c r="I61" s="99"/>
      <c r="J61" s="103"/>
      <c r="K61" s="100"/>
      <c r="L61" s="1"/>
    </row>
    <row r="62" spans="2:12" x14ac:dyDescent="0.3">
      <c r="B62" s="1">
        <v>44</v>
      </c>
      <c r="C62" s="409"/>
      <c r="D62" s="410"/>
      <c r="E62" s="410">
        <v>41.201000000000001</v>
      </c>
      <c r="F62" s="410"/>
      <c r="G62" s="410">
        <v>41.207999999999998</v>
      </c>
      <c r="H62" s="410"/>
      <c r="I62" s="99"/>
      <c r="J62" s="103"/>
      <c r="K62" s="100"/>
      <c r="L62" s="1"/>
    </row>
    <row r="63" spans="2:12" x14ac:dyDescent="0.3">
      <c r="B63" s="1">
        <v>45</v>
      </c>
      <c r="C63" s="409"/>
      <c r="D63" s="410"/>
      <c r="E63" s="410">
        <v>40.716000000000001</v>
      </c>
      <c r="F63" s="410"/>
      <c r="G63" s="410">
        <v>41.259</v>
      </c>
      <c r="H63" s="410"/>
      <c r="I63" s="99"/>
      <c r="J63" s="103"/>
      <c r="K63" s="100"/>
      <c r="L63" s="1"/>
    </row>
    <row r="64" spans="2:12" x14ac:dyDescent="0.3">
      <c r="B64" s="1">
        <v>46</v>
      </c>
      <c r="C64" s="409"/>
      <c r="D64" s="410"/>
      <c r="E64" s="410">
        <v>40.755000000000003</v>
      </c>
      <c r="F64" s="410"/>
      <c r="G64" s="410">
        <v>41.198</v>
      </c>
      <c r="H64" s="410"/>
      <c r="I64" s="99"/>
      <c r="J64" s="103"/>
      <c r="K64" s="100"/>
      <c r="L64" s="1"/>
    </row>
    <row r="65" spans="1:16" x14ac:dyDescent="0.3">
      <c r="B65" s="1">
        <v>47</v>
      </c>
      <c r="C65" s="409"/>
      <c r="D65" s="410"/>
      <c r="E65" s="410">
        <v>41.28</v>
      </c>
      <c r="F65" s="410"/>
      <c r="G65" s="410">
        <v>41.710999999999999</v>
      </c>
      <c r="H65" s="410"/>
      <c r="I65" s="99"/>
      <c r="J65" s="103"/>
      <c r="K65" s="100"/>
      <c r="L65" s="1"/>
    </row>
    <row r="66" spans="1:16" x14ac:dyDescent="0.3">
      <c r="B66" s="1">
        <v>48</v>
      </c>
      <c r="C66" s="409"/>
      <c r="D66" s="410"/>
      <c r="E66" s="410">
        <v>40.844999999999999</v>
      </c>
      <c r="F66" s="410"/>
      <c r="G66" s="410">
        <v>41.774000000000001</v>
      </c>
      <c r="H66" s="410"/>
      <c r="I66" s="99"/>
      <c r="J66" s="103"/>
      <c r="K66" s="100"/>
      <c r="L66" s="1"/>
    </row>
    <row r="67" spans="1:16" x14ac:dyDescent="0.3">
      <c r="B67" s="1">
        <v>49</v>
      </c>
      <c r="C67" s="409"/>
      <c r="D67" s="410"/>
      <c r="E67" s="410">
        <v>41.396000000000001</v>
      </c>
      <c r="F67" s="410"/>
      <c r="G67" s="410"/>
      <c r="H67" s="410"/>
      <c r="I67" s="99"/>
      <c r="J67" s="103"/>
      <c r="K67" s="100"/>
      <c r="L67" s="1"/>
    </row>
    <row r="68" spans="1:16" x14ac:dyDescent="0.3">
      <c r="B68" s="1">
        <v>50</v>
      </c>
      <c r="C68" s="409"/>
      <c r="D68" s="410"/>
      <c r="E68" s="410">
        <v>40.823999999999998</v>
      </c>
      <c r="F68" s="410"/>
      <c r="G68" s="410"/>
      <c r="H68" s="410"/>
      <c r="I68" s="99"/>
      <c r="J68" s="103"/>
      <c r="K68" s="100"/>
      <c r="L68" s="1"/>
    </row>
    <row r="69" spans="1:16" x14ac:dyDescent="0.3">
      <c r="B69" s="1">
        <v>51</v>
      </c>
      <c r="C69" s="409"/>
      <c r="D69" s="410"/>
      <c r="E69" s="410">
        <v>41.348999999999997</v>
      </c>
      <c r="F69" s="410"/>
      <c r="G69" s="410"/>
      <c r="H69" s="410"/>
      <c r="I69" s="99"/>
      <c r="J69" s="103"/>
      <c r="K69" s="100"/>
      <c r="L69" s="1"/>
    </row>
    <row r="70" spans="1:16" x14ac:dyDescent="0.3">
      <c r="B70" s="1">
        <v>52</v>
      </c>
      <c r="C70" s="409"/>
      <c r="D70" s="410"/>
      <c r="E70" s="410">
        <v>40.823999999999998</v>
      </c>
      <c r="F70" s="410"/>
      <c r="G70" s="410"/>
      <c r="H70" s="410"/>
      <c r="I70" s="99"/>
      <c r="J70" s="103"/>
      <c r="K70" s="100"/>
      <c r="L70" s="1"/>
    </row>
    <row r="71" spans="1:16" x14ac:dyDescent="0.3">
      <c r="B71" s="1">
        <v>53</v>
      </c>
      <c r="C71" s="409"/>
      <c r="D71" s="410"/>
      <c r="E71" s="410">
        <v>40.497</v>
      </c>
      <c r="F71" s="410"/>
      <c r="G71" s="410"/>
      <c r="H71" s="410"/>
      <c r="I71" s="99"/>
      <c r="J71" s="103"/>
      <c r="K71" s="100"/>
      <c r="L71" s="1"/>
    </row>
    <row r="72" spans="1:16" x14ac:dyDescent="0.3">
      <c r="B72" s="1">
        <v>54</v>
      </c>
      <c r="C72" s="409"/>
      <c r="D72" s="410"/>
      <c r="E72" s="410">
        <v>41.085000000000001</v>
      </c>
      <c r="F72" s="410"/>
      <c r="G72" s="410"/>
      <c r="H72" s="410"/>
      <c r="I72" s="99"/>
      <c r="J72" s="103"/>
      <c r="K72" s="100"/>
      <c r="L72" s="1"/>
    </row>
    <row r="73" spans="1:16" x14ac:dyDescent="0.3">
      <c r="B73" s="1">
        <v>55</v>
      </c>
      <c r="C73" s="409"/>
      <c r="D73" s="410"/>
      <c r="E73" s="410">
        <v>40.701000000000001</v>
      </c>
      <c r="F73" s="410"/>
      <c r="G73" s="410"/>
      <c r="H73" s="410"/>
      <c r="I73" s="99"/>
      <c r="J73" s="103"/>
      <c r="K73" s="100"/>
      <c r="L73" s="1"/>
    </row>
    <row r="74" spans="1:16" x14ac:dyDescent="0.3">
      <c r="B74" s="1">
        <v>56</v>
      </c>
      <c r="C74" s="409"/>
      <c r="D74" s="410"/>
      <c r="E74" s="410">
        <v>41.137</v>
      </c>
      <c r="F74" s="410"/>
      <c r="G74" s="410"/>
      <c r="H74" s="410"/>
      <c r="I74" s="99"/>
      <c r="J74" s="103"/>
      <c r="K74" s="100"/>
      <c r="L74" s="1"/>
    </row>
    <row r="75" spans="1:16" x14ac:dyDescent="0.3">
      <c r="B75" s="1">
        <v>57</v>
      </c>
      <c r="C75" s="415"/>
      <c r="D75" s="410"/>
      <c r="E75" s="410">
        <v>40.893000000000001</v>
      </c>
      <c r="F75" s="410"/>
      <c r="G75" s="410"/>
      <c r="H75" s="410"/>
      <c r="I75" s="100"/>
      <c r="J75" s="104"/>
      <c r="K75" s="100"/>
      <c r="L75" s="1"/>
    </row>
    <row r="76" spans="1:16" x14ac:dyDescent="0.3">
      <c r="B76" s="1">
        <v>58</v>
      </c>
      <c r="C76" s="415"/>
      <c r="D76" s="410"/>
      <c r="E76" s="410">
        <v>40.655000000000001</v>
      </c>
      <c r="F76" s="410"/>
      <c r="G76" s="410"/>
      <c r="H76" s="410"/>
      <c r="I76" s="100"/>
      <c r="J76" s="104"/>
      <c r="K76" s="100"/>
      <c r="L76" s="1"/>
    </row>
    <row r="77" spans="1:16" x14ac:dyDescent="0.3">
      <c r="B77" s="1">
        <v>59</v>
      </c>
      <c r="C77" s="415"/>
      <c r="D77" s="410"/>
      <c r="E77" s="410">
        <v>40.972000000000001</v>
      </c>
      <c r="F77" s="410"/>
      <c r="G77" s="410"/>
      <c r="H77" s="410"/>
      <c r="I77" s="99"/>
      <c r="J77" s="103"/>
      <c r="K77" s="99"/>
    </row>
    <row r="78" spans="1:16" x14ac:dyDescent="0.3">
      <c r="B78" s="1">
        <v>60</v>
      </c>
      <c r="C78" s="415"/>
      <c r="D78" s="410"/>
      <c r="E78" s="410">
        <v>40.904000000000003</v>
      </c>
      <c r="F78" s="410"/>
      <c r="G78" s="410"/>
      <c r="H78" s="410"/>
      <c r="I78" s="99"/>
      <c r="J78" s="103"/>
      <c r="K78" s="99"/>
    </row>
    <row r="79" spans="1:16" s="2" customFormat="1" x14ac:dyDescent="0.3">
      <c r="A79" s="1"/>
      <c r="B79" s="1">
        <v>61</v>
      </c>
      <c r="C79" s="415"/>
      <c r="D79" s="410"/>
      <c r="E79" s="410">
        <v>40.677999999999997</v>
      </c>
      <c r="F79" s="410"/>
      <c r="G79" s="410"/>
      <c r="H79" s="410"/>
      <c r="I79" s="99"/>
      <c r="J79" s="103"/>
      <c r="K79" s="99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415"/>
      <c r="D80" s="410"/>
      <c r="E80" s="410"/>
      <c r="F80" s="410"/>
      <c r="G80" s="410"/>
      <c r="H80" s="410"/>
      <c r="I80" s="99"/>
      <c r="J80" s="103"/>
      <c r="K80" s="99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418"/>
      <c r="D81" s="419"/>
      <c r="E81" s="419"/>
      <c r="F81" s="419"/>
      <c r="G81" s="419"/>
      <c r="H81" s="419"/>
      <c r="I81" s="107"/>
      <c r="J81" s="108"/>
      <c r="K81" s="99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P81"/>
  <sheetViews>
    <sheetView zoomScaleNormal="100" workbookViewId="0">
      <selection activeCell="G16" sqref="G16"/>
    </sheetView>
  </sheetViews>
  <sheetFormatPr defaultColWidth="8.88671875" defaultRowHeight="14.4" x14ac:dyDescent="0.3"/>
  <cols>
    <col min="1" max="1" width="8.6640625" style="1" customWidth="1"/>
    <col min="2" max="2" width="19.441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45" t="s">
        <v>166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</row>
    <row r="3" spans="1:16" ht="7.5" customHeight="1" thickBot="1" x14ac:dyDescent="0.35"/>
    <row r="4" spans="1:16" ht="18" thickBot="1" x14ac:dyDescent="0.4">
      <c r="A4" s="346" t="s">
        <v>133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8"/>
    </row>
    <row r="5" spans="1:16" ht="7.5" customHeight="1" thickBot="1" x14ac:dyDescent="0.35"/>
    <row r="6" spans="1:16" s="2" customFormat="1" ht="20.25" customHeight="1" x14ac:dyDescent="0.3">
      <c r="A6" s="349" t="s">
        <v>23</v>
      </c>
      <c r="B6" s="351" t="s">
        <v>13</v>
      </c>
      <c r="C6" s="353" t="s">
        <v>18</v>
      </c>
      <c r="D6" s="355" t="s">
        <v>24</v>
      </c>
      <c r="E6" s="357" t="s">
        <v>25</v>
      </c>
      <c r="F6" s="359" t="s">
        <v>26</v>
      </c>
      <c r="G6" s="360"/>
      <c r="H6" s="360"/>
      <c r="I6" s="361"/>
      <c r="J6" s="362" t="s">
        <v>27</v>
      </c>
      <c r="K6" s="364" t="s">
        <v>28</v>
      </c>
      <c r="L6" s="365"/>
      <c r="M6" s="65"/>
      <c r="N6" s="66"/>
    </row>
    <row r="7" spans="1:16" s="2" customFormat="1" ht="27.75" customHeight="1" thickBot="1" x14ac:dyDescent="0.35">
      <c r="A7" s="350"/>
      <c r="B7" s="352"/>
      <c r="C7" s="354"/>
      <c r="D7" s="356"/>
      <c r="E7" s="358"/>
      <c r="F7" s="79" t="s">
        <v>29</v>
      </c>
      <c r="G7" s="67" t="s">
        <v>30</v>
      </c>
      <c r="H7" s="67"/>
      <c r="I7" s="80" t="s">
        <v>31</v>
      </c>
      <c r="J7" s="363"/>
      <c r="K7" s="90" t="s">
        <v>32</v>
      </c>
      <c r="L7" s="91" t="s">
        <v>33</v>
      </c>
      <c r="M7" s="89" t="s">
        <v>34</v>
      </c>
      <c r="N7" s="68" t="s">
        <v>35</v>
      </c>
    </row>
    <row r="8" spans="1:16" s="3" customFormat="1" ht="30" customHeight="1" x14ac:dyDescent="0.3">
      <c r="A8" s="69">
        <v>1</v>
      </c>
      <c r="B8" s="400" t="s">
        <v>217</v>
      </c>
      <c r="C8" s="72" t="s">
        <v>184</v>
      </c>
      <c r="D8" s="109">
        <f>COUNTA(C19:C83)</f>
        <v>25</v>
      </c>
      <c r="E8" s="77">
        <f>COUNTA(C19:C83)</f>
        <v>25</v>
      </c>
      <c r="F8" s="117">
        <f>MIN(C19:C82)</f>
        <v>40.896000000000001</v>
      </c>
      <c r="G8" s="112">
        <f>AVERAGE(C19:C85)</f>
        <v>41.480919999999998</v>
      </c>
      <c r="H8" s="58"/>
      <c r="I8" s="81">
        <f>G8-F8</f>
        <v>0.58491999999999678</v>
      </c>
      <c r="J8" s="86">
        <v>1.2532812499999999E-2</v>
      </c>
      <c r="K8" s="92">
        <f>J8</f>
        <v>1.2532812499999999E-2</v>
      </c>
      <c r="L8" s="93">
        <f>K8</f>
        <v>1.2532812499999999E-2</v>
      </c>
      <c r="M8" s="435">
        <v>137.649</v>
      </c>
      <c r="N8" s="59"/>
      <c r="O8" s="424"/>
      <c r="P8" s="14"/>
    </row>
    <row r="9" spans="1:16" s="3" customFormat="1" ht="30" customHeight="1" x14ac:dyDescent="0.3">
      <c r="A9" s="70">
        <v>2</v>
      </c>
      <c r="B9" s="401" t="s">
        <v>217</v>
      </c>
      <c r="C9" s="73" t="s">
        <v>170</v>
      </c>
      <c r="D9" s="15">
        <f>COUNTA(D19:D83)+D8+1</f>
        <v>50</v>
      </c>
      <c r="E9" s="78">
        <f>COUNTA(D19:D83)+1</f>
        <v>25</v>
      </c>
      <c r="F9" s="118">
        <f>MIN(D19:D82)</f>
        <v>41.058</v>
      </c>
      <c r="G9" s="45">
        <f>AVERAGE(D19:D84)</f>
        <v>41.594750000000005</v>
      </c>
      <c r="H9" s="13"/>
      <c r="I9" s="82">
        <f>G9-F9</f>
        <v>0.53675000000000495</v>
      </c>
      <c r="J9" s="87">
        <v>2.5673252314814817E-2</v>
      </c>
      <c r="K9" s="94">
        <f>J9-J8</f>
        <v>1.3140439814814818E-2</v>
      </c>
      <c r="L9" s="95">
        <f>K9+L8</f>
        <v>2.5673252314814817E-2</v>
      </c>
      <c r="M9" s="398">
        <v>137.839</v>
      </c>
      <c r="N9" s="434"/>
      <c r="O9" s="424"/>
      <c r="P9" s="14"/>
    </row>
    <row r="10" spans="1:16" s="3" customFormat="1" ht="30" customHeight="1" thickBot="1" x14ac:dyDescent="0.35">
      <c r="A10" s="70">
        <v>3</v>
      </c>
      <c r="B10" s="401" t="s">
        <v>130</v>
      </c>
      <c r="C10" s="73" t="s">
        <v>176</v>
      </c>
      <c r="D10" s="15">
        <f>COUNTA(E19:E83)+D9+1</f>
        <v>91</v>
      </c>
      <c r="E10" s="78">
        <f>COUNTA(E19:E83)+1</f>
        <v>41</v>
      </c>
      <c r="F10" s="441">
        <f>MIN(E19:E84)</f>
        <v>40.933</v>
      </c>
      <c r="G10" s="44">
        <f>AVERAGE(E19:E85)</f>
        <v>41.400774999999996</v>
      </c>
      <c r="H10" s="13"/>
      <c r="I10" s="82">
        <f t="shared" ref="I10:I13" si="0">G10-F10</f>
        <v>0.46777499999999606</v>
      </c>
      <c r="J10" s="87">
        <v>4.6476597222222221E-2</v>
      </c>
      <c r="K10" s="94">
        <f>J10-J9</f>
        <v>2.0803344907407404E-2</v>
      </c>
      <c r="L10" s="95">
        <f>K10</f>
        <v>2.0803344907407404E-2</v>
      </c>
      <c r="M10" s="398" t="s">
        <v>253</v>
      </c>
      <c r="N10" s="433"/>
      <c r="O10" s="52"/>
      <c r="P10" s="14"/>
    </row>
    <row r="11" spans="1:16" s="3" customFormat="1" ht="30" customHeight="1" thickBot="1" x14ac:dyDescent="0.35">
      <c r="A11" s="70">
        <v>4</v>
      </c>
      <c r="B11" s="401" t="s">
        <v>217</v>
      </c>
      <c r="C11" s="73" t="s">
        <v>193</v>
      </c>
      <c r="D11" s="15">
        <f>COUNTA(F19:F83)+D10+1</f>
        <v>154</v>
      </c>
      <c r="E11" s="78">
        <f>COUNTA(F19:F83)+1</f>
        <v>63</v>
      </c>
      <c r="F11" s="443">
        <f>MIN(F19:F84)</f>
        <v>40.761000000000003</v>
      </c>
      <c r="G11" s="44">
        <f>AVERAGE(F19:F84)</f>
        <v>41.141725806451625</v>
      </c>
      <c r="H11" s="13"/>
      <c r="I11" s="82">
        <f t="shared" si="0"/>
        <v>0.38072580645162191</v>
      </c>
      <c r="J11" s="87">
        <v>7.7578067129629627E-2</v>
      </c>
      <c r="K11" s="94">
        <f>J11-J10</f>
        <v>3.1101469907407406E-2</v>
      </c>
      <c r="L11" s="96">
        <f>K11+L9</f>
        <v>5.6774722222222226E-2</v>
      </c>
      <c r="M11" s="398" t="s">
        <v>254</v>
      </c>
      <c r="N11" s="60"/>
      <c r="O11" s="42"/>
      <c r="P11" s="14"/>
    </row>
    <row r="12" spans="1:16" s="3" customFormat="1" ht="30" customHeight="1" thickBot="1" x14ac:dyDescent="0.35">
      <c r="A12" s="70">
        <v>5</v>
      </c>
      <c r="B12" s="402" t="s">
        <v>130</v>
      </c>
      <c r="C12" s="74" t="s">
        <v>171</v>
      </c>
      <c r="D12" s="15">
        <f>COUNTA(G19:G83)+D11+1</f>
        <v>200</v>
      </c>
      <c r="E12" s="78">
        <f>COUNTA(G19:G83)+1</f>
        <v>46</v>
      </c>
      <c r="F12" s="441">
        <f>MIN(G19:G84)</f>
        <v>41.308</v>
      </c>
      <c r="G12" s="44">
        <f>AVERAGE(G19:G884)</f>
        <v>41.730555555555547</v>
      </c>
      <c r="H12" s="13"/>
      <c r="I12" s="82">
        <f t="shared" si="0"/>
        <v>0.42255555555554736</v>
      </c>
      <c r="J12" s="87">
        <v>0.10090870370370371</v>
      </c>
      <c r="K12" s="94">
        <f>J12-J11</f>
        <v>2.3330636574074082E-2</v>
      </c>
      <c r="L12" s="95">
        <f>K12+L10</f>
        <v>4.4133981481481482E-2</v>
      </c>
      <c r="M12" s="398" t="s">
        <v>255</v>
      </c>
      <c r="N12" s="60"/>
      <c r="O12" s="43"/>
    </row>
    <row r="13" spans="1:16" s="3" customFormat="1" ht="30" customHeight="1" thickBot="1" x14ac:dyDescent="0.35">
      <c r="A13" s="71" t="s">
        <v>36</v>
      </c>
      <c r="B13" s="403" t="s">
        <v>130</v>
      </c>
      <c r="C13" s="75" t="s">
        <v>195</v>
      </c>
      <c r="D13" s="110">
        <f>COUNTA(H19:H83)+D12+1</f>
        <v>250</v>
      </c>
      <c r="E13" s="396">
        <f>COUNTA(H19:H83)+1</f>
        <v>50</v>
      </c>
      <c r="F13" s="442">
        <f>MIN(H19:H84)</f>
        <v>40.878</v>
      </c>
      <c r="G13" s="440">
        <f>AVERAGE(H19:H84)</f>
        <v>41.538877551020406</v>
      </c>
      <c r="H13" s="63"/>
      <c r="I13" s="85">
        <f t="shared" si="0"/>
        <v>0.66087755102040546</v>
      </c>
      <c r="J13" s="88" t="str">
        <f>'Общие результаты'!G6</f>
        <v>3:00:17</v>
      </c>
      <c r="K13" s="97">
        <f>J13-J12</f>
        <v>2.4288055555555535E-2</v>
      </c>
      <c r="L13" s="98">
        <f>K13+L12</f>
        <v>6.8422037037037017E-2</v>
      </c>
      <c r="M13" s="399"/>
      <c r="N13" s="425"/>
      <c r="O13" s="426"/>
    </row>
    <row r="14" spans="1:16" s="3" customFormat="1" ht="30" customHeight="1" x14ac:dyDescent="0.3">
      <c r="A14" s="47"/>
      <c r="B14" s="48"/>
      <c r="C14" s="49"/>
      <c r="D14" s="49"/>
      <c r="E14" s="49"/>
      <c r="F14" s="34">
        <f>AVERAGE(F8,F9,F12)</f>
        <v>41.087333333333333</v>
      </c>
      <c r="G14" s="36">
        <f>AVERAGE(C19:D76,F19:F80)</f>
        <v>41.316072072072053</v>
      </c>
      <c r="H14" s="50" t="s">
        <v>218</v>
      </c>
      <c r="I14" s="37">
        <f>AVERAGE(I8,I9,I12)</f>
        <v>0.51474185185184973</v>
      </c>
      <c r="J14" s="49"/>
      <c r="K14" s="49"/>
      <c r="L14" s="49"/>
      <c r="M14" s="16"/>
      <c r="N14" s="16"/>
    </row>
    <row r="15" spans="1:16" ht="27.75" customHeight="1" x14ac:dyDescent="0.3">
      <c r="A15" s="17"/>
      <c r="B15" s="17"/>
      <c r="C15" s="17"/>
      <c r="D15" s="18"/>
      <c r="E15" s="19"/>
      <c r="F15" s="20">
        <f>AVERAGE(F10,F12,F13)</f>
        <v>41.039666666666669</v>
      </c>
      <c r="G15" s="21">
        <f>AVERAGE(E19:E69,G19:H77)</f>
        <v>41.562022388059702</v>
      </c>
      <c r="H15" s="51" t="s">
        <v>219</v>
      </c>
      <c r="I15" s="22">
        <f>AVERAGE(I10,I12,I13)</f>
        <v>0.51706936885864963</v>
      </c>
      <c r="J15" s="19"/>
      <c r="K15" s="19" t="s">
        <v>22</v>
      </c>
      <c r="L15" s="19"/>
      <c r="M15" s="16"/>
      <c r="N15" s="16"/>
    </row>
    <row r="16" spans="1:16" ht="30" customHeight="1" thickBot="1" x14ac:dyDescent="0.35">
      <c r="A16" s="23"/>
      <c r="B16" s="23"/>
      <c r="C16" s="23"/>
      <c r="D16" s="19"/>
      <c r="E16" s="19"/>
      <c r="F16" s="24">
        <f>AVERAGE(F8:F13)</f>
        <v>40.972333333333331</v>
      </c>
      <c r="G16" s="25">
        <f>AVERAGE(C19:H85)</f>
        <v>41.450591836734731</v>
      </c>
      <c r="H16" s="26"/>
      <c r="I16" s="27">
        <f>AVERAGE(I8:I13)</f>
        <v>0.50893398550459545</v>
      </c>
      <c r="J16" s="19"/>
      <c r="K16" s="19"/>
      <c r="L16" s="19"/>
      <c r="M16" s="23"/>
      <c r="N16" s="23"/>
    </row>
    <row r="18" spans="2:14" ht="15" thickBot="1" x14ac:dyDescent="0.35">
      <c r="C18" s="28" t="str">
        <f>B8</f>
        <v>Бахмацкий Олег</v>
      </c>
      <c r="D18" s="422" t="str">
        <f>B9</f>
        <v>Бахмацкий Олег</v>
      </c>
      <c r="E18" s="28" t="str">
        <f>B10</f>
        <v>Паненко Женя</v>
      </c>
      <c r="F18" s="28" t="str">
        <f>B11</f>
        <v>Бахмацкий Олег</v>
      </c>
      <c r="G18" s="28" t="str">
        <f>B12</f>
        <v>Паненко Женя</v>
      </c>
      <c r="H18" s="28" t="str">
        <f>B13</f>
        <v>Паненко Женя</v>
      </c>
      <c r="I18" s="12"/>
      <c r="J18" s="12"/>
    </row>
    <row r="19" spans="2:14" x14ac:dyDescent="0.3">
      <c r="B19" s="1">
        <v>1</v>
      </c>
      <c r="C19" s="406">
        <v>47.28</v>
      </c>
      <c r="D19" s="410">
        <v>43.948999999999998</v>
      </c>
      <c r="E19" s="407">
        <v>44.201999999999998</v>
      </c>
      <c r="F19" s="407">
        <v>42.898000000000003</v>
      </c>
      <c r="G19" s="407">
        <v>43.94</v>
      </c>
      <c r="H19" s="407">
        <v>41.186999999999998</v>
      </c>
      <c r="I19" s="407"/>
      <c r="J19" s="408"/>
      <c r="K19" s="99"/>
      <c r="M19" s="2"/>
      <c r="N19" s="2"/>
    </row>
    <row r="20" spans="2:14" x14ac:dyDescent="0.3">
      <c r="B20" s="1">
        <v>2</v>
      </c>
      <c r="C20" s="409">
        <v>42.305999999999997</v>
      </c>
      <c r="D20" s="410">
        <v>41.677999999999997</v>
      </c>
      <c r="E20" s="410">
        <v>42.021999999999998</v>
      </c>
      <c r="F20" s="410">
        <v>41.308</v>
      </c>
      <c r="G20" s="410">
        <v>41.99</v>
      </c>
      <c r="H20" s="410">
        <v>41.375</v>
      </c>
      <c r="I20" s="410"/>
      <c r="J20" s="411"/>
      <c r="K20" s="99"/>
      <c r="M20" s="3"/>
      <c r="N20" s="3"/>
    </row>
    <row r="21" spans="2:14" x14ac:dyDescent="0.3">
      <c r="B21" s="1">
        <v>3</v>
      </c>
      <c r="C21" s="409">
        <v>41.734999999999999</v>
      </c>
      <c r="D21" s="410">
        <v>41.470999999999997</v>
      </c>
      <c r="E21" s="410">
        <v>41.44</v>
      </c>
      <c r="F21" s="410">
        <v>41.247999999999998</v>
      </c>
      <c r="G21" s="410">
        <v>41.521999999999998</v>
      </c>
      <c r="H21" s="410">
        <v>42.207999999999998</v>
      </c>
      <c r="I21" s="410"/>
      <c r="J21" s="411"/>
      <c r="K21" s="99"/>
      <c r="M21" s="3"/>
      <c r="N21" s="3"/>
    </row>
    <row r="22" spans="2:14" x14ac:dyDescent="0.3">
      <c r="B22" s="1">
        <v>4</v>
      </c>
      <c r="C22" s="409">
        <v>41.536000000000001</v>
      </c>
      <c r="D22" s="410">
        <v>41.255000000000003</v>
      </c>
      <c r="E22" s="410">
        <v>41.268000000000001</v>
      </c>
      <c r="F22" s="410">
        <v>41.13</v>
      </c>
      <c r="G22" s="410">
        <v>41.752000000000002</v>
      </c>
      <c r="H22" s="410">
        <v>41.47</v>
      </c>
      <c r="I22" s="410"/>
      <c r="J22" s="411"/>
      <c r="K22" s="99"/>
      <c r="M22" s="3"/>
      <c r="N22" s="3"/>
    </row>
    <row r="23" spans="2:14" x14ac:dyDescent="0.3">
      <c r="B23" s="1">
        <v>5</v>
      </c>
      <c r="C23" s="409">
        <v>41.582000000000001</v>
      </c>
      <c r="D23" s="410">
        <v>41.417000000000002</v>
      </c>
      <c r="E23" s="410">
        <v>41.218000000000004</v>
      </c>
      <c r="F23" s="410">
        <v>41.244</v>
      </c>
      <c r="G23" s="410">
        <v>41.564</v>
      </c>
      <c r="H23" s="410">
        <v>41.427</v>
      </c>
      <c r="I23" s="410"/>
      <c r="J23" s="411"/>
      <c r="K23" s="99"/>
    </row>
    <row r="24" spans="2:14" x14ac:dyDescent="0.3">
      <c r="B24" s="1">
        <v>6</v>
      </c>
      <c r="C24" s="409">
        <v>41.372999999999998</v>
      </c>
      <c r="D24" s="410">
        <v>41.323999999999998</v>
      </c>
      <c r="E24" s="410">
        <v>41.773000000000003</v>
      </c>
      <c r="F24" s="410">
        <v>41.12</v>
      </c>
      <c r="G24" s="410">
        <v>41.692</v>
      </c>
      <c r="H24" s="410">
        <v>41.133000000000003</v>
      </c>
      <c r="I24" s="410"/>
      <c r="J24" s="411"/>
      <c r="K24" s="99"/>
    </row>
    <row r="25" spans="2:14" x14ac:dyDescent="0.3">
      <c r="B25" s="1">
        <v>7</v>
      </c>
      <c r="C25" s="409">
        <v>41.280999999999999</v>
      </c>
      <c r="D25" s="410">
        <v>41.225999999999999</v>
      </c>
      <c r="E25" s="410">
        <v>41.204999999999998</v>
      </c>
      <c r="F25" s="410">
        <v>41.018999999999998</v>
      </c>
      <c r="G25" s="410">
        <v>41.381</v>
      </c>
      <c r="H25" s="410">
        <v>41.304000000000002</v>
      </c>
      <c r="I25" s="410"/>
      <c r="J25" s="411"/>
      <c r="K25" s="99"/>
    </row>
    <row r="26" spans="2:14" x14ac:dyDescent="0.3">
      <c r="B26" s="1">
        <v>8</v>
      </c>
      <c r="C26" s="409">
        <v>41.058</v>
      </c>
      <c r="D26" s="410">
        <v>41.57</v>
      </c>
      <c r="E26" s="410">
        <v>41.026000000000003</v>
      </c>
      <c r="F26" s="410">
        <v>41.121000000000002</v>
      </c>
      <c r="G26" s="410">
        <v>41.363999999999997</v>
      </c>
      <c r="H26" s="410">
        <v>41.96</v>
      </c>
      <c r="I26" s="410"/>
      <c r="J26" s="411"/>
      <c r="K26" s="99"/>
    </row>
    <row r="27" spans="2:14" x14ac:dyDescent="0.3">
      <c r="B27" s="1">
        <v>9</v>
      </c>
      <c r="C27" s="412">
        <v>41.134</v>
      </c>
      <c r="D27" s="410">
        <v>41.404000000000003</v>
      </c>
      <c r="E27" s="410">
        <v>41.18</v>
      </c>
      <c r="F27" s="410">
        <v>41.191000000000003</v>
      </c>
      <c r="G27" s="410">
        <v>41.530999999999999</v>
      </c>
      <c r="H27" s="410">
        <v>41.286000000000001</v>
      </c>
      <c r="I27" s="410"/>
      <c r="J27" s="411"/>
      <c r="K27" s="99"/>
    </row>
    <row r="28" spans="2:14" x14ac:dyDescent="0.3">
      <c r="B28" s="1">
        <v>10</v>
      </c>
      <c r="C28" s="409">
        <v>41.154000000000003</v>
      </c>
      <c r="D28" s="410">
        <v>41.444000000000003</v>
      </c>
      <c r="E28" s="410">
        <v>41.223999999999997</v>
      </c>
      <c r="F28" s="410">
        <v>41.189</v>
      </c>
      <c r="G28" s="410">
        <v>42.024999999999999</v>
      </c>
      <c r="H28" s="410">
        <v>41.347000000000001</v>
      </c>
      <c r="I28" s="410"/>
      <c r="J28" s="411"/>
      <c r="K28" s="99"/>
    </row>
    <row r="29" spans="2:14" x14ac:dyDescent="0.3">
      <c r="B29" s="1">
        <v>11</v>
      </c>
      <c r="C29" s="409">
        <v>41.034999999999997</v>
      </c>
      <c r="D29" s="410">
        <v>41.088999999999999</v>
      </c>
      <c r="E29" s="410">
        <v>41.249000000000002</v>
      </c>
      <c r="F29" s="410">
        <v>41.32</v>
      </c>
      <c r="G29" s="410">
        <v>41.536999999999999</v>
      </c>
      <c r="H29" s="410">
        <v>41.454000000000001</v>
      </c>
      <c r="I29" s="410"/>
      <c r="J29" s="411"/>
      <c r="K29" s="99"/>
    </row>
    <row r="30" spans="2:14" x14ac:dyDescent="0.3">
      <c r="B30" s="1">
        <v>12</v>
      </c>
      <c r="C30" s="409">
        <v>41.042000000000002</v>
      </c>
      <c r="D30" s="410">
        <v>41.247</v>
      </c>
      <c r="E30" s="410">
        <v>41.182000000000002</v>
      </c>
      <c r="F30" s="410">
        <v>41.082000000000001</v>
      </c>
      <c r="G30" s="410">
        <v>41.484999999999999</v>
      </c>
      <c r="H30" s="410">
        <v>41.305</v>
      </c>
      <c r="I30" s="410"/>
      <c r="J30" s="411"/>
      <c r="K30" s="99"/>
    </row>
    <row r="31" spans="2:14" x14ac:dyDescent="0.3">
      <c r="B31" s="1">
        <v>13</v>
      </c>
      <c r="C31" s="409">
        <v>41.098999999999997</v>
      </c>
      <c r="D31" s="410">
        <v>42.290999999999997</v>
      </c>
      <c r="E31" s="410">
        <v>41.448999999999998</v>
      </c>
      <c r="F31" s="410">
        <v>41.121000000000002</v>
      </c>
      <c r="G31" s="410">
        <v>41.375</v>
      </c>
      <c r="H31" s="410">
        <v>41.412999999999997</v>
      </c>
      <c r="I31" s="410"/>
      <c r="J31" s="411"/>
      <c r="K31" s="100"/>
      <c r="L31" s="1"/>
    </row>
    <row r="32" spans="2:14" x14ac:dyDescent="0.3">
      <c r="B32" s="1">
        <v>14</v>
      </c>
      <c r="C32" s="413">
        <v>41.055999999999997</v>
      </c>
      <c r="D32" s="410">
        <v>42.137999999999998</v>
      </c>
      <c r="E32" s="410">
        <v>41.183</v>
      </c>
      <c r="F32" s="410">
        <v>41.386000000000003</v>
      </c>
      <c r="G32" s="410">
        <v>41.511000000000003</v>
      </c>
      <c r="H32" s="410">
        <v>41.350999999999999</v>
      </c>
      <c r="I32" s="410"/>
      <c r="J32" s="411"/>
      <c r="K32" s="100"/>
      <c r="L32" s="1"/>
    </row>
    <row r="33" spans="2:12" x14ac:dyDescent="0.3">
      <c r="B33" s="1">
        <v>15</v>
      </c>
      <c r="C33" s="409">
        <v>40.962000000000003</v>
      </c>
      <c r="D33" s="410">
        <v>41.347000000000001</v>
      </c>
      <c r="E33" s="410">
        <v>41.097999999999999</v>
      </c>
      <c r="F33" s="410">
        <v>40.98</v>
      </c>
      <c r="G33" s="410">
        <v>41.606999999999999</v>
      </c>
      <c r="H33" s="410">
        <v>41.277000000000001</v>
      </c>
      <c r="I33" s="410"/>
      <c r="J33" s="411"/>
      <c r="K33" s="100"/>
      <c r="L33" s="1"/>
    </row>
    <row r="34" spans="2:12" x14ac:dyDescent="0.3">
      <c r="B34" s="1">
        <v>16</v>
      </c>
      <c r="C34" s="409">
        <v>41.012</v>
      </c>
      <c r="D34" s="414">
        <v>41.73</v>
      </c>
      <c r="E34" s="410">
        <v>41.759</v>
      </c>
      <c r="F34" s="410">
        <v>40.926000000000002</v>
      </c>
      <c r="G34" s="410">
        <v>41.463000000000001</v>
      </c>
      <c r="H34" s="410">
        <v>41.396000000000001</v>
      </c>
      <c r="I34" s="410"/>
      <c r="J34" s="411"/>
      <c r="K34" s="100"/>
      <c r="L34" s="1"/>
    </row>
    <row r="35" spans="2:12" x14ac:dyDescent="0.3">
      <c r="B35" s="1">
        <v>17</v>
      </c>
      <c r="C35" s="409">
        <v>41.058</v>
      </c>
      <c r="D35" s="410">
        <v>41.377000000000002</v>
      </c>
      <c r="E35" s="410">
        <v>41.204999999999998</v>
      </c>
      <c r="F35" s="410">
        <v>40.921999999999997</v>
      </c>
      <c r="G35" s="410">
        <v>41.642000000000003</v>
      </c>
      <c r="H35" s="410">
        <v>41.11</v>
      </c>
      <c r="I35" s="410"/>
      <c r="J35" s="411"/>
      <c r="K35" s="100"/>
      <c r="L35" s="1"/>
    </row>
    <row r="36" spans="2:12" x14ac:dyDescent="0.3">
      <c r="B36" s="1">
        <v>18</v>
      </c>
      <c r="C36" s="409">
        <v>41.031999999999996</v>
      </c>
      <c r="D36" s="410">
        <v>41.220999999999997</v>
      </c>
      <c r="E36" s="410">
        <v>41.002000000000002</v>
      </c>
      <c r="F36" s="410">
        <v>40.761000000000003</v>
      </c>
      <c r="G36" s="410">
        <v>41.567</v>
      </c>
      <c r="H36" s="410">
        <v>41.356000000000002</v>
      </c>
      <c r="I36" s="410"/>
      <c r="J36" s="411"/>
      <c r="K36" s="100"/>
      <c r="L36" s="1"/>
    </row>
    <row r="37" spans="2:12" x14ac:dyDescent="0.3">
      <c r="B37" s="1">
        <v>19</v>
      </c>
      <c r="C37" s="409">
        <v>41.636000000000003</v>
      </c>
      <c r="D37" s="410">
        <v>41.158000000000001</v>
      </c>
      <c r="E37" s="410">
        <v>41.06</v>
      </c>
      <c r="F37" s="410">
        <v>40.984000000000002</v>
      </c>
      <c r="G37" s="410">
        <v>41.469000000000001</v>
      </c>
      <c r="H37" s="410">
        <v>41.335999999999999</v>
      </c>
      <c r="I37" s="410"/>
      <c r="J37" s="411"/>
      <c r="K37" s="100"/>
      <c r="L37" s="1"/>
    </row>
    <row r="38" spans="2:12" x14ac:dyDescent="0.3">
      <c r="B38" s="1">
        <v>20</v>
      </c>
      <c r="C38" s="409">
        <v>41.170999999999999</v>
      </c>
      <c r="D38" s="410">
        <v>41.302</v>
      </c>
      <c r="E38" s="410">
        <v>40.96</v>
      </c>
      <c r="F38" s="410">
        <v>40.780999999999999</v>
      </c>
      <c r="G38" s="410">
        <v>42.795000000000002</v>
      </c>
      <c r="H38" s="410">
        <v>41.554000000000002</v>
      </c>
      <c r="I38" s="410"/>
      <c r="J38" s="411"/>
      <c r="K38" s="100"/>
      <c r="L38" s="1"/>
    </row>
    <row r="39" spans="2:12" x14ac:dyDescent="0.3">
      <c r="B39" s="1">
        <v>21</v>
      </c>
      <c r="C39" s="409">
        <v>40.896000000000001</v>
      </c>
      <c r="D39" s="410">
        <v>41.058</v>
      </c>
      <c r="E39" s="410">
        <v>41.832000000000001</v>
      </c>
      <c r="F39" s="410">
        <v>40.825000000000003</v>
      </c>
      <c r="G39" s="410">
        <v>41.682000000000002</v>
      </c>
      <c r="H39" s="410">
        <v>41.393999999999998</v>
      </c>
      <c r="I39" s="410"/>
      <c r="J39" s="411"/>
      <c r="K39" s="100"/>
      <c r="L39" s="1"/>
    </row>
    <row r="40" spans="2:12" x14ac:dyDescent="0.3">
      <c r="B40" s="1">
        <v>22</v>
      </c>
      <c r="C40" s="409">
        <v>41.149000000000001</v>
      </c>
      <c r="D40" s="410">
        <v>41.37</v>
      </c>
      <c r="E40" s="410">
        <v>41.188000000000002</v>
      </c>
      <c r="F40" s="410">
        <v>40.825000000000003</v>
      </c>
      <c r="G40" s="410">
        <v>42.338000000000001</v>
      </c>
      <c r="H40" s="410">
        <v>41.356999999999999</v>
      </c>
      <c r="I40" s="410"/>
      <c r="J40" s="411"/>
      <c r="K40" s="100"/>
      <c r="L40" s="1"/>
    </row>
    <row r="41" spans="2:12" x14ac:dyDescent="0.3">
      <c r="B41" s="1">
        <v>23</v>
      </c>
      <c r="C41" s="409">
        <v>41.125</v>
      </c>
      <c r="D41" s="410">
        <v>42.825000000000003</v>
      </c>
      <c r="E41" s="410">
        <v>41.165999999999997</v>
      </c>
      <c r="F41" s="410">
        <v>40.786999999999999</v>
      </c>
      <c r="G41" s="410">
        <v>42.244999999999997</v>
      </c>
      <c r="H41" s="410">
        <v>41.276000000000003</v>
      </c>
      <c r="I41" s="410"/>
      <c r="J41" s="411"/>
      <c r="K41" s="100"/>
      <c r="L41" s="1"/>
    </row>
    <row r="42" spans="2:12" x14ac:dyDescent="0.3">
      <c r="B42" s="1">
        <v>24</v>
      </c>
      <c r="C42" s="409">
        <v>41.179000000000002</v>
      </c>
      <c r="D42" s="410">
        <v>41.383000000000003</v>
      </c>
      <c r="E42" s="410">
        <v>41.29</v>
      </c>
      <c r="F42" s="410">
        <v>40.912999999999997</v>
      </c>
      <c r="G42" s="410">
        <v>41.713999999999999</v>
      </c>
      <c r="H42" s="410">
        <v>41.49</v>
      </c>
      <c r="I42" s="410"/>
      <c r="J42" s="411"/>
      <c r="K42" s="100"/>
      <c r="L42" s="1"/>
    </row>
    <row r="43" spans="2:12" x14ac:dyDescent="0.3">
      <c r="B43" s="1">
        <v>25</v>
      </c>
      <c r="C43" s="409">
        <v>41.131999999999998</v>
      </c>
      <c r="D43" s="410"/>
      <c r="E43" s="410">
        <v>41.081000000000003</v>
      </c>
      <c r="F43" s="410">
        <v>40.902000000000001</v>
      </c>
      <c r="G43" s="410">
        <v>41.308</v>
      </c>
      <c r="H43" s="410">
        <v>41.423000000000002</v>
      </c>
      <c r="I43" s="410"/>
      <c r="J43" s="411"/>
      <c r="K43" s="100"/>
      <c r="L43" s="1"/>
    </row>
    <row r="44" spans="2:12" x14ac:dyDescent="0.3">
      <c r="B44" s="1">
        <v>26</v>
      </c>
      <c r="C44" s="409"/>
      <c r="D44" s="410"/>
      <c r="E44" s="410">
        <v>41.027999999999999</v>
      </c>
      <c r="F44" s="410">
        <v>40.878</v>
      </c>
      <c r="G44" s="410">
        <v>41.34</v>
      </c>
      <c r="H44" s="410">
        <v>41.692999999999998</v>
      </c>
      <c r="I44" s="410"/>
      <c r="J44" s="411"/>
      <c r="K44" s="100"/>
      <c r="L44" s="1"/>
    </row>
    <row r="45" spans="2:12" x14ac:dyDescent="0.3">
      <c r="B45" s="1">
        <v>27</v>
      </c>
      <c r="C45" s="409"/>
      <c r="D45" s="410"/>
      <c r="E45" s="410">
        <v>41.018000000000001</v>
      </c>
      <c r="F45" s="410">
        <v>40.883000000000003</v>
      </c>
      <c r="G45" s="410">
        <v>41.597000000000001</v>
      </c>
      <c r="H45" s="410">
        <v>41.295000000000002</v>
      </c>
      <c r="I45" s="410"/>
      <c r="J45" s="411"/>
      <c r="K45" s="100"/>
      <c r="L45" s="1"/>
    </row>
    <row r="46" spans="2:12" x14ac:dyDescent="0.3">
      <c r="B46" s="1">
        <v>28</v>
      </c>
      <c r="C46" s="409"/>
      <c r="D46" s="410"/>
      <c r="E46" s="410">
        <v>41.209000000000003</v>
      </c>
      <c r="F46" s="410">
        <v>40.762</v>
      </c>
      <c r="G46" s="410">
        <v>41.555</v>
      </c>
      <c r="H46" s="410">
        <v>41.442999999999998</v>
      </c>
      <c r="I46" s="410"/>
      <c r="J46" s="411"/>
      <c r="K46" s="100"/>
      <c r="L46" s="1"/>
    </row>
    <row r="47" spans="2:12" x14ac:dyDescent="0.3">
      <c r="B47" s="1">
        <v>29</v>
      </c>
      <c r="C47" s="409"/>
      <c r="D47" s="410"/>
      <c r="E47" s="410">
        <v>41.241999999999997</v>
      </c>
      <c r="F47" s="410">
        <v>40.908999999999999</v>
      </c>
      <c r="G47" s="410">
        <v>41.728999999999999</v>
      </c>
      <c r="H47" s="410">
        <v>41.643000000000001</v>
      </c>
      <c r="I47" s="410"/>
      <c r="J47" s="411"/>
      <c r="K47" s="100"/>
      <c r="L47" s="1"/>
    </row>
    <row r="48" spans="2:12" x14ac:dyDescent="0.3">
      <c r="B48" s="1">
        <v>30</v>
      </c>
      <c r="C48" s="409"/>
      <c r="D48" s="410"/>
      <c r="E48" s="410">
        <v>41.497</v>
      </c>
      <c r="F48" s="410">
        <v>40.994999999999997</v>
      </c>
      <c r="G48" s="423">
        <v>41.609000000000002</v>
      </c>
      <c r="H48" s="410">
        <v>41.792999999999999</v>
      </c>
      <c r="I48" s="410"/>
      <c r="J48" s="411"/>
      <c r="K48" s="100"/>
      <c r="L48" s="1"/>
    </row>
    <row r="49" spans="2:12" x14ac:dyDescent="0.3">
      <c r="B49" s="1">
        <v>31</v>
      </c>
      <c r="C49" s="409"/>
      <c r="D49" s="410"/>
      <c r="E49" s="410">
        <v>41.173999999999999</v>
      </c>
      <c r="F49" s="410">
        <v>40.884</v>
      </c>
      <c r="G49" s="423">
        <v>41.662999999999997</v>
      </c>
      <c r="H49" s="410">
        <v>45.055999999999997</v>
      </c>
      <c r="I49" s="410"/>
      <c r="J49" s="411"/>
      <c r="K49" s="100"/>
      <c r="L49" s="1"/>
    </row>
    <row r="50" spans="2:12" x14ac:dyDescent="0.3">
      <c r="B50" s="1">
        <v>32</v>
      </c>
      <c r="C50" s="409"/>
      <c r="D50" s="410"/>
      <c r="E50" s="410">
        <v>41.188000000000002</v>
      </c>
      <c r="F50" s="410">
        <v>40.857999999999997</v>
      </c>
      <c r="G50" s="410">
        <v>41.628999999999998</v>
      </c>
      <c r="H50" s="410">
        <v>41.795999999999999</v>
      </c>
      <c r="I50" s="410"/>
      <c r="J50" s="411"/>
      <c r="K50" s="100"/>
      <c r="L50" s="1"/>
    </row>
    <row r="51" spans="2:12" x14ac:dyDescent="0.3">
      <c r="B51" s="1">
        <v>33</v>
      </c>
      <c r="C51" s="409"/>
      <c r="D51" s="410"/>
      <c r="E51" s="410">
        <v>41.194000000000003</v>
      </c>
      <c r="F51" s="410">
        <v>40.811999999999998</v>
      </c>
      <c r="G51" s="410">
        <v>41.655000000000001</v>
      </c>
      <c r="H51" s="410">
        <v>41.53</v>
      </c>
      <c r="I51" s="410"/>
      <c r="J51" s="411"/>
      <c r="K51" s="100"/>
      <c r="L51" s="1"/>
    </row>
    <row r="52" spans="2:12" x14ac:dyDescent="0.3">
      <c r="B52" s="1">
        <v>34</v>
      </c>
      <c r="C52" s="409"/>
      <c r="D52" s="410"/>
      <c r="E52" s="410">
        <v>41.540999999999997</v>
      </c>
      <c r="F52" s="410">
        <v>41.180999999999997</v>
      </c>
      <c r="G52" s="410">
        <v>41.603999999999999</v>
      </c>
      <c r="H52" s="410">
        <v>41.396000000000001</v>
      </c>
      <c r="I52" s="410"/>
      <c r="J52" s="411"/>
      <c r="K52" s="100"/>
      <c r="L52" s="1"/>
    </row>
    <row r="53" spans="2:12" x14ac:dyDescent="0.3">
      <c r="B53" s="1">
        <v>35</v>
      </c>
      <c r="C53" s="409"/>
      <c r="D53" s="410"/>
      <c r="E53" s="410">
        <v>42.103000000000002</v>
      </c>
      <c r="F53" s="410">
        <v>41.155000000000001</v>
      </c>
      <c r="G53" s="410">
        <v>41.43</v>
      </c>
      <c r="H53" s="410">
        <v>41.981999999999999</v>
      </c>
      <c r="I53" s="410"/>
      <c r="J53" s="411"/>
      <c r="K53" s="100"/>
      <c r="L53" s="1"/>
    </row>
    <row r="54" spans="2:12" x14ac:dyDescent="0.3">
      <c r="B54" s="1">
        <v>36</v>
      </c>
      <c r="C54" s="409"/>
      <c r="D54" s="410"/>
      <c r="E54" s="410">
        <v>42.216000000000001</v>
      </c>
      <c r="F54" s="410">
        <v>41.12</v>
      </c>
      <c r="G54" s="410">
        <v>41.662999999999997</v>
      </c>
      <c r="H54" s="410">
        <v>41.558999999999997</v>
      </c>
      <c r="I54" s="410"/>
      <c r="J54" s="411"/>
      <c r="K54" s="100"/>
      <c r="L54" s="1"/>
    </row>
    <row r="55" spans="2:12" x14ac:dyDescent="0.3">
      <c r="B55" s="1">
        <v>37</v>
      </c>
      <c r="C55" s="409"/>
      <c r="D55" s="410"/>
      <c r="E55" s="410">
        <v>41.725999999999999</v>
      </c>
      <c r="F55" s="410">
        <v>41.268999999999998</v>
      </c>
      <c r="G55" s="410">
        <v>41.350999999999999</v>
      </c>
      <c r="H55" s="410">
        <v>41.393999999999998</v>
      </c>
      <c r="I55" s="410"/>
      <c r="J55" s="411"/>
      <c r="K55" s="100"/>
      <c r="L55" s="1"/>
    </row>
    <row r="56" spans="2:12" x14ac:dyDescent="0.3">
      <c r="B56" s="1">
        <v>38</v>
      </c>
      <c r="C56" s="409"/>
      <c r="D56" s="410"/>
      <c r="E56" s="410">
        <v>41.536999999999999</v>
      </c>
      <c r="F56" s="410">
        <v>43.673999999999999</v>
      </c>
      <c r="G56" s="410">
        <v>41.81</v>
      </c>
      <c r="H56" s="410">
        <v>43.585999999999999</v>
      </c>
      <c r="I56" s="410"/>
      <c r="J56" s="411"/>
      <c r="K56" s="100"/>
      <c r="L56" s="1"/>
    </row>
    <row r="57" spans="2:12" x14ac:dyDescent="0.3">
      <c r="B57" s="1">
        <v>39</v>
      </c>
      <c r="C57" s="409"/>
      <c r="D57" s="410"/>
      <c r="E57" s="410">
        <v>41.162999999999997</v>
      </c>
      <c r="F57" s="410">
        <v>41.28</v>
      </c>
      <c r="G57" s="410">
        <v>41.828000000000003</v>
      </c>
      <c r="H57" s="410">
        <v>42.244</v>
      </c>
      <c r="I57" s="410"/>
      <c r="J57" s="411"/>
      <c r="K57" s="100"/>
      <c r="L57" s="1"/>
    </row>
    <row r="58" spans="2:12" x14ac:dyDescent="0.3">
      <c r="B58" s="1">
        <v>40</v>
      </c>
      <c r="C58" s="409"/>
      <c r="D58" s="410"/>
      <c r="E58" s="410">
        <v>40.933</v>
      </c>
      <c r="F58" s="410">
        <v>40.999000000000002</v>
      </c>
      <c r="G58" s="410">
        <v>41.79</v>
      </c>
      <c r="H58" s="410">
        <v>41.250999999999998</v>
      </c>
      <c r="I58" s="410"/>
      <c r="J58" s="411"/>
      <c r="K58" s="100"/>
      <c r="L58" s="1"/>
    </row>
    <row r="59" spans="2:12" x14ac:dyDescent="0.3">
      <c r="B59" s="1">
        <v>41</v>
      </c>
      <c r="C59" s="409"/>
      <c r="D59" s="410"/>
      <c r="E59" s="410"/>
      <c r="F59" s="410">
        <v>40.978999999999999</v>
      </c>
      <c r="G59" s="410">
        <v>41.545999999999999</v>
      </c>
      <c r="H59" s="410">
        <v>41.548000000000002</v>
      </c>
      <c r="I59" s="410"/>
      <c r="J59" s="411"/>
      <c r="K59" s="100"/>
      <c r="L59" s="1"/>
    </row>
    <row r="60" spans="2:12" x14ac:dyDescent="0.3">
      <c r="B60" s="1">
        <v>42</v>
      </c>
      <c r="C60" s="409"/>
      <c r="D60" s="410"/>
      <c r="E60" s="410"/>
      <c r="F60" s="410">
        <v>41.067999999999998</v>
      </c>
      <c r="G60" s="410">
        <v>41.780999999999999</v>
      </c>
      <c r="H60" s="410">
        <v>41.198999999999998</v>
      </c>
      <c r="I60" s="410"/>
      <c r="J60" s="411"/>
      <c r="K60" s="100"/>
      <c r="L60" s="1"/>
    </row>
    <row r="61" spans="2:12" x14ac:dyDescent="0.3">
      <c r="B61" s="1">
        <v>43</v>
      </c>
      <c r="C61" s="409"/>
      <c r="D61" s="410"/>
      <c r="E61" s="410"/>
      <c r="F61" s="410">
        <v>41.287999999999997</v>
      </c>
      <c r="G61" s="430">
        <v>42.02</v>
      </c>
      <c r="H61" s="410">
        <v>40.878</v>
      </c>
      <c r="I61" s="410"/>
      <c r="J61" s="411"/>
      <c r="K61" s="100"/>
      <c r="L61" s="1"/>
    </row>
    <row r="62" spans="2:12" x14ac:dyDescent="0.3">
      <c r="B62" s="1">
        <v>44</v>
      </c>
      <c r="C62" s="409"/>
      <c r="D62" s="410"/>
      <c r="E62" s="410"/>
      <c r="F62" s="410">
        <v>41.304000000000002</v>
      </c>
      <c r="G62" s="410">
        <v>41.735999999999997</v>
      </c>
      <c r="H62" s="410">
        <v>40.923999999999999</v>
      </c>
      <c r="I62" s="410"/>
      <c r="J62" s="411"/>
      <c r="K62" s="100"/>
      <c r="L62" s="1"/>
    </row>
    <row r="63" spans="2:12" x14ac:dyDescent="0.3">
      <c r="B63" s="1">
        <v>45</v>
      </c>
      <c r="C63" s="409"/>
      <c r="D63" s="410"/>
      <c r="E63" s="410"/>
      <c r="F63" s="410">
        <v>41.124000000000002</v>
      </c>
      <c r="G63" s="410">
        <v>42.04</v>
      </c>
      <c r="H63" s="410">
        <v>41</v>
      </c>
      <c r="I63" s="410"/>
      <c r="J63" s="411"/>
      <c r="K63" s="100"/>
      <c r="L63" s="1"/>
    </row>
    <row r="64" spans="2:12" x14ac:dyDescent="0.3">
      <c r="B64" s="1">
        <v>46</v>
      </c>
      <c r="C64" s="409"/>
      <c r="D64" s="410"/>
      <c r="E64" s="410"/>
      <c r="F64" s="410">
        <v>40.895000000000003</v>
      </c>
      <c r="G64" s="410"/>
      <c r="H64" s="410">
        <v>41.094999999999999</v>
      </c>
      <c r="I64" s="410"/>
      <c r="J64" s="411"/>
      <c r="K64" s="100"/>
      <c r="L64" s="1"/>
    </row>
    <row r="65" spans="1:16" x14ac:dyDescent="0.3">
      <c r="B65" s="1">
        <v>47</v>
      </c>
      <c r="C65" s="409"/>
      <c r="D65" s="410"/>
      <c r="E65" s="410"/>
      <c r="F65" s="410">
        <v>41.026000000000003</v>
      </c>
      <c r="G65" s="410"/>
      <c r="H65" s="410">
        <v>41.296999999999997</v>
      </c>
      <c r="I65" s="410"/>
      <c r="J65" s="411"/>
      <c r="K65" s="100"/>
      <c r="L65" s="1"/>
    </row>
    <row r="66" spans="1:16" x14ac:dyDescent="0.3">
      <c r="B66" s="1">
        <v>48</v>
      </c>
      <c r="C66" s="409"/>
      <c r="D66" s="410"/>
      <c r="E66" s="410"/>
      <c r="F66" s="410">
        <v>40.975999999999999</v>
      </c>
      <c r="G66" s="410"/>
      <c r="H66" s="410">
        <v>41.332000000000001</v>
      </c>
      <c r="I66" s="410"/>
      <c r="J66" s="411"/>
      <c r="K66" s="100"/>
      <c r="L66" s="1"/>
    </row>
    <row r="67" spans="1:16" x14ac:dyDescent="0.3">
      <c r="B67" s="1">
        <v>49</v>
      </c>
      <c r="C67" s="409"/>
      <c r="D67" s="410"/>
      <c r="E67" s="410"/>
      <c r="F67" s="410">
        <v>40.94</v>
      </c>
      <c r="G67" s="410"/>
      <c r="H67" s="410">
        <v>41.281999999999996</v>
      </c>
      <c r="I67" s="410"/>
      <c r="J67" s="411"/>
      <c r="K67" s="100"/>
      <c r="L67" s="1"/>
    </row>
    <row r="68" spans="1:16" x14ac:dyDescent="0.3">
      <c r="B68" s="1">
        <v>50</v>
      </c>
      <c r="C68" s="409"/>
      <c r="D68" s="410"/>
      <c r="E68" s="410"/>
      <c r="F68" s="410">
        <v>41.02</v>
      </c>
      <c r="G68" s="410"/>
      <c r="H68" s="410"/>
      <c r="I68" s="410"/>
      <c r="J68" s="411"/>
      <c r="K68" s="100"/>
      <c r="L68" s="1"/>
    </row>
    <row r="69" spans="1:16" x14ac:dyDescent="0.3">
      <c r="B69" s="1">
        <v>51</v>
      </c>
      <c r="C69" s="409"/>
      <c r="D69" s="410"/>
      <c r="E69" s="410"/>
      <c r="F69" s="410">
        <v>41.024000000000001</v>
      </c>
      <c r="G69" s="410"/>
      <c r="H69" s="410"/>
      <c r="I69" s="410"/>
      <c r="J69" s="411"/>
      <c r="K69" s="100"/>
      <c r="L69" s="1"/>
    </row>
    <row r="70" spans="1:16" x14ac:dyDescent="0.3">
      <c r="B70" s="1">
        <v>52</v>
      </c>
      <c r="C70" s="409"/>
      <c r="D70" s="410"/>
      <c r="E70" s="410"/>
      <c r="F70" s="410">
        <v>41.02</v>
      </c>
      <c r="G70" s="410"/>
      <c r="H70" s="410"/>
      <c r="I70" s="410"/>
      <c r="J70" s="411"/>
      <c r="K70" s="100"/>
      <c r="L70" s="1"/>
    </row>
    <row r="71" spans="1:16" x14ac:dyDescent="0.3">
      <c r="B71" s="1">
        <v>53</v>
      </c>
      <c r="C71" s="409"/>
      <c r="D71" s="410"/>
      <c r="E71" s="410"/>
      <c r="F71" s="410">
        <v>40.976999999999997</v>
      </c>
      <c r="G71" s="410"/>
      <c r="H71" s="410"/>
      <c r="I71" s="410"/>
      <c r="J71" s="411"/>
      <c r="K71" s="100"/>
      <c r="L71" s="1"/>
    </row>
    <row r="72" spans="1:16" x14ac:dyDescent="0.3">
      <c r="B72" s="1">
        <v>54</v>
      </c>
      <c r="C72" s="409"/>
      <c r="D72" s="410"/>
      <c r="E72" s="410"/>
      <c r="F72" s="410">
        <v>41.655000000000001</v>
      </c>
      <c r="G72" s="410"/>
      <c r="H72" s="410"/>
      <c r="I72" s="410"/>
      <c r="J72" s="411"/>
      <c r="K72" s="100"/>
      <c r="L72" s="1"/>
    </row>
    <row r="73" spans="1:16" x14ac:dyDescent="0.3">
      <c r="B73" s="1">
        <v>55</v>
      </c>
      <c r="C73" s="409"/>
      <c r="D73" s="410"/>
      <c r="E73" s="410"/>
      <c r="F73" s="410">
        <v>41.079000000000001</v>
      </c>
      <c r="G73" s="410"/>
      <c r="H73" s="410"/>
      <c r="I73" s="410"/>
      <c r="J73" s="411"/>
      <c r="K73" s="100"/>
      <c r="L73" s="1"/>
    </row>
    <row r="74" spans="1:16" x14ac:dyDescent="0.3">
      <c r="B74" s="1">
        <v>56</v>
      </c>
      <c r="C74" s="409"/>
      <c r="D74" s="410"/>
      <c r="E74" s="410"/>
      <c r="F74" s="410">
        <v>41.692999999999998</v>
      </c>
      <c r="G74" s="410"/>
      <c r="H74" s="410"/>
      <c r="I74" s="410"/>
      <c r="J74" s="411"/>
      <c r="K74" s="100"/>
      <c r="L74" s="1"/>
    </row>
    <row r="75" spans="1:16" x14ac:dyDescent="0.3">
      <c r="B75" s="1">
        <v>57</v>
      </c>
      <c r="C75" s="415"/>
      <c r="D75" s="410"/>
      <c r="E75" s="410"/>
      <c r="F75" s="410">
        <v>41.173000000000002</v>
      </c>
      <c r="G75" s="410"/>
      <c r="H75" s="410"/>
      <c r="I75" s="416"/>
      <c r="J75" s="417"/>
      <c r="K75" s="100"/>
      <c r="L75" s="1"/>
    </row>
    <row r="76" spans="1:16" x14ac:dyDescent="0.3">
      <c r="B76" s="1">
        <v>58</v>
      </c>
      <c r="C76" s="415"/>
      <c r="D76" s="410"/>
      <c r="E76" s="410"/>
      <c r="F76" s="410">
        <v>41.142000000000003</v>
      </c>
      <c r="G76" s="410"/>
      <c r="H76" s="410"/>
      <c r="I76" s="416"/>
      <c r="J76" s="417"/>
      <c r="K76" s="100"/>
      <c r="L76" s="1"/>
    </row>
    <row r="77" spans="1:16" x14ac:dyDescent="0.3">
      <c r="B77" s="1">
        <v>59</v>
      </c>
      <c r="C77" s="415"/>
      <c r="D77" s="410"/>
      <c r="E77" s="410"/>
      <c r="F77" s="410">
        <v>41.05</v>
      </c>
      <c r="G77" s="410"/>
      <c r="H77" s="410"/>
      <c r="I77" s="410"/>
      <c r="J77" s="411"/>
      <c r="K77" s="99"/>
    </row>
    <row r="78" spans="1:16" x14ac:dyDescent="0.3">
      <c r="B78" s="1">
        <v>60</v>
      </c>
      <c r="C78" s="415"/>
      <c r="D78" s="410"/>
      <c r="E78" s="99"/>
      <c r="F78" s="410">
        <v>41.66</v>
      </c>
      <c r="G78" s="410"/>
      <c r="H78" s="410"/>
      <c r="I78" s="410"/>
      <c r="J78" s="411"/>
      <c r="K78" s="99"/>
    </row>
    <row r="79" spans="1:16" s="2" customFormat="1" x14ac:dyDescent="0.3">
      <c r="A79" s="1"/>
      <c r="B79" s="1">
        <v>61</v>
      </c>
      <c r="C79" s="415"/>
      <c r="D79" s="410"/>
      <c r="F79" s="410">
        <v>41.146999999999998</v>
      </c>
      <c r="G79" s="410"/>
      <c r="H79" s="410"/>
      <c r="I79" s="410"/>
      <c r="J79" s="411"/>
      <c r="K79" s="99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415"/>
      <c r="D80" s="410"/>
      <c r="F80" s="410">
        <v>40.905000000000001</v>
      </c>
      <c r="G80" s="410"/>
      <c r="H80" s="410"/>
      <c r="I80" s="410"/>
      <c r="J80" s="411"/>
      <c r="K80" s="99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418"/>
      <c r="D81" s="419"/>
      <c r="E81" s="107"/>
      <c r="F81" s="419"/>
      <c r="G81" s="419"/>
      <c r="H81" s="419"/>
      <c r="I81" s="419"/>
      <c r="J81" s="420"/>
      <c r="K81" s="99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P82"/>
  <sheetViews>
    <sheetView zoomScale="90" zoomScaleNormal="90" workbookViewId="0">
      <selection activeCell="F14" sqref="F14"/>
    </sheetView>
  </sheetViews>
  <sheetFormatPr defaultColWidth="8.88671875" defaultRowHeight="14.4" x14ac:dyDescent="0.3"/>
  <cols>
    <col min="1" max="1" width="8.6640625" style="1" customWidth="1"/>
    <col min="2" max="2" width="18.332031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45" t="s">
        <v>166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</row>
    <row r="3" spans="1:16" ht="7.5" customHeight="1" thickBot="1" x14ac:dyDescent="0.35"/>
    <row r="4" spans="1:16" ht="18" thickBot="1" x14ac:dyDescent="0.4">
      <c r="A4" s="346" t="s">
        <v>110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8"/>
    </row>
    <row r="5" spans="1:16" ht="7.5" customHeight="1" thickBot="1" x14ac:dyDescent="0.35"/>
    <row r="6" spans="1:16" s="2" customFormat="1" ht="20.25" customHeight="1" x14ac:dyDescent="0.3">
      <c r="A6" s="349" t="s">
        <v>23</v>
      </c>
      <c r="B6" s="351" t="s">
        <v>13</v>
      </c>
      <c r="C6" s="353" t="s">
        <v>18</v>
      </c>
      <c r="D6" s="355" t="s">
        <v>24</v>
      </c>
      <c r="E6" s="357" t="s">
        <v>25</v>
      </c>
      <c r="F6" s="359" t="s">
        <v>26</v>
      </c>
      <c r="G6" s="360"/>
      <c r="H6" s="360"/>
      <c r="I6" s="361"/>
      <c r="J6" s="362" t="s">
        <v>27</v>
      </c>
      <c r="K6" s="364" t="s">
        <v>28</v>
      </c>
      <c r="L6" s="365"/>
      <c r="M6" s="65"/>
      <c r="N6" s="66"/>
    </row>
    <row r="7" spans="1:16" s="2" customFormat="1" ht="27.75" customHeight="1" thickBot="1" x14ac:dyDescent="0.35">
      <c r="A7" s="350"/>
      <c r="B7" s="352"/>
      <c r="C7" s="354"/>
      <c r="D7" s="356"/>
      <c r="E7" s="358"/>
      <c r="F7" s="79" t="s">
        <v>29</v>
      </c>
      <c r="G7" s="67" t="s">
        <v>30</v>
      </c>
      <c r="H7" s="67"/>
      <c r="I7" s="80" t="s">
        <v>31</v>
      </c>
      <c r="J7" s="363"/>
      <c r="K7" s="90" t="s">
        <v>32</v>
      </c>
      <c r="L7" s="91" t="s">
        <v>33</v>
      </c>
      <c r="M7" s="89" t="s">
        <v>34</v>
      </c>
      <c r="N7" s="68" t="s">
        <v>35</v>
      </c>
    </row>
    <row r="8" spans="1:16" s="3" customFormat="1" ht="30" customHeight="1" x14ac:dyDescent="0.3">
      <c r="A8" s="69">
        <v>1</v>
      </c>
      <c r="B8" s="400" t="s">
        <v>112</v>
      </c>
      <c r="C8" s="72" t="s">
        <v>177</v>
      </c>
      <c r="D8" s="109">
        <f>COUNTA(C19:C83)</f>
        <v>33</v>
      </c>
      <c r="E8" s="77">
        <f>COUNTA(C19:C83)</f>
        <v>33</v>
      </c>
      <c r="F8" s="117">
        <f>MIN(C19:C82)</f>
        <v>41.183</v>
      </c>
      <c r="G8" s="112">
        <f>AVERAGE(C19:C85)</f>
        <v>41.675424242424242</v>
      </c>
      <c r="H8" s="58"/>
      <c r="I8" s="81">
        <f>G8-F8</f>
        <v>0.49242424242424221</v>
      </c>
      <c r="J8" s="86">
        <v>1.644707175925926E-2</v>
      </c>
      <c r="K8" s="92">
        <f>J8</f>
        <v>1.644707175925926E-2</v>
      </c>
      <c r="L8" s="93">
        <f>K8</f>
        <v>1.644707175925926E-2</v>
      </c>
      <c r="M8" s="397">
        <v>126.03100000000001</v>
      </c>
      <c r="N8" s="438" t="s">
        <v>264</v>
      </c>
      <c r="O8" s="424" t="s">
        <v>231</v>
      </c>
      <c r="P8" s="14"/>
    </row>
    <row r="9" spans="1:16" s="3" customFormat="1" ht="30" customHeight="1" x14ac:dyDescent="0.3">
      <c r="A9" s="70">
        <v>2</v>
      </c>
      <c r="B9" s="401" t="s">
        <v>111</v>
      </c>
      <c r="C9" s="73" t="s">
        <v>182</v>
      </c>
      <c r="D9" s="15">
        <f>COUNTA(D19:D83)+D8+1</f>
        <v>80</v>
      </c>
      <c r="E9" s="78">
        <f>COUNTA(D19:D83)+1</f>
        <v>47</v>
      </c>
      <c r="F9" s="118">
        <f>MIN(D19:D82)</f>
        <v>41.093000000000004</v>
      </c>
      <c r="G9" s="45">
        <f>AVERAGE(D19:D84)</f>
        <v>41.48880434782609</v>
      </c>
      <c r="H9" s="13"/>
      <c r="I9" s="82">
        <f>G9-F9</f>
        <v>0.3958043478260862</v>
      </c>
      <c r="J9" s="87">
        <v>3.9995891203703705E-2</v>
      </c>
      <c r="K9" s="94">
        <f>J9-J8</f>
        <v>2.3548819444444445E-2</v>
      </c>
      <c r="L9" s="95">
        <f>K9</f>
        <v>2.3548819444444445E-2</v>
      </c>
      <c r="M9" s="398" t="s">
        <v>256</v>
      </c>
      <c r="N9" s="60"/>
      <c r="O9" s="42"/>
      <c r="P9" s="14"/>
    </row>
    <row r="10" spans="1:16" s="3" customFormat="1" ht="30" customHeight="1" thickBot="1" x14ac:dyDescent="0.35">
      <c r="A10" s="70">
        <v>3</v>
      </c>
      <c r="B10" s="401" t="s">
        <v>112</v>
      </c>
      <c r="C10" s="73" t="s">
        <v>183</v>
      </c>
      <c r="D10" s="15">
        <f>COUNTA(E19:E83)+D9+1</f>
        <v>103</v>
      </c>
      <c r="E10" s="78">
        <f>COUNTA(E19:E83)+1</f>
        <v>23</v>
      </c>
      <c r="F10" s="441">
        <f>MIN(E19:E84)</f>
        <v>41.152000000000001</v>
      </c>
      <c r="G10" s="44">
        <f>AVERAGE(E19:E85)</f>
        <v>41.763636363636365</v>
      </c>
      <c r="H10" s="13"/>
      <c r="I10" s="82">
        <f t="shared" ref="I10:I13" si="0">G10-F10</f>
        <v>0.61163636363636442</v>
      </c>
      <c r="J10" s="87">
        <v>5.2226481481481485E-2</v>
      </c>
      <c r="K10" s="94">
        <f>J10-J9</f>
        <v>1.2230590277777779E-2</v>
      </c>
      <c r="L10" s="95">
        <f>K10+L8</f>
        <v>2.867766203703704E-2</v>
      </c>
      <c r="M10" s="398" t="s">
        <v>257</v>
      </c>
      <c r="N10" s="61"/>
      <c r="O10" s="52"/>
      <c r="P10" s="14"/>
    </row>
    <row r="11" spans="1:16" s="3" customFormat="1" ht="30" customHeight="1" thickBot="1" x14ac:dyDescent="0.35">
      <c r="A11" s="70">
        <v>4</v>
      </c>
      <c r="B11" s="401" t="s">
        <v>111</v>
      </c>
      <c r="C11" s="73" t="s">
        <v>184</v>
      </c>
      <c r="D11" s="15">
        <f>COUNTA(F19:F83)+D10+1</f>
        <v>139</v>
      </c>
      <c r="E11" s="78">
        <f>COUNTA(F19:F83)+1</f>
        <v>36</v>
      </c>
      <c r="F11" s="442">
        <f>MIN(F19:F84)</f>
        <v>40.994999999999997</v>
      </c>
      <c r="G11" s="44">
        <f>AVERAGE(F19:F84)</f>
        <v>41.532457142857155</v>
      </c>
      <c r="H11" s="13"/>
      <c r="I11" s="82">
        <f t="shared" si="0"/>
        <v>0.53745714285715707</v>
      </c>
      <c r="J11" s="87">
        <v>7.0642835648148147E-2</v>
      </c>
      <c r="K11" s="94">
        <f>J11-J10</f>
        <v>1.8416354166666662E-2</v>
      </c>
      <c r="L11" s="95">
        <f>K11+L9</f>
        <v>4.1965173611111108E-2</v>
      </c>
      <c r="M11" s="398" t="s">
        <v>258</v>
      </c>
      <c r="N11" s="60"/>
      <c r="O11" s="42"/>
      <c r="P11" s="14"/>
    </row>
    <row r="12" spans="1:16" s="3" customFormat="1" ht="30" customHeight="1" thickBot="1" x14ac:dyDescent="0.35">
      <c r="A12" s="70">
        <v>5</v>
      </c>
      <c r="B12" s="402" t="s">
        <v>112</v>
      </c>
      <c r="C12" s="74" t="s">
        <v>176</v>
      </c>
      <c r="D12" s="15">
        <f>COUNTA(G19:G83)+D11+1</f>
        <v>194</v>
      </c>
      <c r="E12" s="78">
        <f>COUNTA(G19:G83)+1</f>
        <v>55</v>
      </c>
      <c r="F12" s="443">
        <f>MIN(G19:G84)</f>
        <v>40.856000000000002</v>
      </c>
      <c r="G12" s="44">
        <f>AVERAGE(G19:G884)</f>
        <v>41.371462962962958</v>
      </c>
      <c r="H12" s="13"/>
      <c r="I12" s="82">
        <f t="shared" si="0"/>
        <v>0.51546296296295679</v>
      </c>
      <c r="J12" s="87">
        <v>9.8106736111111106E-2</v>
      </c>
      <c r="K12" s="94">
        <f>J12-J11</f>
        <v>2.7463900462962959E-2</v>
      </c>
      <c r="L12" s="96">
        <f>K12+L10</f>
        <v>5.6141562499999999E-2</v>
      </c>
      <c r="M12" s="398" t="s">
        <v>259</v>
      </c>
      <c r="N12" s="60"/>
      <c r="O12" s="43"/>
    </row>
    <row r="13" spans="1:16" s="3" customFormat="1" ht="30" customHeight="1" thickBot="1" x14ac:dyDescent="0.35">
      <c r="A13" s="71" t="s">
        <v>36</v>
      </c>
      <c r="B13" s="403" t="s">
        <v>111</v>
      </c>
      <c r="C13" s="75" t="s">
        <v>168</v>
      </c>
      <c r="D13" s="110">
        <f>COUNTA(H19:H83)+D12+1</f>
        <v>249</v>
      </c>
      <c r="E13" s="396">
        <f>COUNTA(H19:H83)+1</f>
        <v>55</v>
      </c>
      <c r="F13" s="447">
        <f>MIN(H19:H84)</f>
        <v>41.423000000000002</v>
      </c>
      <c r="G13" s="62">
        <f>AVERAGE(H19:H84)</f>
        <v>41.986814814814799</v>
      </c>
      <c r="H13" s="63"/>
      <c r="I13" s="85">
        <f t="shared" si="0"/>
        <v>0.56381481481479767</v>
      </c>
      <c r="J13" s="88" t="str">
        <f>'Общие результаты'!G6</f>
        <v>3:00:17</v>
      </c>
      <c r="K13" s="97">
        <f>J13-J12</f>
        <v>2.7090023148148137E-2</v>
      </c>
      <c r="L13" s="98">
        <f>K13+L11</f>
        <v>6.9055196759259252E-2</v>
      </c>
      <c r="M13" s="399"/>
      <c r="N13" s="64"/>
      <c r="O13" s="43"/>
    </row>
    <row r="14" spans="1:16" s="3" customFormat="1" ht="30" customHeight="1" x14ac:dyDescent="0.3">
      <c r="A14" s="47"/>
      <c r="B14" s="48"/>
      <c r="C14" s="49"/>
      <c r="D14" s="49"/>
      <c r="E14" s="49"/>
      <c r="F14" s="34">
        <f>AVERAGE(F8,F10,F12)</f>
        <v>41.06366666666667</v>
      </c>
      <c r="G14" s="36">
        <f>AVERAGE(C19:C85,E19:E85,G19:G85)</f>
        <v>41.542642201834887</v>
      </c>
      <c r="H14" s="50" t="s">
        <v>185</v>
      </c>
      <c r="I14" s="37">
        <f>AVERAGE(I8,I10,I12)</f>
        <v>0.5398411896745211</v>
      </c>
      <c r="J14" s="49"/>
      <c r="K14" s="49"/>
      <c r="L14" s="49"/>
      <c r="M14" s="16"/>
      <c r="N14" s="16"/>
    </row>
    <row r="15" spans="1:16" ht="27.75" customHeight="1" x14ac:dyDescent="0.3">
      <c r="A15" s="17"/>
      <c r="B15" s="17"/>
      <c r="C15" s="17"/>
      <c r="D15" s="18"/>
      <c r="E15" s="19"/>
      <c r="F15" s="20">
        <f>AVERAGE(F9,F11,F13)</f>
        <v>41.170333333333332</v>
      </c>
      <c r="G15" s="21">
        <f>AVERAGE(D19:D85,F19:F85,H19:H85)</f>
        <v>41.699325925925919</v>
      </c>
      <c r="H15" s="51" t="s">
        <v>186</v>
      </c>
      <c r="I15" s="22">
        <f>AVERAGE(I9,I11,I13)</f>
        <v>0.49902543516601366</v>
      </c>
      <c r="J15" s="19"/>
      <c r="K15" s="19" t="s">
        <v>22</v>
      </c>
      <c r="L15" s="19"/>
      <c r="M15" s="16"/>
      <c r="N15" s="16"/>
    </row>
    <row r="16" spans="1:16" ht="30" customHeight="1" thickBot="1" x14ac:dyDescent="0.35">
      <c r="A16" s="23"/>
      <c r="B16" s="23"/>
      <c r="C16" s="23"/>
      <c r="D16" s="19"/>
      <c r="E16" s="19"/>
      <c r="F16" s="24">
        <f>AVERAGE(F8:F13)</f>
        <v>41.116999999999997</v>
      </c>
      <c r="G16" s="25">
        <f>AVERAGE(C19:H85)</f>
        <v>41.629331967213098</v>
      </c>
      <c r="H16" s="26"/>
      <c r="I16" s="27">
        <f>AVERAGE(I8:I13)</f>
        <v>0.51943331242026736</v>
      </c>
      <c r="J16" s="19"/>
      <c r="K16" s="19"/>
      <c r="L16" s="19"/>
      <c r="M16" s="23"/>
      <c r="N16" s="23"/>
    </row>
    <row r="18" spans="2:14" ht="15" thickBot="1" x14ac:dyDescent="0.35">
      <c r="C18" s="28" t="str">
        <f>B8</f>
        <v>Гаврилюк Олег</v>
      </c>
      <c r="D18" s="28" t="str">
        <f>B9</f>
        <v>Тыщенко Миша</v>
      </c>
      <c r="E18" s="28" t="str">
        <f>B10</f>
        <v>Гаврилюк Олег</v>
      </c>
      <c r="F18" s="28" t="str">
        <f>B11</f>
        <v>Тыщенко Миша</v>
      </c>
      <c r="G18" s="28" t="str">
        <f>B12</f>
        <v>Гаврилюк Олег</v>
      </c>
      <c r="H18" s="28" t="str">
        <f>B13</f>
        <v>Тыщенко Миша</v>
      </c>
      <c r="I18" s="12"/>
      <c r="J18" s="12"/>
    </row>
    <row r="19" spans="2:14" x14ac:dyDescent="0.3">
      <c r="B19" s="1">
        <v>1</v>
      </c>
      <c r="C19" s="406">
        <v>45.265000000000001</v>
      </c>
      <c r="D19" s="407">
        <v>42.695999999999998</v>
      </c>
      <c r="E19" s="407">
        <v>43.191000000000003</v>
      </c>
      <c r="F19" s="407">
        <v>43.482999999999997</v>
      </c>
      <c r="G19" s="407">
        <v>43.627000000000002</v>
      </c>
      <c r="H19" s="407">
        <v>44.325000000000003</v>
      </c>
      <c r="I19" s="101"/>
      <c r="J19" s="102"/>
      <c r="K19" s="99"/>
      <c r="M19" s="2"/>
      <c r="N19" s="2"/>
    </row>
    <row r="20" spans="2:14" x14ac:dyDescent="0.3">
      <c r="B20" s="1">
        <v>2</v>
      </c>
      <c r="C20" s="409">
        <v>42.039000000000001</v>
      </c>
      <c r="D20" s="410">
        <v>41.695999999999998</v>
      </c>
      <c r="E20" s="410">
        <v>42.384999999999998</v>
      </c>
      <c r="F20" s="410">
        <v>43.965000000000003</v>
      </c>
      <c r="G20" s="410">
        <v>42.731999999999999</v>
      </c>
      <c r="H20" s="410">
        <v>42.462000000000003</v>
      </c>
      <c r="I20" s="99"/>
      <c r="J20" s="103"/>
      <c r="K20" s="99"/>
      <c r="M20" s="3"/>
      <c r="N20" s="3"/>
    </row>
    <row r="21" spans="2:14" x14ac:dyDescent="0.3">
      <c r="B21" s="1">
        <v>3</v>
      </c>
      <c r="C21" s="409">
        <v>41.749000000000002</v>
      </c>
      <c r="D21" s="410">
        <v>41.680999999999997</v>
      </c>
      <c r="E21" s="410">
        <v>41.942</v>
      </c>
      <c r="F21" s="410">
        <v>41.646000000000001</v>
      </c>
      <c r="G21" s="410">
        <v>41.136000000000003</v>
      </c>
      <c r="H21" s="410">
        <v>42.167000000000002</v>
      </c>
      <c r="I21" s="99"/>
      <c r="J21" s="103"/>
      <c r="K21" s="99"/>
      <c r="M21" s="3"/>
      <c r="N21" s="3"/>
    </row>
    <row r="22" spans="2:14" x14ac:dyDescent="0.3">
      <c r="B22" s="1">
        <v>4</v>
      </c>
      <c r="C22" s="409">
        <v>41.692999999999998</v>
      </c>
      <c r="D22" s="410">
        <v>41.328000000000003</v>
      </c>
      <c r="E22" s="410">
        <v>41.662999999999997</v>
      </c>
      <c r="F22" s="410">
        <v>41.389000000000003</v>
      </c>
      <c r="G22" s="410">
        <v>41.124000000000002</v>
      </c>
      <c r="H22" s="410">
        <v>42.034999999999997</v>
      </c>
      <c r="I22" s="99"/>
      <c r="J22" s="103"/>
      <c r="K22" s="99"/>
      <c r="M22" s="3"/>
      <c r="N22" s="3"/>
    </row>
    <row r="23" spans="2:14" x14ac:dyDescent="0.3">
      <c r="B23" s="1">
        <v>5</v>
      </c>
      <c r="C23" s="409">
        <v>41.88</v>
      </c>
      <c r="D23" s="410">
        <v>41.482999999999997</v>
      </c>
      <c r="E23" s="410">
        <v>42.698</v>
      </c>
      <c r="F23" s="410">
        <v>42.484000000000002</v>
      </c>
      <c r="G23" s="410">
        <v>41.51</v>
      </c>
      <c r="H23" s="410">
        <v>41.837000000000003</v>
      </c>
      <c r="I23" s="99"/>
      <c r="J23" s="103"/>
      <c r="K23" s="99"/>
    </row>
    <row r="24" spans="2:14" x14ac:dyDescent="0.3">
      <c r="B24" s="1">
        <v>6</v>
      </c>
      <c r="C24" s="409">
        <v>42.209000000000003</v>
      </c>
      <c r="D24" s="410">
        <v>41.466000000000001</v>
      </c>
      <c r="E24" s="410">
        <v>42.555999999999997</v>
      </c>
      <c r="F24" s="410">
        <v>41.737000000000002</v>
      </c>
      <c r="G24" s="410">
        <v>41.582000000000001</v>
      </c>
      <c r="H24" s="410">
        <v>41.677</v>
      </c>
      <c r="I24" s="99"/>
      <c r="J24" s="103"/>
      <c r="K24" s="99"/>
    </row>
    <row r="25" spans="2:14" x14ac:dyDescent="0.3">
      <c r="B25" s="1">
        <v>7</v>
      </c>
      <c r="C25" s="409">
        <v>41.514000000000003</v>
      </c>
      <c r="D25" s="410">
        <v>41.183999999999997</v>
      </c>
      <c r="E25" s="410">
        <v>41.695999999999998</v>
      </c>
      <c r="F25" s="410">
        <v>41.283999999999999</v>
      </c>
      <c r="G25" s="410">
        <v>41.405000000000001</v>
      </c>
      <c r="H25" s="410">
        <v>41.747999999999998</v>
      </c>
      <c r="I25" s="99"/>
      <c r="J25" s="103"/>
      <c r="K25" s="99"/>
    </row>
    <row r="26" spans="2:14" x14ac:dyDescent="0.3">
      <c r="B26" s="1">
        <v>8</v>
      </c>
      <c r="C26" s="409">
        <v>41.354999999999997</v>
      </c>
      <c r="D26" s="410">
        <v>41.326000000000001</v>
      </c>
      <c r="E26" s="410">
        <v>41.548999999999999</v>
      </c>
      <c r="F26" s="410">
        <v>41.191000000000003</v>
      </c>
      <c r="G26" s="410">
        <v>41.408000000000001</v>
      </c>
      <c r="H26" s="410">
        <v>43.11</v>
      </c>
      <c r="I26" s="99"/>
      <c r="J26" s="103"/>
      <c r="K26" s="99"/>
    </row>
    <row r="27" spans="2:14" x14ac:dyDescent="0.3">
      <c r="B27" s="1">
        <v>9</v>
      </c>
      <c r="C27" s="412">
        <v>41.45</v>
      </c>
      <c r="D27" s="410">
        <v>41.445999999999998</v>
      </c>
      <c r="E27" s="410">
        <v>41.636000000000003</v>
      </c>
      <c r="F27" s="410">
        <v>41.183</v>
      </c>
      <c r="G27" s="410">
        <v>41.311</v>
      </c>
      <c r="H27" s="410">
        <v>41.825000000000003</v>
      </c>
      <c r="I27" s="99"/>
      <c r="J27" s="103"/>
      <c r="K27" s="99"/>
    </row>
    <row r="28" spans="2:14" x14ac:dyDescent="0.3">
      <c r="B28" s="1">
        <v>10</v>
      </c>
      <c r="C28" s="409">
        <v>41.848999999999997</v>
      </c>
      <c r="D28" s="410">
        <v>41.225999999999999</v>
      </c>
      <c r="E28" s="410">
        <v>41.576000000000001</v>
      </c>
      <c r="F28" s="410">
        <v>41.17</v>
      </c>
      <c r="G28" s="410">
        <v>41.180999999999997</v>
      </c>
      <c r="H28" s="410">
        <v>41.73</v>
      </c>
      <c r="I28" s="99"/>
      <c r="J28" s="103"/>
      <c r="K28" s="99"/>
    </row>
    <row r="29" spans="2:14" x14ac:dyDescent="0.3">
      <c r="B29" s="1">
        <v>11</v>
      </c>
      <c r="C29" s="409">
        <v>41.723999999999997</v>
      </c>
      <c r="D29" s="410">
        <v>41.405999999999999</v>
      </c>
      <c r="E29" s="410">
        <v>41.286999999999999</v>
      </c>
      <c r="F29" s="410">
        <v>41.164999999999999</v>
      </c>
      <c r="G29" s="410">
        <v>41.279000000000003</v>
      </c>
      <c r="H29" s="410">
        <v>41.423000000000002</v>
      </c>
      <c r="I29" s="99"/>
      <c r="J29" s="103"/>
      <c r="K29" s="99"/>
    </row>
    <row r="30" spans="2:14" x14ac:dyDescent="0.3">
      <c r="B30" s="1">
        <v>12</v>
      </c>
      <c r="C30" s="409">
        <v>41.423000000000002</v>
      </c>
      <c r="D30" s="410">
        <v>42.753</v>
      </c>
      <c r="E30" s="410">
        <v>42.273000000000003</v>
      </c>
      <c r="F30" s="410">
        <v>41.279000000000003</v>
      </c>
      <c r="G30" s="410">
        <v>41.094999999999999</v>
      </c>
      <c r="H30" s="410">
        <v>41.689</v>
      </c>
      <c r="I30" s="99"/>
      <c r="J30" s="103"/>
      <c r="K30" s="99"/>
    </row>
    <row r="31" spans="2:14" x14ac:dyDescent="0.3">
      <c r="B31" s="1">
        <v>13</v>
      </c>
      <c r="C31" s="409">
        <v>41.582000000000001</v>
      </c>
      <c r="D31" s="410">
        <v>41.301000000000002</v>
      </c>
      <c r="E31" s="410">
        <v>41.298000000000002</v>
      </c>
      <c r="F31" s="410">
        <v>41.341000000000001</v>
      </c>
      <c r="G31" s="410">
        <v>41.32</v>
      </c>
      <c r="H31" s="410">
        <v>41.533000000000001</v>
      </c>
      <c r="I31" s="99"/>
      <c r="J31" s="103"/>
      <c r="K31" s="100"/>
      <c r="L31" s="1"/>
    </row>
    <row r="32" spans="2:14" x14ac:dyDescent="0.3">
      <c r="B32" s="1">
        <v>14</v>
      </c>
      <c r="C32" s="413">
        <v>41.478000000000002</v>
      </c>
      <c r="D32" s="410">
        <v>41.253999999999998</v>
      </c>
      <c r="E32" s="410">
        <v>41.343000000000004</v>
      </c>
      <c r="F32" s="410">
        <v>41.441000000000003</v>
      </c>
      <c r="G32" s="410">
        <v>41.076999999999998</v>
      </c>
      <c r="H32" s="410">
        <v>41.526000000000003</v>
      </c>
      <c r="I32" s="99"/>
      <c r="J32" s="103"/>
      <c r="K32" s="100"/>
      <c r="L32" s="1"/>
    </row>
    <row r="33" spans="2:12" x14ac:dyDescent="0.3">
      <c r="B33" s="1">
        <v>15</v>
      </c>
      <c r="C33" s="409">
        <v>41.593000000000004</v>
      </c>
      <c r="D33" s="410">
        <v>41.371000000000002</v>
      </c>
      <c r="E33" s="410">
        <v>41.642000000000003</v>
      </c>
      <c r="F33" s="410">
        <v>41.268999999999998</v>
      </c>
      <c r="G33" s="410">
        <v>41.274000000000001</v>
      </c>
      <c r="H33" s="410">
        <v>41.576999999999998</v>
      </c>
      <c r="I33" s="99"/>
      <c r="J33" s="103"/>
      <c r="K33" s="100"/>
      <c r="L33" s="1"/>
    </row>
    <row r="34" spans="2:12" x14ac:dyDescent="0.3">
      <c r="B34" s="1">
        <v>16</v>
      </c>
      <c r="C34" s="409">
        <v>42.139000000000003</v>
      </c>
      <c r="D34" s="414">
        <v>41.311</v>
      </c>
      <c r="E34" s="410">
        <v>41.305999999999997</v>
      </c>
      <c r="F34" s="410">
        <v>41.478000000000002</v>
      </c>
      <c r="G34" s="410">
        <v>41.045000000000002</v>
      </c>
      <c r="H34" s="410">
        <v>41.706000000000003</v>
      </c>
      <c r="I34" s="99"/>
      <c r="J34" s="103"/>
      <c r="K34" s="100"/>
      <c r="L34" s="1"/>
    </row>
    <row r="35" spans="2:12" x14ac:dyDescent="0.3">
      <c r="B35" s="1">
        <v>17</v>
      </c>
      <c r="C35" s="409">
        <v>41.838000000000001</v>
      </c>
      <c r="D35" s="410">
        <v>41.408000000000001</v>
      </c>
      <c r="E35" s="410">
        <v>41.36</v>
      </c>
      <c r="F35" s="410">
        <v>41.122999999999998</v>
      </c>
      <c r="G35" s="410">
        <v>40.962000000000003</v>
      </c>
      <c r="H35" s="410">
        <v>41.628999999999998</v>
      </c>
      <c r="I35" s="99"/>
      <c r="J35" s="103"/>
      <c r="K35" s="100"/>
      <c r="L35" s="1"/>
    </row>
    <row r="36" spans="2:12" x14ac:dyDescent="0.3">
      <c r="B36" s="1">
        <v>18</v>
      </c>
      <c r="C36" s="409">
        <v>41.378</v>
      </c>
      <c r="D36" s="410">
        <v>41.612000000000002</v>
      </c>
      <c r="E36" s="410">
        <v>41.152000000000001</v>
      </c>
      <c r="F36" s="410">
        <v>41.313000000000002</v>
      </c>
      <c r="G36" s="410">
        <v>40.951999999999998</v>
      </c>
      <c r="H36" s="410">
        <v>41.524999999999999</v>
      </c>
      <c r="I36" s="99"/>
      <c r="J36" s="103"/>
      <c r="K36" s="100"/>
      <c r="L36" s="1"/>
    </row>
    <row r="37" spans="2:12" x14ac:dyDescent="0.3">
      <c r="B37" s="1">
        <v>19</v>
      </c>
      <c r="C37" s="409">
        <v>41.259</v>
      </c>
      <c r="D37" s="410">
        <v>41.406999999999996</v>
      </c>
      <c r="E37" s="410">
        <v>42.134999999999998</v>
      </c>
      <c r="F37" s="410">
        <v>41.152999999999999</v>
      </c>
      <c r="G37" s="410">
        <v>41.131</v>
      </c>
      <c r="H37" s="410">
        <v>41.457999999999998</v>
      </c>
      <c r="I37" s="99"/>
      <c r="J37" s="103"/>
      <c r="K37" s="100"/>
      <c r="L37" s="1"/>
    </row>
    <row r="38" spans="2:12" x14ac:dyDescent="0.3">
      <c r="B38" s="1">
        <v>20</v>
      </c>
      <c r="C38" s="409">
        <v>41.235999999999997</v>
      </c>
      <c r="D38" s="410">
        <v>41.356999999999999</v>
      </c>
      <c r="E38" s="410">
        <v>41.292000000000002</v>
      </c>
      <c r="F38" s="410">
        <v>41.069000000000003</v>
      </c>
      <c r="G38" s="410">
        <v>40.856000000000002</v>
      </c>
      <c r="H38" s="410">
        <v>41.808999999999997</v>
      </c>
      <c r="I38" s="99"/>
      <c r="J38" s="103"/>
      <c r="K38" s="100"/>
      <c r="L38" s="1"/>
    </row>
    <row r="39" spans="2:12" x14ac:dyDescent="0.3">
      <c r="B39" s="1">
        <v>21</v>
      </c>
      <c r="C39" s="409">
        <v>41.930999999999997</v>
      </c>
      <c r="D39" s="410">
        <v>41.564</v>
      </c>
      <c r="E39" s="410">
        <v>41.423999999999999</v>
      </c>
      <c r="F39" s="410">
        <v>41.258000000000003</v>
      </c>
      <c r="G39" s="410">
        <v>41.372999999999998</v>
      </c>
      <c r="H39" s="410">
        <v>41.545999999999999</v>
      </c>
      <c r="I39" s="99"/>
      <c r="J39" s="103"/>
      <c r="K39" s="100"/>
      <c r="L39" s="1"/>
    </row>
    <row r="40" spans="2:12" x14ac:dyDescent="0.3">
      <c r="B40" s="1">
        <v>22</v>
      </c>
      <c r="C40" s="409">
        <v>41.423999999999999</v>
      </c>
      <c r="D40" s="410">
        <v>41.744999999999997</v>
      </c>
      <c r="E40" s="410">
        <v>41.396000000000001</v>
      </c>
      <c r="F40" s="410">
        <v>42.326000000000001</v>
      </c>
      <c r="G40" s="410">
        <v>41.006</v>
      </c>
      <c r="H40" s="410">
        <v>41.652000000000001</v>
      </c>
      <c r="I40" s="99"/>
      <c r="J40" s="103"/>
      <c r="K40" s="100"/>
      <c r="L40" s="1"/>
    </row>
    <row r="41" spans="2:12" x14ac:dyDescent="0.3">
      <c r="B41" s="1">
        <v>23</v>
      </c>
      <c r="C41" s="409">
        <v>41.308</v>
      </c>
      <c r="D41" s="410">
        <v>41.274999999999999</v>
      </c>
      <c r="E41" s="410"/>
      <c r="F41" s="410">
        <v>40.994999999999997</v>
      </c>
      <c r="G41" s="410">
        <v>41.249000000000002</v>
      </c>
      <c r="H41" s="410">
        <v>41.506</v>
      </c>
      <c r="I41" s="99"/>
      <c r="J41" s="103"/>
      <c r="K41" s="100"/>
      <c r="L41" s="1"/>
    </row>
    <row r="42" spans="2:12" x14ac:dyDescent="0.3">
      <c r="B42" s="1">
        <v>24</v>
      </c>
      <c r="C42" s="409">
        <v>41.378999999999998</v>
      </c>
      <c r="D42" s="410">
        <v>41.253999999999998</v>
      </c>
      <c r="E42" s="410"/>
      <c r="F42" s="410">
        <v>41.204999999999998</v>
      </c>
      <c r="G42" s="410">
        <v>40.914000000000001</v>
      </c>
      <c r="H42" s="410">
        <v>41.673999999999999</v>
      </c>
      <c r="I42" s="99"/>
      <c r="J42" s="103"/>
      <c r="K42" s="100"/>
      <c r="L42" s="1"/>
    </row>
    <row r="43" spans="2:12" x14ac:dyDescent="0.3">
      <c r="B43" s="1">
        <v>25</v>
      </c>
      <c r="C43" s="409">
        <v>41.311</v>
      </c>
      <c r="D43" s="410">
        <v>41.195</v>
      </c>
      <c r="E43" s="410"/>
      <c r="F43" s="410">
        <v>41.255000000000003</v>
      </c>
      <c r="G43" s="410">
        <v>41.103999999999999</v>
      </c>
      <c r="H43" s="410">
        <v>42.207999999999998</v>
      </c>
      <c r="I43" s="99"/>
      <c r="J43" s="103"/>
      <c r="K43" s="100"/>
      <c r="L43" s="1"/>
    </row>
    <row r="44" spans="2:12" x14ac:dyDescent="0.3">
      <c r="B44" s="1">
        <v>26</v>
      </c>
      <c r="C44" s="409">
        <v>41.412999999999997</v>
      </c>
      <c r="D44" s="410">
        <v>41.18</v>
      </c>
      <c r="E44" s="410"/>
      <c r="F44" s="410">
        <v>41.145000000000003</v>
      </c>
      <c r="G44" s="410">
        <v>41.064</v>
      </c>
      <c r="H44" s="410">
        <v>42.030999999999999</v>
      </c>
      <c r="I44" s="99"/>
      <c r="J44" s="103"/>
      <c r="K44" s="100"/>
      <c r="L44" s="1"/>
    </row>
    <row r="45" spans="2:12" x14ac:dyDescent="0.3">
      <c r="B45" s="1">
        <v>27</v>
      </c>
      <c r="C45" s="409">
        <v>41.344000000000001</v>
      </c>
      <c r="D45" s="410">
        <v>41.124000000000002</v>
      </c>
      <c r="E45" s="410"/>
      <c r="F45" s="410">
        <v>41.46</v>
      </c>
      <c r="G45" s="410">
        <v>41.156999999999996</v>
      </c>
      <c r="H45" s="410">
        <v>41.813000000000002</v>
      </c>
      <c r="I45" s="99"/>
      <c r="J45" s="103"/>
      <c r="K45" s="100"/>
      <c r="L45" s="1"/>
    </row>
    <row r="46" spans="2:12" x14ac:dyDescent="0.3">
      <c r="B46" s="1">
        <v>28</v>
      </c>
      <c r="C46" s="409">
        <v>41.183</v>
      </c>
      <c r="D46" s="410">
        <v>41.234000000000002</v>
      </c>
      <c r="E46" s="410"/>
      <c r="F46" s="410">
        <v>41.43</v>
      </c>
      <c r="G46" s="410">
        <v>41.039000000000001</v>
      </c>
      <c r="H46" s="410">
        <v>42.301000000000002</v>
      </c>
      <c r="I46" s="99"/>
      <c r="J46" s="103"/>
      <c r="K46" s="100"/>
      <c r="L46" s="1"/>
    </row>
    <row r="47" spans="2:12" x14ac:dyDescent="0.3">
      <c r="B47" s="1">
        <v>29</v>
      </c>
      <c r="C47" s="409">
        <v>41.341000000000001</v>
      </c>
      <c r="D47" s="410">
        <v>41.093000000000004</v>
      </c>
      <c r="E47" s="410"/>
      <c r="F47" s="410">
        <v>41.433999999999997</v>
      </c>
      <c r="G47" s="410">
        <v>41.112000000000002</v>
      </c>
      <c r="H47" s="410">
        <v>41.694000000000003</v>
      </c>
      <c r="I47" s="99"/>
      <c r="J47" s="103"/>
      <c r="K47" s="100"/>
      <c r="L47" s="1"/>
    </row>
    <row r="48" spans="2:12" x14ac:dyDescent="0.3">
      <c r="B48" s="1">
        <v>30</v>
      </c>
      <c r="C48" s="409">
        <v>41.311999999999998</v>
      </c>
      <c r="D48" s="410">
        <v>41.398000000000003</v>
      </c>
      <c r="E48" s="410"/>
      <c r="F48" s="410">
        <v>41.131999999999998</v>
      </c>
      <c r="G48" s="410">
        <v>41.246000000000002</v>
      </c>
      <c r="H48" s="410">
        <v>41.74</v>
      </c>
      <c r="I48" s="99"/>
      <c r="J48" s="103"/>
      <c r="K48" s="100"/>
      <c r="L48" s="1"/>
    </row>
    <row r="49" spans="2:12" x14ac:dyDescent="0.3">
      <c r="B49" s="1">
        <v>31</v>
      </c>
      <c r="C49" s="409">
        <v>41.216999999999999</v>
      </c>
      <c r="D49" s="410">
        <v>41.238999999999997</v>
      </c>
      <c r="E49" s="410"/>
      <c r="F49" s="410">
        <v>41.676000000000002</v>
      </c>
      <c r="G49" s="410">
        <v>41.192</v>
      </c>
      <c r="H49" s="410">
        <v>41.691000000000003</v>
      </c>
      <c r="I49" s="99"/>
      <c r="J49" s="103"/>
      <c r="K49" s="100"/>
      <c r="L49" s="1"/>
    </row>
    <row r="50" spans="2:12" x14ac:dyDescent="0.3">
      <c r="B50" s="1">
        <v>32</v>
      </c>
      <c r="C50" s="409">
        <v>41.765000000000001</v>
      </c>
      <c r="D50" s="410">
        <v>41.5</v>
      </c>
      <c r="E50" s="410"/>
      <c r="F50" s="410">
        <v>41.451999999999998</v>
      </c>
      <c r="G50" s="410">
        <v>41.65</v>
      </c>
      <c r="H50" s="410">
        <v>41.776000000000003</v>
      </c>
      <c r="I50" s="99"/>
      <c r="J50" s="103"/>
      <c r="K50" s="100"/>
      <c r="L50" s="1"/>
    </row>
    <row r="51" spans="2:12" x14ac:dyDescent="0.3">
      <c r="B51" s="1">
        <v>33</v>
      </c>
      <c r="C51" s="409">
        <v>41.707999999999998</v>
      </c>
      <c r="D51" s="410">
        <v>41.58</v>
      </c>
      <c r="E51" s="410"/>
      <c r="F51" s="410">
        <v>41.594000000000001</v>
      </c>
      <c r="G51" s="410">
        <v>41.281999999999996</v>
      </c>
      <c r="H51" s="410">
        <v>42.494999999999997</v>
      </c>
      <c r="I51" s="99"/>
      <c r="J51" s="103"/>
      <c r="K51" s="100"/>
      <c r="L51" s="1"/>
    </row>
    <row r="52" spans="2:12" x14ac:dyDescent="0.3">
      <c r="B52" s="1">
        <v>34</v>
      </c>
      <c r="C52" s="409"/>
      <c r="D52" s="410">
        <v>41.633000000000003</v>
      </c>
      <c r="E52" s="410"/>
      <c r="F52" s="410">
        <v>41.625</v>
      </c>
      <c r="G52" s="410">
        <v>41.183999999999997</v>
      </c>
      <c r="H52" s="410">
        <v>41.945999999999998</v>
      </c>
      <c r="I52" s="99"/>
      <c r="J52" s="103"/>
      <c r="K52" s="100"/>
      <c r="L52" s="1"/>
    </row>
    <row r="53" spans="2:12" x14ac:dyDescent="0.3">
      <c r="B53" s="1">
        <v>35</v>
      </c>
      <c r="C53" s="409"/>
      <c r="D53" s="410">
        <v>41.953000000000003</v>
      </c>
      <c r="E53" s="410"/>
      <c r="F53" s="410">
        <v>41.485999999999997</v>
      </c>
      <c r="G53" s="410">
        <v>41.119</v>
      </c>
      <c r="H53" s="410">
        <v>43.104999999999997</v>
      </c>
      <c r="I53" s="99"/>
      <c r="J53" s="103"/>
      <c r="K53" s="100"/>
      <c r="L53" s="1"/>
    </row>
    <row r="54" spans="2:12" x14ac:dyDescent="0.3">
      <c r="B54" s="1">
        <v>36</v>
      </c>
      <c r="C54" s="409"/>
      <c r="D54" s="410">
        <v>41.911000000000001</v>
      </c>
      <c r="E54" s="410"/>
      <c r="F54" s="410"/>
      <c r="G54" s="410">
        <v>41.575000000000003</v>
      </c>
      <c r="H54" s="410">
        <v>42.076999999999998</v>
      </c>
      <c r="I54" s="99"/>
      <c r="J54" s="103"/>
      <c r="K54" s="100"/>
      <c r="L54" s="1"/>
    </row>
    <row r="55" spans="2:12" x14ac:dyDescent="0.3">
      <c r="B55" s="1">
        <v>37</v>
      </c>
      <c r="C55" s="409"/>
      <c r="D55" s="410">
        <v>41.326000000000001</v>
      </c>
      <c r="E55" s="410"/>
      <c r="F55" s="410"/>
      <c r="G55" s="410">
        <v>41.561</v>
      </c>
      <c r="H55" s="410">
        <v>42.118000000000002</v>
      </c>
      <c r="I55" s="99"/>
      <c r="J55" s="103"/>
      <c r="K55" s="100"/>
      <c r="L55" s="1"/>
    </row>
    <row r="56" spans="2:12" x14ac:dyDescent="0.3">
      <c r="B56" s="1">
        <v>38</v>
      </c>
      <c r="C56" s="409"/>
      <c r="D56" s="410">
        <v>41.351999999999997</v>
      </c>
      <c r="E56" s="410"/>
      <c r="F56" s="410"/>
      <c r="G56" s="410">
        <v>41.36</v>
      </c>
      <c r="H56" s="410">
        <v>42.033000000000001</v>
      </c>
      <c r="I56" s="99"/>
      <c r="J56" s="103"/>
      <c r="K56" s="100"/>
      <c r="L56" s="1"/>
    </row>
    <row r="57" spans="2:12" x14ac:dyDescent="0.3">
      <c r="B57" s="1">
        <v>39</v>
      </c>
      <c r="C57" s="409"/>
      <c r="D57" s="410">
        <v>41.368000000000002</v>
      </c>
      <c r="E57" s="410"/>
      <c r="F57" s="410"/>
      <c r="G57" s="410">
        <v>41.512</v>
      </c>
      <c r="H57" s="410">
        <v>42.027000000000001</v>
      </c>
      <c r="I57" s="99"/>
      <c r="J57" s="103"/>
      <c r="K57" s="100"/>
      <c r="L57" s="1"/>
    </row>
    <row r="58" spans="2:12" x14ac:dyDescent="0.3">
      <c r="B58" s="1">
        <v>40</v>
      </c>
      <c r="C58" s="409"/>
      <c r="D58" s="410">
        <v>41.26</v>
      </c>
      <c r="E58" s="410"/>
      <c r="F58" s="410"/>
      <c r="G58" s="410">
        <v>41.395000000000003</v>
      </c>
      <c r="H58" s="410">
        <v>41.759</v>
      </c>
      <c r="I58" s="99"/>
      <c r="J58" s="103"/>
      <c r="K58" s="100"/>
      <c r="L58" s="1"/>
    </row>
    <row r="59" spans="2:12" x14ac:dyDescent="0.3">
      <c r="B59" s="1">
        <v>41</v>
      </c>
      <c r="C59" s="409"/>
      <c r="D59" s="410">
        <v>41.365000000000002</v>
      </c>
      <c r="E59" s="410"/>
      <c r="F59" s="410"/>
      <c r="G59" s="410">
        <v>41.16</v>
      </c>
      <c r="H59" s="410">
        <v>41.738</v>
      </c>
      <c r="I59" s="99"/>
      <c r="J59" s="103"/>
      <c r="K59" s="100"/>
      <c r="L59" s="1"/>
    </row>
    <row r="60" spans="2:12" x14ac:dyDescent="0.3">
      <c r="B60" s="1">
        <v>42</v>
      </c>
      <c r="C60" s="409"/>
      <c r="D60" s="410">
        <v>41.628</v>
      </c>
      <c r="E60" s="410"/>
      <c r="F60" s="410"/>
      <c r="G60" s="410">
        <v>41.487000000000002</v>
      </c>
      <c r="H60" s="410">
        <v>41.991</v>
      </c>
      <c r="I60" s="99"/>
      <c r="J60" s="103"/>
      <c r="K60" s="100"/>
      <c r="L60" s="1"/>
    </row>
    <row r="61" spans="2:12" x14ac:dyDescent="0.3">
      <c r="B61" s="1">
        <v>43</v>
      </c>
      <c r="C61" s="409"/>
      <c r="D61" s="410">
        <v>41.307000000000002</v>
      </c>
      <c r="E61" s="410"/>
      <c r="F61" s="410"/>
      <c r="G61" s="410">
        <v>41.177</v>
      </c>
      <c r="H61" s="410">
        <v>41.895000000000003</v>
      </c>
      <c r="I61" s="99"/>
      <c r="J61" s="103"/>
      <c r="K61" s="100"/>
      <c r="L61" s="1"/>
    </row>
    <row r="62" spans="2:12" x14ac:dyDescent="0.3">
      <c r="B62" s="1">
        <v>44</v>
      </c>
      <c r="C62" s="409"/>
      <c r="D62" s="410">
        <v>42.451000000000001</v>
      </c>
      <c r="E62" s="410"/>
      <c r="F62" s="410"/>
      <c r="G62" s="410">
        <v>41.390999999999998</v>
      </c>
      <c r="H62" s="410">
        <v>41.887</v>
      </c>
      <c r="I62" s="99"/>
      <c r="J62" s="103"/>
      <c r="K62" s="100"/>
      <c r="L62" s="1"/>
    </row>
    <row r="63" spans="2:12" x14ac:dyDescent="0.3">
      <c r="B63" s="1">
        <v>45</v>
      </c>
      <c r="C63" s="409"/>
      <c r="D63" s="410">
        <v>41.46</v>
      </c>
      <c r="E63" s="410"/>
      <c r="F63" s="410"/>
      <c r="G63" s="410">
        <v>41.328000000000003</v>
      </c>
      <c r="H63" s="410">
        <v>42.506</v>
      </c>
      <c r="I63" s="99"/>
      <c r="J63" s="103"/>
      <c r="K63" s="100"/>
      <c r="L63" s="1"/>
    </row>
    <row r="64" spans="2:12" x14ac:dyDescent="0.3">
      <c r="B64" s="1">
        <v>46</v>
      </c>
      <c r="C64" s="409"/>
      <c r="D64" s="410">
        <v>41.378</v>
      </c>
      <c r="E64" s="410"/>
      <c r="F64" s="410"/>
      <c r="G64" s="410">
        <v>41.335999999999999</v>
      </c>
      <c r="H64" s="410">
        <v>41.91</v>
      </c>
      <c r="I64" s="99"/>
      <c r="J64" s="103"/>
      <c r="K64" s="100"/>
      <c r="L64" s="1"/>
    </row>
    <row r="65" spans="1:16" x14ac:dyDescent="0.3">
      <c r="B65" s="1">
        <v>47</v>
      </c>
      <c r="C65" s="409"/>
      <c r="D65" s="410"/>
      <c r="E65" s="410"/>
      <c r="F65" s="410"/>
      <c r="G65" s="410">
        <v>42.069000000000003</v>
      </c>
      <c r="H65" s="410">
        <v>41.905000000000001</v>
      </c>
      <c r="I65" s="99"/>
      <c r="J65" s="103"/>
      <c r="K65" s="100"/>
      <c r="L65" s="1"/>
    </row>
    <row r="66" spans="1:16" x14ac:dyDescent="0.3">
      <c r="B66" s="1">
        <v>48</v>
      </c>
      <c r="C66" s="409"/>
      <c r="D66" s="410"/>
      <c r="E66" s="410"/>
      <c r="F66" s="410"/>
      <c r="G66" s="410">
        <v>41.856000000000002</v>
      </c>
      <c r="H66" s="410">
        <v>42.116</v>
      </c>
      <c r="I66" s="99"/>
      <c r="J66" s="103"/>
      <c r="K66" s="100"/>
      <c r="L66" s="1"/>
    </row>
    <row r="67" spans="1:16" x14ac:dyDescent="0.3">
      <c r="B67" s="1">
        <v>49</v>
      </c>
      <c r="C67" s="409"/>
      <c r="D67" s="410"/>
      <c r="E67" s="410"/>
      <c r="F67" s="410"/>
      <c r="G67" s="410">
        <v>41.404000000000003</v>
      </c>
      <c r="H67" s="410">
        <v>42.488999999999997</v>
      </c>
      <c r="I67" s="99"/>
      <c r="J67" s="103"/>
      <c r="K67" s="100"/>
      <c r="L67" s="1"/>
    </row>
    <row r="68" spans="1:16" x14ac:dyDescent="0.3">
      <c r="B68" s="1">
        <v>50</v>
      </c>
      <c r="C68" s="409"/>
      <c r="D68" s="410"/>
      <c r="E68" s="410"/>
      <c r="F68" s="410"/>
      <c r="G68" s="410">
        <v>42.064999999999998</v>
      </c>
      <c r="H68" s="410">
        <v>42.207999999999998</v>
      </c>
      <c r="I68" s="99"/>
      <c r="J68" s="103"/>
      <c r="K68" s="100"/>
      <c r="L68" s="1"/>
    </row>
    <row r="69" spans="1:16" x14ac:dyDescent="0.3">
      <c r="B69" s="1">
        <v>51</v>
      </c>
      <c r="C69" s="409"/>
      <c r="D69" s="410"/>
      <c r="E69" s="410"/>
      <c r="F69" s="410"/>
      <c r="G69" s="410">
        <v>41.201000000000001</v>
      </c>
      <c r="H69" s="410">
        <v>42.256</v>
      </c>
      <c r="I69" s="99"/>
      <c r="J69" s="103"/>
      <c r="K69" s="100"/>
      <c r="L69" s="1"/>
    </row>
    <row r="70" spans="1:16" x14ac:dyDescent="0.3">
      <c r="B70" s="1">
        <v>52</v>
      </c>
      <c r="C70" s="409"/>
      <c r="D70" s="410"/>
      <c r="E70" s="410"/>
      <c r="F70" s="410"/>
      <c r="G70" s="410">
        <v>41.46</v>
      </c>
      <c r="H70" s="410">
        <v>42.249000000000002</v>
      </c>
      <c r="I70" s="99"/>
      <c r="J70" s="103"/>
      <c r="K70" s="100"/>
      <c r="L70" s="1"/>
    </row>
    <row r="71" spans="1:16" x14ac:dyDescent="0.3">
      <c r="B71" s="1">
        <v>53</v>
      </c>
      <c r="C71" s="409"/>
      <c r="D71" s="410"/>
      <c r="E71" s="410"/>
      <c r="F71" s="410"/>
      <c r="G71" s="410">
        <v>41.561999999999998</v>
      </c>
      <c r="H71" s="410">
        <v>41.860999999999997</v>
      </c>
      <c r="I71" s="99"/>
      <c r="J71" s="103"/>
      <c r="K71" s="100"/>
      <c r="L71" s="1"/>
    </row>
    <row r="72" spans="1:16" x14ac:dyDescent="0.3">
      <c r="B72" s="1">
        <v>54</v>
      </c>
      <c r="C72" s="409"/>
      <c r="D72" s="410"/>
      <c r="E72" s="410"/>
      <c r="F72" s="410"/>
      <c r="G72" s="410">
        <v>41.462000000000003</v>
      </c>
      <c r="H72" s="410">
        <v>42.293999999999997</v>
      </c>
      <c r="I72" s="99"/>
      <c r="J72" s="103"/>
      <c r="K72" s="100"/>
      <c r="L72" s="1"/>
    </row>
    <row r="73" spans="1:16" x14ac:dyDescent="0.3">
      <c r="B73" s="1">
        <v>55</v>
      </c>
      <c r="C73" s="409"/>
      <c r="D73" s="410"/>
      <c r="E73" s="410"/>
      <c r="F73" s="410"/>
      <c r="G73" s="410"/>
      <c r="H73" s="410"/>
      <c r="I73" s="99"/>
      <c r="J73" s="103"/>
      <c r="K73" s="100"/>
      <c r="L73" s="1"/>
    </row>
    <row r="74" spans="1:16" x14ac:dyDescent="0.3">
      <c r="B74" s="1">
        <v>56</v>
      </c>
      <c r="C74" s="409"/>
      <c r="D74" s="410"/>
      <c r="E74" s="410"/>
      <c r="F74" s="410"/>
      <c r="G74" s="410"/>
      <c r="H74" s="410"/>
      <c r="I74" s="99"/>
      <c r="J74" s="103"/>
      <c r="K74" s="100"/>
      <c r="L74" s="1"/>
    </row>
    <row r="75" spans="1:16" x14ac:dyDescent="0.3">
      <c r="B75" s="1">
        <v>57</v>
      </c>
      <c r="C75" s="415"/>
      <c r="D75" s="410"/>
      <c r="E75" s="410"/>
      <c r="F75" s="410"/>
      <c r="G75" s="410"/>
      <c r="H75" s="410"/>
      <c r="I75" s="100"/>
      <c r="J75" s="104"/>
      <c r="K75" s="100"/>
      <c r="L75" s="1"/>
    </row>
    <row r="76" spans="1:16" x14ac:dyDescent="0.3">
      <c r="B76" s="1">
        <v>58</v>
      </c>
      <c r="C76" s="415"/>
      <c r="D76" s="410"/>
      <c r="E76" s="410"/>
      <c r="F76" s="410"/>
      <c r="G76" s="410"/>
      <c r="H76" s="410"/>
      <c r="I76" s="100"/>
      <c r="J76" s="104"/>
      <c r="K76" s="100"/>
      <c r="L76" s="1"/>
    </row>
    <row r="77" spans="1:16" x14ac:dyDescent="0.3">
      <c r="B77" s="1">
        <v>59</v>
      </c>
      <c r="C77" s="415"/>
      <c r="D77" s="410"/>
      <c r="E77" s="410"/>
      <c r="F77" s="410"/>
      <c r="G77" s="410"/>
      <c r="H77" s="410"/>
      <c r="I77" s="99"/>
      <c r="J77" s="103"/>
      <c r="K77" s="99"/>
    </row>
    <row r="78" spans="1:16" x14ac:dyDescent="0.3">
      <c r="B78" s="1">
        <v>60</v>
      </c>
      <c r="C78" s="415"/>
      <c r="D78" s="410"/>
      <c r="E78" s="410"/>
      <c r="F78" s="410"/>
      <c r="G78" s="410"/>
      <c r="H78" s="410"/>
      <c r="I78" s="99"/>
      <c r="J78" s="103"/>
      <c r="K78" s="99"/>
    </row>
    <row r="79" spans="1:16" s="2" customFormat="1" x14ac:dyDescent="0.3">
      <c r="A79" s="1"/>
      <c r="B79" s="1">
        <v>61</v>
      </c>
      <c r="C79" s="415"/>
      <c r="D79" s="410"/>
      <c r="E79" s="410"/>
      <c r="F79" s="410"/>
      <c r="G79" s="410"/>
      <c r="H79" s="410"/>
      <c r="I79" s="99"/>
      <c r="J79" s="103"/>
      <c r="K79" s="99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415"/>
      <c r="D80" s="410"/>
      <c r="E80" s="410"/>
      <c r="F80" s="410"/>
      <c r="G80" s="410"/>
      <c r="H80" s="410"/>
      <c r="I80" s="99"/>
      <c r="J80" s="103"/>
      <c r="K80" s="99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418"/>
      <c r="D81" s="419"/>
      <c r="E81" s="419"/>
      <c r="F81" s="419"/>
      <c r="G81" s="419"/>
      <c r="H81" s="419"/>
      <c r="I81" s="107"/>
      <c r="J81" s="108"/>
      <c r="K81" s="99"/>
      <c r="M81" s="1"/>
      <c r="N81" s="1"/>
      <c r="O81" s="1"/>
      <c r="P81" s="1"/>
    </row>
    <row r="82" spans="1:16" x14ac:dyDescent="0.3">
      <c r="C82" s="429"/>
      <c r="D82" s="430"/>
      <c r="E82" s="430"/>
      <c r="F82" s="430"/>
      <c r="G82" s="430"/>
      <c r="H82" s="430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P81"/>
  <sheetViews>
    <sheetView zoomScale="90" zoomScaleNormal="90" workbookViewId="0">
      <selection activeCell="G14" sqref="G14"/>
    </sheetView>
  </sheetViews>
  <sheetFormatPr defaultColWidth="8.88671875" defaultRowHeight="14.4" x14ac:dyDescent="0.3"/>
  <cols>
    <col min="1" max="1" width="8.6640625" style="1" customWidth="1"/>
    <col min="2" max="2" width="19.7773437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45" t="s">
        <v>166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</row>
    <row r="3" spans="1:16" ht="7.5" customHeight="1" thickBot="1" x14ac:dyDescent="0.35"/>
    <row r="4" spans="1:16" ht="18" thickBot="1" x14ac:dyDescent="0.4">
      <c r="A4" s="346" t="s">
        <v>119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8"/>
    </row>
    <row r="5" spans="1:16" ht="7.5" customHeight="1" thickBot="1" x14ac:dyDescent="0.35"/>
    <row r="6" spans="1:16" s="2" customFormat="1" ht="20.25" customHeight="1" x14ac:dyDescent="0.3">
      <c r="A6" s="349" t="s">
        <v>23</v>
      </c>
      <c r="B6" s="351" t="s">
        <v>13</v>
      </c>
      <c r="C6" s="353" t="s">
        <v>18</v>
      </c>
      <c r="D6" s="355" t="s">
        <v>24</v>
      </c>
      <c r="E6" s="357" t="s">
        <v>25</v>
      </c>
      <c r="F6" s="359" t="s">
        <v>26</v>
      </c>
      <c r="G6" s="360"/>
      <c r="H6" s="360"/>
      <c r="I6" s="361"/>
      <c r="J6" s="362" t="s">
        <v>27</v>
      </c>
      <c r="K6" s="364" t="s">
        <v>28</v>
      </c>
      <c r="L6" s="365"/>
      <c r="M6" s="65"/>
      <c r="N6" s="66"/>
    </row>
    <row r="7" spans="1:16" s="2" customFormat="1" ht="27.75" customHeight="1" thickBot="1" x14ac:dyDescent="0.35">
      <c r="A7" s="350"/>
      <c r="B7" s="352"/>
      <c r="C7" s="354"/>
      <c r="D7" s="356"/>
      <c r="E7" s="358"/>
      <c r="F7" s="79" t="s">
        <v>29</v>
      </c>
      <c r="G7" s="67" t="s">
        <v>30</v>
      </c>
      <c r="H7" s="67"/>
      <c r="I7" s="80" t="s">
        <v>31</v>
      </c>
      <c r="J7" s="363"/>
      <c r="K7" s="90" t="s">
        <v>32</v>
      </c>
      <c r="L7" s="91" t="s">
        <v>33</v>
      </c>
      <c r="M7" s="89" t="s">
        <v>34</v>
      </c>
      <c r="N7" s="68" t="s">
        <v>35</v>
      </c>
    </row>
    <row r="8" spans="1:16" s="3" customFormat="1" ht="30" customHeight="1" x14ac:dyDescent="0.3">
      <c r="A8" s="69">
        <v>1</v>
      </c>
      <c r="B8" s="400" t="s">
        <v>204</v>
      </c>
      <c r="C8" s="72" t="s">
        <v>203</v>
      </c>
      <c r="D8" s="109">
        <f>COUNTA(C19:C83)</f>
        <v>36</v>
      </c>
      <c r="E8" s="77">
        <f>COUNTA(C19:C83)</f>
        <v>36</v>
      </c>
      <c r="F8" s="117">
        <f>MIN(C19:C82)</f>
        <v>40.912999999999997</v>
      </c>
      <c r="G8" s="112">
        <f>AVERAGE(C19:C85)</f>
        <v>41.629222222222239</v>
      </c>
      <c r="H8" s="58"/>
      <c r="I8" s="81">
        <f>G8-F8</f>
        <v>0.71622222222224252</v>
      </c>
      <c r="J8" s="86">
        <v>1.7908622685185185E-2</v>
      </c>
      <c r="K8" s="92">
        <f>J8</f>
        <v>1.7908622685185185E-2</v>
      </c>
      <c r="L8" s="93">
        <f>K8</f>
        <v>1.7908622685185185E-2</v>
      </c>
      <c r="M8" s="397">
        <v>113.895</v>
      </c>
      <c r="N8" s="438" t="s">
        <v>286</v>
      </c>
      <c r="O8" s="424" t="s">
        <v>19</v>
      </c>
      <c r="P8" s="14"/>
    </row>
    <row r="9" spans="1:16" s="3" customFormat="1" ht="30" customHeight="1" thickBot="1" x14ac:dyDescent="0.35">
      <c r="A9" s="70">
        <v>2</v>
      </c>
      <c r="B9" s="401" t="s">
        <v>205</v>
      </c>
      <c r="C9" s="73" t="s">
        <v>195</v>
      </c>
      <c r="D9" s="15">
        <f>COUNTA(D19:D83)+D8+1</f>
        <v>80</v>
      </c>
      <c r="E9" s="78">
        <f>COUNTA(D19:D83)+1</f>
        <v>44</v>
      </c>
      <c r="F9" s="449">
        <f>MIN(D19:D82)</f>
        <v>41.55</v>
      </c>
      <c r="G9" s="45">
        <f>AVERAGE(D19:D84)</f>
        <v>42.051697674418612</v>
      </c>
      <c r="H9" s="13"/>
      <c r="I9" s="82">
        <f>G9-F9</f>
        <v>0.50169767441861524</v>
      </c>
      <c r="J9" s="87">
        <v>4.0147256944444445E-2</v>
      </c>
      <c r="K9" s="94">
        <f>J9-J8</f>
        <v>2.223863425925926E-2</v>
      </c>
      <c r="L9" s="95">
        <f>K9</f>
        <v>2.223863425925926E-2</v>
      </c>
      <c r="M9" s="398" t="s">
        <v>220</v>
      </c>
      <c r="N9" s="60"/>
      <c r="O9" s="42"/>
      <c r="P9" s="14"/>
    </row>
    <row r="10" spans="1:16" s="3" customFormat="1" ht="30" customHeight="1" thickBot="1" x14ac:dyDescent="0.35">
      <c r="A10" s="70">
        <v>3</v>
      </c>
      <c r="B10" s="401" t="s">
        <v>204</v>
      </c>
      <c r="C10" s="73" t="s">
        <v>172</v>
      </c>
      <c r="D10" s="15">
        <f>COUNTA(E19:E83)+D9+1</f>
        <v>140</v>
      </c>
      <c r="E10" s="78">
        <f>COUNTA(E19:E83)+1</f>
        <v>60</v>
      </c>
      <c r="F10" s="443">
        <f>MIN(E19:E84)</f>
        <v>40.590000000000003</v>
      </c>
      <c r="G10" s="44">
        <f>AVERAGE(E19:E85)</f>
        <v>41.300152542372878</v>
      </c>
      <c r="H10" s="13"/>
      <c r="I10" s="82">
        <f t="shared" ref="I10:I13" si="0">G10-F10</f>
        <v>0.71015254237287451</v>
      </c>
      <c r="J10" s="87">
        <v>6.9960763888888888E-2</v>
      </c>
      <c r="K10" s="94">
        <f>J10-J9</f>
        <v>2.9813506944444443E-2</v>
      </c>
      <c r="L10" s="95">
        <f>K10+L8</f>
        <v>4.7722129629629628E-2</v>
      </c>
      <c r="M10" s="398" t="s">
        <v>221</v>
      </c>
      <c r="N10" s="61" t="s">
        <v>293</v>
      </c>
      <c r="O10" s="52" t="s">
        <v>294</v>
      </c>
      <c r="P10" s="14"/>
    </row>
    <row r="11" spans="1:16" s="3" customFormat="1" ht="30" customHeight="1" thickBot="1" x14ac:dyDescent="0.35">
      <c r="A11" s="70">
        <v>4</v>
      </c>
      <c r="B11" s="401" t="s">
        <v>204</v>
      </c>
      <c r="C11" s="73" t="s">
        <v>196</v>
      </c>
      <c r="D11" s="15">
        <f>COUNTA(F19:F83)+D10+1</f>
        <v>184</v>
      </c>
      <c r="E11" s="78">
        <f>COUNTA(F19:F83)+1</f>
        <v>44</v>
      </c>
      <c r="F11" s="441">
        <f>MIN(F19:F84)</f>
        <v>40.598999999999997</v>
      </c>
      <c r="G11" s="44">
        <f>AVERAGE(F19:F84)</f>
        <v>40.993302325581404</v>
      </c>
      <c r="H11" s="13"/>
      <c r="I11" s="82">
        <f t="shared" si="0"/>
        <v>0.39430232558140688</v>
      </c>
      <c r="J11" s="87">
        <v>9.2076041666666664E-2</v>
      </c>
      <c r="K11" s="94">
        <f>J11-J10</f>
        <v>2.2115277777777775E-2</v>
      </c>
      <c r="L11" s="95">
        <f>K11+L10</f>
        <v>6.9837407407407404E-2</v>
      </c>
      <c r="M11" s="398" t="s">
        <v>222</v>
      </c>
      <c r="N11" s="60"/>
      <c r="O11" s="42"/>
      <c r="P11" s="14"/>
    </row>
    <row r="12" spans="1:16" s="3" customFormat="1" ht="30" customHeight="1" thickBot="1" x14ac:dyDescent="0.35">
      <c r="A12" s="70">
        <v>5</v>
      </c>
      <c r="B12" s="402" t="s">
        <v>205</v>
      </c>
      <c r="C12" s="74" t="s">
        <v>203</v>
      </c>
      <c r="D12" s="15">
        <f>COUNTA(G19:G83)+D11+1</f>
        <v>227</v>
      </c>
      <c r="E12" s="78">
        <f>COUNTA(G19:G83)+1</f>
        <v>43</v>
      </c>
      <c r="F12" s="442">
        <f>MIN(G19:G84)</f>
        <v>41.515999999999998</v>
      </c>
      <c r="G12" s="44">
        <f>AVERAGE(G19:G884)</f>
        <v>42.012595238095251</v>
      </c>
      <c r="H12" s="13"/>
      <c r="I12" s="82">
        <f t="shared" si="0"/>
        <v>0.49659523809525297</v>
      </c>
      <c r="J12" s="87">
        <v>0.11411186342592593</v>
      </c>
      <c r="K12" s="94">
        <f>J12-J11</f>
        <v>2.2035821759259264E-2</v>
      </c>
      <c r="L12" s="95">
        <f>K12+L9</f>
        <v>4.4274456018518524E-2</v>
      </c>
      <c r="M12" s="398" t="s">
        <v>223</v>
      </c>
      <c r="N12" s="60"/>
      <c r="O12" s="43"/>
    </row>
    <row r="13" spans="1:16" s="3" customFormat="1" ht="30" customHeight="1" thickBot="1" x14ac:dyDescent="0.35">
      <c r="A13" s="71" t="s">
        <v>36</v>
      </c>
      <c r="B13" s="403" t="s">
        <v>205</v>
      </c>
      <c r="C13" s="75" t="s">
        <v>171</v>
      </c>
      <c r="D13" s="110">
        <f>COUNTA(H19:H83)+D12+1</f>
        <v>249</v>
      </c>
      <c r="E13" s="396">
        <f>COUNTA(H19:H83)+1</f>
        <v>22</v>
      </c>
      <c r="F13" s="447">
        <f>MIN(H19:H84)</f>
        <v>42.206000000000003</v>
      </c>
      <c r="G13" s="62">
        <f>AVERAGE(H19:H84)</f>
        <v>42.800285714285707</v>
      </c>
      <c r="H13" s="63"/>
      <c r="I13" s="85">
        <f t="shared" si="0"/>
        <v>0.59428571428570365</v>
      </c>
      <c r="J13" s="88" t="str">
        <f>'Общие результаты'!G6</f>
        <v>3:00:17</v>
      </c>
      <c r="K13" s="97">
        <f>J13-J12</f>
        <v>1.1084895833333316E-2</v>
      </c>
      <c r="L13" s="405">
        <f>K13+L12</f>
        <v>5.535935185185184E-2</v>
      </c>
      <c r="M13" s="399"/>
      <c r="N13" s="425" t="s">
        <v>234</v>
      </c>
      <c r="O13" s="426" t="s">
        <v>235</v>
      </c>
    </row>
    <row r="14" spans="1:16" s="3" customFormat="1" ht="30" customHeight="1" x14ac:dyDescent="0.3">
      <c r="A14" s="47"/>
      <c r="B14" s="48"/>
      <c r="C14" s="49"/>
      <c r="D14" s="49"/>
      <c r="E14" s="49"/>
      <c r="F14" s="34">
        <f>AVERAGE(F8,F10,F11)</f>
        <v>40.70066666666667</v>
      </c>
      <c r="G14" s="36">
        <f>AVERAGE(C19:C83,E19:F84)</f>
        <v>41.290384057971053</v>
      </c>
      <c r="H14" s="50" t="s">
        <v>206</v>
      </c>
      <c r="I14" s="37">
        <f>AVERAGE(I8,I10,I11)</f>
        <v>0.60689236339217467</v>
      </c>
      <c r="J14" s="49"/>
      <c r="K14" s="49"/>
      <c r="L14" s="49"/>
      <c r="M14" s="16"/>
      <c r="N14" s="16"/>
    </row>
    <row r="15" spans="1:16" ht="27.75" customHeight="1" x14ac:dyDescent="0.3">
      <c r="A15" s="17"/>
      <c r="B15" s="17"/>
      <c r="C15" s="17"/>
      <c r="D15" s="18"/>
      <c r="E15" s="19"/>
      <c r="F15" s="20">
        <f>AVERAGE(F9,F12,F13)</f>
        <v>41.757333333333335</v>
      </c>
      <c r="G15" s="21">
        <f>AVERAGE(D19:D84,G19:H84)</f>
        <v>42.184509433962276</v>
      </c>
      <c r="H15" s="51" t="s">
        <v>207</v>
      </c>
      <c r="I15" s="22">
        <f>AVERAGE(I9,I12,I13)</f>
        <v>0.53085954226652399</v>
      </c>
      <c r="J15" s="19"/>
      <c r="K15" s="19" t="s">
        <v>22</v>
      </c>
      <c r="L15" s="19"/>
      <c r="M15" s="16"/>
      <c r="N15" s="16"/>
    </row>
    <row r="16" spans="1:16" ht="30" customHeight="1" thickBot="1" x14ac:dyDescent="0.35">
      <c r="A16" s="23"/>
      <c r="B16" s="23"/>
      <c r="C16" s="23"/>
      <c r="D16" s="19"/>
      <c r="E16" s="19"/>
      <c r="F16" s="24">
        <f>AVERAGE(F8:F13)</f>
        <v>41.228999999999992</v>
      </c>
      <c r="G16" s="25">
        <f>AVERAGE(C19:H85)</f>
        <v>41.678815573770478</v>
      </c>
      <c r="H16" s="26"/>
      <c r="I16" s="27">
        <f>AVERAGE(I8:I13)</f>
        <v>0.56887595282934933</v>
      </c>
      <c r="J16" s="19"/>
      <c r="K16" s="19"/>
      <c r="L16" s="19"/>
      <c r="M16" s="23"/>
      <c r="N16" s="23"/>
    </row>
    <row r="18" spans="2:14" ht="15" thickBot="1" x14ac:dyDescent="0.35">
      <c r="C18" s="28" t="str">
        <f>B8</f>
        <v>Медведева Даша</v>
      </c>
      <c r="D18" s="28" t="str">
        <f>B9</f>
        <v>Загорулько Иван</v>
      </c>
      <c r="E18" s="28" t="str">
        <f>B10</f>
        <v>Медведева Даша</v>
      </c>
      <c r="F18" s="28" t="str">
        <f>B11</f>
        <v>Медведева Даша</v>
      </c>
      <c r="G18" s="28" t="str">
        <f>B12</f>
        <v>Загорулько Иван</v>
      </c>
      <c r="H18" s="28" t="str">
        <f>B13</f>
        <v>Загорулько Иван</v>
      </c>
      <c r="I18" s="12"/>
      <c r="J18" s="12"/>
    </row>
    <row r="19" spans="2:14" x14ac:dyDescent="0.3">
      <c r="B19" s="1">
        <v>1</v>
      </c>
      <c r="C19" s="29">
        <v>46.997</v>
      </c>
      <c r="D19" s="30">
        <v>43.19</v>
      </c>
      <c r="E19" s="30">
        <v>42.774999999999999</v>
      </c>
      <c r="F19" s="30">
        <v>41.756999999999998</v>
      </c>
      <c r="G19" s="30">
        <v>43.408000000000001</v>
      </c>
      <c r="H19" s="30">
        <v>45.906999999999996</v>
      </c>
      <c r="I19" s="101"/>
      <c r="J19" s="102"/>
      <c r="K19" s="99"/>
      <c r="M19" s="2"/>
      <c r="N19" s="2"/>
    </row>
    <row r="20" spans="2:14" x14ac:dyDescent="0.3">
      <c r="B20" s="1">
        <v>2</v>
      </c>
      <c r="C20" s="31">
        <v>43.351999999999997</v>
      </c>
      <c r="D20" s="32">
        <v>42.154000000000003</v>
      </c>
      <c r="E20" s="32">
        <v>42.353999999999999</v>
      </c>
      <c r="F20" s="32">
        <v>40.942999999999998</v>
      </c>
      <c r="G20" s="32">
        <v>42.84</v>
      </c>
      <c r="H20" s="32">
        <v>42.557000000000002</v>
      </c>
      <c r="I20" s="99"/>
      <c r="J20" s="103"/>
      <c r="K20" s="99"/>
      <c r="M20" s="3"/>
      <c r="N20" s="3"/>
    </row>
    <row r="21" spans="2:14" x14ac:dyDescent="0.3">
      <c r="B21" s="1">
        <v>3</v>
      </c>
      <c r="C21" s="31">
        <v>42.679000000000002</v>
      </c>
      <c r="D21" s="32">
        <v>42.494</v>
      </c>
      <c r="E21" s="32">
        <v>42.152000000000001</v>
      </c>
      <c r="F21" s="32">
        <v>40.904000000000003</v>
      </c>
      <c r="G21" s="32">
        <v>41.850999999999999</v>
      </c>
      <c r="H21" s="32">
        <v>42.69</v>
      </c>
      <c r="I21" s="99"/>
      <c r="J21" s="103"/>
      <c r="K21" s="99"/>
      <c r="M21" s="3"/>
      <c r="N21" s="3"/>
    </row>
    <row r="22" spans="2:14" x14ac:dyDescent="0.3">
      <c r="B22" s="1">
        <v>4</v>
      </c>
      <c r="C22" s="31">
        <v>42.807000000000002</v>
      </c>
      <c r="D22" s="32">
        <v>43.034999999999997</v>
      </c>
      <c r="E22" s="32">
        <v>41.493000000000002</v>
      </c>
      <c r="F22" s="32">
        <v>41.036000000000001</v>
      </c>
      <c r="G22" s="32">
        <v>41.89</v>
      </c>
      <c r="H22" s="32">
        <v>42.447000000000003</v>
      </c>
      <c r="I22" s="99"/>
      <c r="J22" s="103"/>
      <c r="K22" s="99"/>
      <c r="M22" s="3"/>
      <c r="N22" s="3"/>
    </row>
    <row r="23" spans="2:14" x14ac:dyDescent="0.3">
      <c r="B23" s="1">
        <v>5</v>
      </c>
      <c r="C23" s="31">
        <v>43.037999999999997</v>
      </c>
      <c r="D23" s="32">
        <v>42.881</v>
      </c>
      <c r="E23" s="32">
        <v>41.65</v>
      </c>
      <c r="F23" s="32">
        <v>41.511000000000003</v>
      </c>
      <c r="G23" s="32">
        <v>42.155000000000001</v>
      </c>
      <c r="H23" s="32">
        <v>42.841999999999999</v>
      </c>
      <c r="I23" s="99"/>
      <c r="J23" s="103"/>
      <c r="K23" s="99"/>
    </row>
    <row r="24" spans="2:14" x14ac:dyDescent="0.3">
      <c r="B24" s="1">
        <v>6</v>
      </c>
      <c r="C24" s="31">
        <v>41.576999999999998</v>
      </c>
      <c r="D24" s="32">
        <v>42.021999999999998</v>
      </c>
      <c r="E24" s="32">
        <v>41.262</v>
      </c>
      <c r="F24" s="32">
        <v>40.799999999999997</v>
      </c>
      <c r="G24" s="32">
        <v>42.588000000000001</v>
      </c>
      <c r="H24" s="32">
        <v>42.499000000000002</v>
      </c>
      <c r="I24" s="99"/>
      <c r="J24" s="103"/>
      <c r="K24" s="99"/>
    </row>
    <row r="25" spans="2:14" x14ac:dyDescent="0.3">
      <c r="B25" s="1">
        <v>7</v>
      </c>
      <c r="C25" s="31">
        <v>41.539000000000001</v>
      </c>
      <c r="D25" s="32">
        <v>42.158999999999999</v>
      </c>
      <c r="E25" s="32">
        <v>41.329000000000001</v>
      </c>
      <c r="F25" s="32">
        <v>41.107999999999997</v>
      </c>
      <c r="G25" s="32">
        <v>42.194000000000003</v>
      </c>
      <c r="H25" s="32">
        <v>42.371000000000002</v>
      </c>
      <c r="I25" s="99"/>
      <c r="J25" s="103"/>
      <c r="K25" s="99"/>
    </row>
    <row r="26" spans="2:14" x14ac:dyDescent="0.3">
      <c r="B26" s="1">
        <v>8</v>
      </c>
      <c r="C26" s="31">
        <v>41.274999999999999</v>
      </c>
      <c r="D26" s="32">
        <v>43.43</v>
      </c>
      <c r="E26" s="32">
        <v>41.189</v>
      </c>
      <c r="F26" s="32">
        <v>40.845999999999997</v>
      </c>
      <c r="G26" s="32">
        <v>42.192999999999998</v>
      </c>
      <c r="H26" s="32">
        <v>42.268000000000001</v>
      </c>
      <c r="I26" s="99"/>
      <c r="J26" s="103"/>
      <c r="K26" s="99"/>
    </row>
    <row r="27" spans="2:14" x14ac:dyDescent="0.3">
      <c r="B27" s="1">
        <v>9</v>
      </c>
      <c r="C27" s="35">
        <v>41.201000000000001</v>
      </c>
      <c r="D27" s="32">
        <v>42.106999999999999</v>
      </c>
      <c r="E27" s="32">
        <v>41.42</v>
      </c>
      <c r="F27" s="32">
        <v>40.804000000000002</v>
      </c>
      <c r="G27" s="32">
        <v>42.395000000000003</v>
      </c>
      <c r="H27" s="32">
        <v>42.704999999999998</v>
      </c>
      <c r="I27" s="99"/>
      <c r="J27" s="103"/>
      <c r="K27" s="99"/>
    </row>
    <row r="28" spans="2:14" x14ac:dyDescent="0.3">
      <c r="B28" s="1">
        <v>10</v>
      </c>
      <c r="C28" s="31">
        <v>41.31</v>
      </c>
      <c r="D28" s="32">
        <v>41.954999999999998</v>
      </c>
      <c r="E28" s="32">
        <v>41.277999999999999</v>
      </c>
      <c r="F28" s="32">
        <v>40.893000000000001</v>
      </c>
      <c r="G28" s="32">
        <v>42.640999999999998</v>
      </c>
      <c r="H28" s="32">
        <v>42.66</v>
      </c>
      <c r="I28" s="99"/>
      <c r="J28" s="103"/>
      <c r="K28" s="99"/>
    </row>
    <row r="29" spans="2:14" x14ac:dyDescent="0.3">
      <c r="B29" s="1">
        <v>11</v>
      </c>
      <c r="C29" s="31">
        <v>41.110999999999997</v>
      </c>
      <c r="D29" s="32">
        <v>42.01</v>
      </c>
      <c r="E29" s="32">
        <v>41.061</v>
      </c>
      <c r="F29" s="32">
        <v>40.930999999999997</v>
      </c>
      <c r="G29" s="32">
        <v>41.963000000000001</v>
      </c>
      <c r="H29" s="32">
        <v>42.784999999999997</v>
      </c>
      <c r="I29" s="99"/>
      <c r="J29" s="103"/>
      <c r="K29" s="99"/>
    </row>
    <row r="30" spans="2:14" x14ac:dyDescent="0.3">
      <c r="B30" s="1">
        <v>12</v>
      </c>
      <c r="C30" s="31">
        <v>41.274000000000001</v>
      </c>
      <c r="D30" s="32">
        <v>42.393000000000001</v>
      </c>
      <c r="E30" s="32">
        <v>41.103000000000002</v>
      </c>
      <c r="F30" s="32">
        <v>41.371000000000002</v>
      </c>
      <c r="G30" s="32">
        <v>42.133000000000003</v>
      </c>
      <c r="H30" s="32">
        <v>42.51</v>
      </c>
      <c r="I30" s="99"/>
      <c r="J30" s="103"/>
      <c r="K30" s="99"/>
    </row>
    <row r="31" spans="2:14" x14ac:dyDescent="0.3">
      <c r="B31" s="1">
        <v>13</v>
      </c>
      <c r="C31" s="31">
        <v>41.527999999999999</v>
      </c>
      <c r="D31" s="32">
        <v>41.860999999999997</v>
      </c>
      <c r="E31" s="32">
        <v>40.991</v>
      </c>
      <c r="F31" s="32">
        <v>41.234000000000002</v>
      </c>
      <c r="G31" s="32">
        <v>41.973999999999997</v>
      </c>
      <c r="H31" s="32">
        <v>42.206000000000003</v>
      </c>
      <c r="I31" s="99"/>
      <c r="J31" s="103"/>
      <c r="K31" s="100"/>
      <c r="L31" s="1"/>
    </row>
    <row r="32" spans="2:14" x14ac:dyDescent="0.3">
      <c r="B32" s="1">
        <v>14</v>
      </c>
      <c r="C32" s="33">
        <v>41.372999999999998</v>
      </c>
      <c r="D32" s="32">
        <v>41.781999999999996</v>
      </c>
      <c r="E32" s="32">
        <v>41.521000000000001</v>
      </c>
      <c r="F32" s="32">
        <v>41.167999999999999</v>
      </c>
      <c r="G32" s="32">
        <v>41.863999999999997</v>
      </c>
      <c r="H32" s="32">
        <v>42.524999999999999</v>
      </c>
      <c r="I32" s="99"/>
      <c r="J32" s="103"/>
      <c r="K32" s="100"/>
      <c r="L32" s="1"/>
    </row>
    <row r="33" spans="2:12" x14ac:dyDescent="0.3">
      <c r="B33" s="1">
        <v>15</v>
      </c>
      <c r="C33" s="31">
        <v>41.347999999999999</v>
      </c>
      <c r="D33" s="32">
        <v>42.448999999999998</v>
      </c>
      <c r="E33" s="32">
        <v>41.11</v>
      </c>
      <c r="F33" s="32">
        <v>40.978999999999999</v>
      </c>
      <c r="G33" s="32">
        <v>42.24</v>
      </c>
      <c r="H33" s="32">
        <v>42.478000000000002</v>
      </c>
      <c r="I33" s="99"/>
      <c r="J33" s="103"/>
      <c r="K33" s="100"/>
      <c r="L33" s="1"/>
    </row>
    <row r="34" spans="2:12" x14ac:dyDescent="0.3">
      <c r="B34" s="1">
        <v>16</v>
      </c>
      <c r="C34" s="31">
        <v>41.302</v>
      </c>
      <c r="D34" s="38">
        <v>41.902000000000001</v>
      </c>
      <c r="E34" s="32">
        <v>41.063000000000002</v>
      </c>
      <c r="F34" s="32">
        <v>41.094000000000001</v>
      </c>
      <c r="G34" s="32">
        <v>41.835000000000001</v>
      </c>
      <c r="H34" s="32">
        <v>42.296999999999997</v>
      </c>
      <c r="I34" s="99"/>
      <c r="J34" s="103"/>
      <c r="K34" s="100"/>
      <c r="L34" s="1"/>
    </row>
    <row r="35" spans="2:12" x14ac:dyDescent="0.3">
      <c r="B35" s="1">
        <v>17</v>
      </c>
      <c r="C35" s="31">
        <v>40.966000000000001</v>
      </c>
      <c r="D35" s="32">
        <v>41.564999999999998</v>
      </c>
      <c r="E35" s="32">
        <v>41.512999999999998</v>
      </c>
      <c r="F35" s="32">
        <v>40.951999999999998</v>
      </c>
      <c r="G35" s="32">
        <v>41.811999999999998</v>
      </c>
      <c r="H35" s="32">
        <v>42.828000000000003</v>
      </c>
      <c r="I35" s="99"/>
      <c r="J35" s="103"/>
      <c r="K35" s="100"/>
      <c r="L35" s="1"/>
    </row>
    <row r="36" spans="2:12" x14ac:dyDescent="0.3">
      <c r="B36" s="1">
        <v>18</v>
      </c>
      <c r="C36" s="31">
        <v>41.045000000000002</v>
      </c>
      <c r="D36" s="32">
        <v>41.762999999999998</v>
      </c>
      <c r="E36" s="32">
        <v>41.570999999999998</v>
      </c>
      <c r="F36" s="32">
        <v>40.598999999999997</v>
      </c>
      <c r="G36" s="32">
        <v>41.707000000000001</v>
      </c>
      <c r="H36" s="32">
        <v>43.011000000000003</v>
      </c>
      <c r="I36" s="99"/>
      <c r="J36" s="103"/>
      <c r="K36" s="100"/>
      <c r="L36" s="1"/>
    </row>
    <row r="37" spans="2:12" x14ac:dyDescent="0.3">
      <c r="B37" s="1">
        <v>19</v>
      </c>
      <c r="C37" s="31">
        <v>41.311</v>
      </c>
      <c r="D37" s="32">
        <v>42.637</v>
      </c>
      <c r="E37" s="32">
        <v>42.43</v>
      </c>
      <c r="F37" s="32">
        <v>40.637999999999998</v>
      </c>
      <c r="G37" s="32">
        <v>41.93</v>
      </c>
      <c r="H37" s="32">
        <v>42.357999999999997</v>
      </c>
      <c r="I37" s="99"/>
      <c r="J37" s="103"/>
      <c r="K37" s="100"/>
      <c r="L37" s="1"/>
    </row>
    <row r="38" spans="2:12" x14ac:dyDescent="0.3">
      <c r="B38" s="1">
        <v>20</v>
      </c>
      <c r="C38" s="31">
        <v>41.15</v>
      </c>
      <c r="D38" s="32">
        <v>41.55</v>
      </c>
      <c r="E38" s="32">
        <v>41.290999999999997</v>
      </c>
      <c r="F38" s="32">
        <v>41.005000000000003</v>
      </c>
      <c r="G38" s="32">
        <v>41.868000000000002</v>
      </c>
      <c r="H38" s="32">
        <v>43.625999999999998</v>
      </c>
      <c r="I38" s="99"/>
      <c r="J38" s="103"/>
      <c r="K38" s="100"/>
      <c r="L38" s="1"/>
    </row>
    <row r="39" spans="2:12" x14ac:dyDescent="0.3">
      <c r="B39" s="1">
        <v>21</v>
      </c>
      <c r="C39" s="31">
        <v>41.219000000000001</v>
      </c>
      <c r="D39" s="32">
        <v>41.69</v>
      </c>
      <c r="E39" s="32">
        <v>41.273000000000003</v>
      </c>
      <c r="F39" s="32">
        <v>41.021999999999998</v>
      </c>
      <c r="G39" s="32">
        <v>41.994999999999997</v>
      </c>
      <c r="H39" s="32">
        <v>43.235999999999997</v>
      </c>
      <c r="I39" s="99"/>
      <c r="J39" s="103"/>
      <c r="K39" s="100"/>
      <c r="L39" s="1"/>
    </row>
    <row r="40" spans="2:12" x14ac:dyDescent="0.3">
      <c r="B40" s="1">
        <v>22</v>
      </c>
      <c r="C40" s="31">
        <v>41.418999999999997</v>
      </c>
      <c r="D40" s="32">
        <v>41.704000000000001</v>
      </c>
      <c r="E40" s="32">
        <v>41.9</v>
      </c>
      <c r="F40" s="32">
        <v>40.631</v>
      </c>
      <c r="G40" s="32">
        <v>41.74</v>
      </c>
      <c r="H40" s="32"/>
      <c r="I40" s="99"/>
      <c r="J40" s="103"/>
      <c r="K40" s="100"/>
      <c r="L40" s="1"/>
    </row>
    <row r="41" spans="2:12" x14ac:dyDescent="0.3">
      <c r="B41" s="1">
        <v>23</v>
      </c>
      <c r="C41" s="31">
        <v>41.316000000000003</v>
      </c>
      <c r="D41" s="32">
        <v>41.582999999999998</v>
      </c>
      <c r="E41" s="32">
        <v>41.645000000000003</v>
      </c>
      <c r="F41" s="32">
        <v>40.920999999999999</v>
      </c>
      <c r="G41" s="32">
        <v>41.564</v>
      </c>
      <c r="H41" s="32"/>
      <c r="I41" s="99"/>
      <c r="J41" s="103"/>
      <c r="K41" s="100"/>
      <c r="L41" s="1"/>
    </row>
    <row r="42" spans="2:12" x14ac:dyDescent="0.3">
      <c r="B42" s="1">
        <v>24</v>
      </c>
      <c r="C42" s="31">
        <v>41.243000000000002</v>
      </c>
      <c r="D42" s="32">
        <v>41.634</v>
      </c>
      <c r="E42" s="32">
        <v>41.148000000000003</v>
      </c>
      <c r="F42" s="32">
        <v>40.613999999999997</v>
      </c>
      <c r="G42" s="32">
        <v>41.947000000000003</v>
      </c>
      <c r="H42" s="32"/>
      <c r="I42" s="99"/>
      <c r="J42" s="103"/>
      <c r="K42" s="100"/>
      <c r="L42" s="1"/>
    </row>
    <row r="43" spans="2:12" x14ac:dyDescent="0.3">
      <c r="B43" s="1">
        <v>25</v>
      </c>
      <c r="C43" s="31">
        <v>41.170999999999999</v>
      </c>
      <c r="D43" s="32">
        <v>41.737000000000002</v>
      </c>
      <c r="E43" s="32">
        <v>41.162999999999997</v>
      </c>
      <c r="F43" s="32">
        <v>40.942</v>
      </c>
      <c r="G43" s="32">
        <v>42.292000000000002</v>
      </c>
      <c r="H43" s="32"/>
      <c r="I43" s="99"/>
      <c r="J43" s="103"/>
      <c r="K43" s="100"/>
      <c r="L43" s="1"/>
    </row>
    <row r="44" spans="2:12" x14ac:dyDescent="0.3">
      <c r="B44" s="1">
        <v>26</v>
      </c>
      <c r="C44" s="31">
        <v>41.05</v>
      </c>
      <c r="D44" s="32">
        <v>41.573</v>
      </c>
      <c r="E44" s="32">
        <v>41.106000000000002</v>
      </c>
      <c r="F44" s="32">
        <v>41.213000000000001</v>
      </c>
      <c r="G44" s="32">
        <v>42.097999999999999</v>
      </c>
      <c r="H44" s="32"/>
      <c r="I44" s="99"/>
      <c r="J44" s="103"/>
      <c r="K44" s="100"/>
      <c r="L44" s="1"/>
    </row>
    <row r="45" spans="2:12" x14ac:dyDescent="0.3">
      <c r="B45" s="1">
        <v>27</v>
      </c>
      <c r="C45" s="31">
        <v>41.317</v>
      </c>
      <c r="D45" s="32">
        <v>41.814999999999998</v>
      </c>
      <c r="E45" s="32">
        <v>41.896999999999998</v>
      </c>
      <c r="F45" s="32">
        <v>40.843000000000004</v>
      </c>
      <c r="G45" s="32">
        <v>41.872999999999998</v>
      </c>
      <c r="H45" s="32"/>
      <c r="I45" s="99"/>
      <c r="J45" s="103"/>
      <c r="K45" s="100"/>
      <c r="L45" s="1"/>
    </row>
    <row r="46" spans="2:12" x14ac:dyDescent="0.3">
      <c r="B46" s="1">
        <v>28</v>
      </c>
      <c r="C46" s="31">
        <v>40.912999999999997</v>
      </c>
      <c r="D46" s="32">
        <v>41.875999999999998</v>
      </c>
      <c r="E46" s="32">
        <v>41.097999999999999</v>
      </c>
      <c r="F46" s="32">
        <v>40.784999999999997</v>
      </c>
      <c r="G46" s="32">
        <v>42.360999999999997</v>
      </c>
      <c r="H46" s="32"/>
      <c r="I46" s="99"/>
      <c r="J46" s="103"/>
      <c r="K46" s="100"/>
      <c r="L46" s="1"/>
    </row>
    <row r="47" spans="2:12" x14ac:dyDescent="0.3">
      <c r="B47" s="1">
        <v>29</v>
      </c>
      <c r="C47" s="31">
        <v>41.100999999999999</v>
      </c>
      <c r="D47" s="32">
        <v>41.795999999999999</v>
      </c>
      <c r="E47" s="32">
        <v>40.994</v>
      </c>
      <c r="F47" s="32">
        <v>40.856000000000002</v>
      </c>
      <c r="G47" s="32">
        <v>42.088000000000001</v>
      </c>
      <c r="H47" s="32"/>
      <c r="I47" s="99"/>
      <c r="J47" s="103"/>
      <c r="K47" s="100"/>
      <c r="L47" s="1"/>
    </row>
    <row r="48" spans="2:12" x14ac:dyDescent="0.3">
      <c r="B48" s="1">
        <v>30</v>
      </c>
      <c r="C48" s="31">
        <v>41.039000000000001</v>
      </c>
      <c r="D48" s="32">
        <v>41.786999999999999</v>
      </c>
      <c r="E48" s="32">
        <v>40.898000000000003</v>
      </c>
      <c r="F48" s="32">
        <v>41.48</v>
      </c>
      <c r="G48" s="32">
        <v>41.746000000000002</v>
      </c>
      <c r="H48" s="32"/>
      <c r="I48" s="99"/>
      <c r="J48" s="103"/>
      <c r="K48" s="100"/>
      <c r="L48" s="1"/>
    </row>
    <row r="49" spans="2:12" x14ac:dyDescent="0.3">
      <c r="B49" s="1">
        <v>31</v>
      </c>
      <c r="C49" s="31">
        <v>41.064</v>
      </c>
      <c r="D49" s="32">
        <v>41.994</v>
      </c>
      <c r="E49" s="32">
        <v>40.878</v>
      </c>
      <c r="F49" s="32">
        <v>41.148000000000003</v>
      </c>
      <c r="G49" s="32">
        <v>41.7</v>
      </c>
      <c r="H49" s="32"/>
      <c r="I49" s="99"/>
      <c r="J49" s="103"/>
      <c r="K49" s="100"/>
      <c r="L49" s="1"/>
    </row>
    <row r="50" spans="2:12" x14ac:dyDescent="0.3">
      <c r="B50" s="1">
        <v>32</v>
      </c>
      <c r="C50" s="31">
        <v>41.805999999999997</v>
      </c>
      <c r="D50" s="32">
        <v>41.93</v>
      </c>
      <c r="E50" s="32">
        <v>41.119</v>
      </c>
      <c r="F50" s="32">
        <v>41.081000000000003</v>
      </c>
      <c r="G50" s="32">
        <v>41.981999999999999</v>
      </c>
      <c r="H50" s="32"/>
      <c r="I50" s="99"/>
      <c r="J50" s="103"/>
      <c r="K50" s="100"/>
      <c r="L50" s="1"/>
    </row>
    <row r="51" spans="2:12" x14ac:dyDescent="0.3">
      <c r="B51" s="1">
        <v>33</v>
      </c>
      <c r="C51" s="31">
        <v>42.097999999999999</v>
      </c>
      <c r="D51" s="32">
        <v>42.104999999999997</v>
      </c>
      <c r="E51" s="32">
        <v>40.835999999999999</v>
      </c>
      <c r="F51" s="32">
        <v>40.735999999999997</v>
      </c>
      <c r="G51" s="32">
        <v>41.871000000000002</v>
      </c>
      <c r="H51" s="32"/>
      <c r="I51" s="99"/>
      <c r="J51" s="103"/>
      <c r="K51" s="100"/>
      <c r="L51" s="1"/>
    </row>
    <row r="52" spans="2:12" x14ac:dyDescent="0.3">
      <c r="B52" s="1">
        <v>34</v>
      </c>
      <c r="C52" s="31">
        <v>41.305</v>
      </c>
      <c r="D52" s="32">
        <v>41.97</v>
      </c>
      <c r="E52" s="32">
        <v>40.97</v>
      </c>
      <c r="F52" s="32">
        <v>40.64</v>
      </c>
      <c r="G52" s="32">
        <v>41.515999999999998</v>
      </c>
      <c r="H52" s="32"/>
      <c r="I52" s="99"/>
      <c r="J52" s="103"/>
      <c r="K52" s="100"/>
      <c r="L52" s="1"/>
    </row>
    <row r="53" spans="2:12" x14ac:dyDescent="0.3">
      <c r="B53" s="1">
        <v>35</v>
      </c>
      <c r="C53" s="31">
        <v>41.140999999999998</v>
      </c>
      <c r="D53" s="32">
        <v>43.155999999999999</v>
      </c>
      <c r="E53" s="32">
        <v>41.023000000000003</v>
      </c>
      <c r="F53" s="32">
        <v>40.823999999999998</v>
      </c>
      <c r="G53" s="32">
        <v>41.603000000000002</v>
      </c>
      <c r="H53" s="32"/>
      <c r="I53" s="99"/>
      <c r="J53" s="103"/>
      <c r="K53" s="100"/>
      <c r="L53" s="1"/>
    </row>
    <row r="54" spans="2:12" x14ac:dyDescent="0.3">
      <c r="B54" s="1">
        <v>36</v>
      </c>
      <c r="C54" s="31">
        <v>41.267000000000003</v>
      </c>
      <c r="D54" s="32">
        <v>41.728999999999999</v>
      </c>
      <c r="E54" s="32">
        <v>40.656999999999996</v>
      </c>
      <c r="F54" s="32">
        <v>41.353999999999999</v>
      </c>
      <c r="G54" s="32">
        <v>41.887999999999998</v>
      </c>
      <c r="H54" s="32"/>
      <c r="I54" s="99"/>
      <c r="J54" s="103"/>
      <c r="K54" s="100"/>
      <c r="L54" s="1"/>
    </row>
    <row r="55" spans="2:12" x14ac:dyDescent="0.3">
      <c r="B55" s="1">
        <v>37</v>
      </c>
      <c r="C55" s="31"/>
      <c r="D55" s="32">
        <v>42.15</v>
      </c>
      <c r="E55" s="32">
        <v>40.590000000000003</v>
      </c>
      <c r="F55" s="32">
        <v>40.692999999999998</v>
      </c>
      <c r="G55" s="32">
        <v>41.813000000000002</v>
      </c>
      <c r="H55" s="32"/>
      <c r="I55" s="99"/>
      <c r="J55" s="103"/>
      <c r="K55" s="100"/>
      <c r="L55" s="1"/>
    </row>
    <row r="56" spans="2:12" x14ac:dyDescent="0.3">
      <c r="B56" s="1">
        <v>38</v>
      </c>
      <c r="C56" s="31"/>
      <c r="D56" s="32">
        <v>41.981000000000002</v>
      </c>
      <c r="E56" s="32">
        <v>41.085000000000001</v>
      </c>
      <c r="F56" s="32">
        <v>41.134</v>
      </c>
      <c r="G56" s="32">
        <v>41.756</v>
      </c>
      <c r="H56" s="32"/>
      <c r="I56" s="99"/>
      <c r="J56" s="103"/>
      <c r="K56" s="100"/>
      <c r="L56" s="1"/>
    </row>
    <row r="57" spans="2:12" x14ac:dyDescent="0.3">
      <c r="B57" s="1">
        <v>39</v>
      </c>
      <c r="C57" s="31"/>
      <c r="D57" s="32">
        <v>41.585000000000001</v>
      </c>
      <c r="E57" s="32">
        <v>40.832000000000001</v>
      </c>
      <c r="F57" s="32">
        <v>41.143999999999998</v>
      </c>
      <c r="G57" s="32">
        <v>41.570999999999998</v>
      </c>
      <c r="H57" s="32"/>
      <c r="I57" s="99"/>
      <c r="J57" s="103"/>
      <c r="K57" s="100"/>
      <c r="L57" s="1"/>
    </row>
    <row r="58" spans="2:12" x14ac:dyDescent="0.3">
      <c r="B58" s="1">
        <v>40</v>
      </c>
      <c r="C58" s="31"/>
      <c r="D58" s="32">
        <v>41.713000000000001</v>
      </c>
      <c r="E58" s="32">
        <v>40.719000000000001</v>
      </c>
      <c r="F58" s="32">
        <v>40.779000000000003</v>
      </c>
      <c r="G58" s="32">
        <v>41.637</v>
      </c>
      <c r="H58" s="32"/>
      <c r="I58" s="99"/>
      <c r="J58" s="103"/>
      <c r="K58" s="100"/>
      <c r="L58" s="1"/>
    </row>
    <row r="59" spans="2:12" x14ac:dyDescent="0.3">
      <c r="B59" s="1">
        <v>41</v>
      </c>
      <c r="C59" s="31"/>
      <c r="D59" s="32">
        <v>41.783999999999999</v>
      </c>
      <c r="E59" s="32">
        <v>40.786000000000001</v>
      </c>
      <c r="F59" s="32">
        <v>41.121000000000002</v>
      </c>
      <c r="G59" s="32">
        <v>42.377000000000002</v>
      </c>
      <c r="H59" s="32"/>
      <c r="I59" s="99"/>
      <c r="J59" s="103"/>
      <c r="K59" s="100"/>
      <c r="L59" s="1"/>
    </row>
    <row r="60" spans="2:12" x14ac:dyDescent="0.3">
      <c r="B60" s="1">
        <v>42</v>
      </c>
      <c r="C60" s="31"/>
      <c r="D60" s="32">
        <v>41.707999999999998</v>
      </c>
      <c r="E60" s="32">
        <v>41.145000000000003</v>
      </c>
      <c r="F60" s="32">
        <v>41.231000000000002</v>
      </c>
      <c r="G60" s="32">
        <v>41.63</v>
      </c>
      <c r="H60" s="32"/>
      <c r="I60" s="99"/>
      <c r="J60" s="103"/>
      <c r="K60" s="100"/>
      <c r="L60" s="1"/>
    </row>
    <row r="61" spans="2:12" x14ac:dyDescent="0.3">
      <c r="B61" s="1">
        <v>43</v>
      </c>
      <c r="C61" s="31"/>
      <c r="D61" s="32">
        <v>41.884</v>
      </c>
      <c r="E61" s="32">
        <v>41.002000000000002</v>
      </c>
      <c r="F61" s="32">
        <v>40.947000000000003</v>
      </c>
      <c r="G61" s="32"/>
      <c r="H61" s="32"/>
      <c r="I61" s="99"/>
      <c r="J61" s="103"/>
      <c r="K61" s="100"/>
      <c r="L61" s="1"/>
    </row>
    <row r="62" spans="2:12" x14ac:dyDescent="0.3">
      <c r="B62" s="1">
        <v>44</v>
      </c>
      <c r="C62" s="31"/>
      <c r="D62" s="32"/>
      <c r="E62" s="32">
        <v>40.768000000000001</v>
      </c>
      <c r="F62" s="32"/>
      <c r="G62" s="32"/>
      <c r="H62" s="32"/>
      <c r="I62" s="99"/>
      <c r="J62" s="103"/>
      <c r="K62" s="100"/>
      <c r="L62" s="1"/>
    </row>
    <row r="63" spans="2:12" x14ac:dyDescent="0.3">
      <c r="B63" s="1">
        <v>45</v>
      </c>
      <c r="C63" s="31"/>
      <c r="D63" s="32"/>
      <c r="E63" s="32">
        <v>40.968000000000004</v>
      </c>
      <c r="F63" s="32"/>
      <c r="G63" s="32"/>
      <c r="H63" s="32"/>
      <c r="I63" s="99"/>
      <c r="J63" s="103"/>
      <c r="K63" s="100"/>
      <c r="L63" s="1"/>
    </row>
    <row r="64" spans="2:12" x14ac:dyDescent="0.3">
      <c r="B64" s="1">
        <v>46</v>
      </c>
      <c r="C64" s="31"/>
      <c r="D64" s="32"/>
      <c r="E64" s="32">
        <v>41.337000000000003</v>
      </c>
      <c r="F64" s="32"/>
      <c r="G64" s="32"/>
      <c r="H64" s="32"/>
      <c r="I64" s="99"/>
      <c r="J64" s="103"/>
      <c r="K64" s="100"/>
      <c r="L64" s="1"/>
    </row>
    <row r="65" spans="1:16" x14ac:dyDescent="0.3">
      <c r="B65" s="1">
        <v>47</v>
      </c>
      <c r="C65" s="31"/>
      <c r="D65" s="32"/>
      <c r="E65" s="32">
        <v>41.171999999999997</v>
      </c>
      <c r="F65" s="32"/>
      <c r="G65" s="32"/>
      <c r="H65" s="32"/>
      <c r="I65" s="99"/>
      <c r="J65" s="103"/>
      <c r="K65" s="100"/>
      <c r="L65" s="1"/>
    </row>
    <row r="66" spans="1:16" x14ac:dyDescent="0.3">
      <c r="B66" s="1">
        <v>48</v>
      </c>
      <c r="C66" s="31"/>
      <c r="D66" s="32"/>
      <c r="E66" s="32">
        <v>41.335999999999999</v>
      </c>
      <c r="F66" s="32"/>
      <c r="G66" s="32"/>
      <c r="H66" s="32"/>
      <c r="I66" s="99"/>
      <c r="J66" s="103"/>
      <c r="K66" s="100"/>
      <c r="L66" s="1"/>
    </row>
    <row r="67" spans="1:16" x14ac:dyDescent="0.3">
      <c r="B67" s="1">
        <v>49</v>
      </c>
      <c r="C67" s="31"/>
      <c r="D67" s="32"/>
      <c r="E67" s="32">
        <v>41.093000000000004</v>
      </c>
      <c r="F67" s="32"/>
      <c r="G67" s="32"/>
      <c r="H67" s="32"/>
      <c r="I67" s="99"/>
      <c r="J67" s="103"/>
      <c r="K67" s="100"/>
      <c r="L67" s="1"/>
    </row>
    <row r="68" spans="1:16" x14ac:dyDescent="0.3">
      <c r="B68" s="1">
        <v>50</v>
      </c>
      <c r="C68" s="31"/>
      <c r="D68" s="32"/>
      <c r="E68" s="32">
        <v>41.173000000000002</v>
      </c>
      <c r="F68" s="32"/>
      <c r="G68" s="32"/>
      <c r="H68" s="32"/>
      <c r="I68" s="99"/>
      <c r="J68" s="103"/>
      <c r="K68" s="100"/>
      <c r="L68" s="1"/>
    </row>
    <row r="69" spans="1:16" x14ac:dyDescent="0.3">
      <c r="B69" s="1">
        <v>51</v>
      </c>
      <c r="C69" s="31"/>
      <c r="D69" s="32"/>
      <c r="E69" s="32">
        <v>44.707999999999998</v>
      </c>
      <c r="F69" s="32"/>
      <c r="G69" s="32"/>
      <c r="H69" s="32"/>
      <c r="I69" s="99"/>
      <c r="J69" s="103"/>
      <c r="K69" s="100"/>
      <c r="L69" s="1"/>
    </row>
    <row r="70" spans="1:16" x14ac:dyDescent="0.3">
      <c r="B70" s="1">
        <v>52</v>
      </c>
      <c r="C70" s="31"/>
      <c r="D70" s="32"/>
      <c r="E70" s="32">
        <v>41.231000000000002</v>
      </c>
      <c r="F70" s="32"/>
      <c r="G70" s="32"/>
      <c r="H70" s="32"/>
      <c r="I70" s="99"/>
      <c r="J70" s="103"/>
      <c r="K70" s="100"/>
      <c r="L70" s="1"/>
    </row>
    <row r="71" spans="1:16" x14ac:dyDescent="0.3">
      <c r="B71" s="1">
        <v>53</v>
      </c>
      <c r="C71" s="31"/>
      <c r="D71" s="32"/>
      <c r="E71" s="32">
        <v>41.011000000000003</v>
      </c>
      <c r="F71" s="32"/>
      <c r="G71" s="32"/>
      <c r="H71" s="32"/>
      <c r="I71" s="99"/>
      <c r="J71" s="103"/>
      <c r="K71" s="100"/>
      <c r="L71" s="1"/>
    </row>
    <row r="72" spans="1:16" x14ac:dyDescent="0.3">
      <c r="B72" s="1">
        <v>54</v>
      </c>
      <c r="C72" s="31"/>
      <c r="D72" s="32"/>
      <c r="E72" s="32">
        <v>41.134999999999998</v>
      </c>
      <c r="F72" s="32"/>
      <c r="G72" s="32"/>
      <c r="H72" s="32"/>
      <c r="I72" s="99"/>
      <c r="J72" s="103"/>
      <c r="K72" s="100"/>
      <c r="L72" s="1"/>
    </row>
    <row r="73" spans="1:16" x14ac:dyDescent="0.3">
      <c r="B73" s="1">
        <v>55</v>
      </c>
      <c r="C73" s="31"/>
      <c r="D73" s="32"/>
      <c r="E73" s="32">
        <v>41.01</v>
      </c>
      <c r="F73" s="32"/>
      <c r="G73" s="32"/>
      <c r="H73" s="32"/>
      <c r="I73" s="99"/>
      <c r="J73" s="103"/>
      <c r="K73" s="100"/>
      <c r="L73" s="1"/>
    </row>
    <row r="74" spans="1:16" x14ac:dyDescent="0.3">
      <c r="B74" s="1">
        <v>56</v>
      </c>
      <c r="C74" s="31"/>
      <c r="D74" s="32"/>
      <c r="E74" s="32">
        <v>41.313000000000002</v>
      </c>
      <c r="F74" s="32"/>
      <c r="G74" s="32"/>
      <c r="H74" s="32"/>
      <c r="I74" s="99"/>
      <c r="J74" s="103"/>
      <c r="K74" s="100"/>
      <c r="L74" s="1"/>
    </row>
    <row r="75" spans="1:16" x14ac:dyDescent="0.3">
      <c r="B75" s="1">
        <v>57</v>
      </c>
      <c r="C75" s="46"/>
      <c r="D75" s="32"/>
      <c r="E75" s="32">
        <v>41.034999999999997</v>
      </c>
      <c r="F75" s="32"/>
      <c r="G75" s="32"/>
      <c r="H75" s="32"/>
      <c r="I75" s="100"/>
      <c r="J75" s="104"/>
      <c r="K75" s="100"/>
      <c r="L75" s="1"/>
    </row>
    <row r="76" spans="1:16" x14ac:dyDescent="0.3">
      <c r="B76" s="1">
        <v>58</v>
      </c>
      <c r="C76" s="105"/>
      <c r="D76" s="99"/>
      <c r="E76" s="99">
        <v>41.08</v>
      </c>
      <c r="F76" s="99"/>
      <c r="G76" s="99"/>
      <c r="H76" s="99"/>
      <c r="I76" s="100"/>
      <c r="J76" s="104"/>
      <c r="K76" s="100"/>
      <c r="L76" s="1"/>
    </row>
    <row r="77" spans="1:16" x14ac:dyDescent="0.3">
      <c r="B77" s="1">
        <v>59</v>
      </c>
      <c r="C77" s="105"/>
      <c r="D77" s="99"/>
      <c r="E77" s="99">
        <v>41.018999999999998</v>
      </c>
      <c r="F77" s="99"/>
      <c r="G77" s="99"/>
      <c r="H77" s="99"/>
      <c r="I77" s="99"/>
      <c r="J77" s="103"/>
      <c r="K77" s="99"/>
    </row>
    <row r="78" spans="1:16" x14ac:dyDescent="0.3">
      <c r="B78" s="1">
        <v>60</v>
      </c>
      <c r="C78" s="105"/>
      <c r="D78" s="99"/>
      <c r="E78" s="99"/>
      <c r="F78" s="99"/>
      <c r="G78" s="99"/>
      <c r="H78" s="99"/>
      <c r="I78" s="99"/>
      <c r="J78" s="103"/>
      <c r="K78" s="99"/>
    </row>
    <row r="79" spans="1:16" s="2" customFormat="1" x14ac:dyDescent="0.3">
      <c r="A79" s="1"/>
      <c r="B79" s="1">
        <v>61</v>
      </c>
      <c r="C79" s="105"/>
      <c r="D79" s="99"/>
      <c r="E79" s="99"/>
      <c r="F79" s="99"/>
      <c r="G79" s="99"/>
      <c r="H79" s="99"/>
      <c r="I79" s="99"/>
      <c r="J79" s="103"/>
      <c r="K79" s="99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05"/>
      <c r="D80" s="99"/>
      <c r="E80" s="99"/>
      <c r="F80" s="99"/>
      <c r="G80" s="99"/>
      <c r="H80" s="99"/>
      <c r="I80" s="99"/>
      <c r="J80" s="103"/>
      <c r="K80" s="99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06"/>
      <c r="D81" s="107"/>
      <c r="E81" s="107"/>
      <c r="F81" s="107"/>
      <c r="G81" s="107"/>
      <c r="H81" s="107"/>
      <c r="I81" s="107"/>
      <c r="J81" s="108"/>
      <c r="K81" s="99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P81"/>
  <sheetViews>
    <sheetView zoomScale="90" zoomScaleNormal="90" workbookViewId="0">
      <selection activeCell="F14" sqref="F14"/>
    </sheetView>
  </sheetViews>
  <sheetFormatPr defaultColWidth="8.88671875" defaultRowHeight="14.4" x14ac:dyDescent="0.3"/>
  <cols>
    <col min="1" max="1" width="8.6640625" style="1" customWidth="1"/>
    <col min="2" max="2" width="18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45" t="s">
        <v>166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</row>
    <row r="3" spans="1:16" ht="7.5" customHeight="1" thickBot="1" x14ac:dyDescent="0.35"/>
    <row r="4" spans="1:16" ht="18" thickBot="1" x14ac:dyDescent="0.4">
      <c r="A4" s="346" t="s">
        <v>125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8"/>
    </row>
    <row r="5" spans="1:16" ht="7.5" customHeight="1" thickBot="1" x14ac:dyDescent="0.35"/>
    <row r="6" spans="1:16" s="2" customFormat="1" ht="20.25" customHeight="1" x14ac:dyDescent="0.3">
      <c r="A6" s="349" t="s">
        <v>23</v>
      </c>
      <c r="B6" s="351" t="s">
        <v>13</v>
      </c>
      <c r="C6" s="353" t="s">
        <v>18</v>
      </c>
      <c r="D6" s="355" t="s">
        <v>24</v>
      </c>
      <c r="E6" s="357" t="s">
        <v>25</v>
      </c>
      <c r="F6" s="359" t="s">
        <v>26</v>
      </c>
      <c r="G6" s="360"/>
      <c r="H6" s="360"/>
      <c r="I6" s="361"/>
      <c r="J6" s="362" t="s">
        <v>27</v>
      </c>
      <c r="K6" s="364" t="s">
        <v>28</v>
      </c>
      <c r="L6" s="365"/>
      <c r="M6" s="65"/>
      <c r="N6" s="66"/>
    </row>
    <row r="7" spans="1:16" s="2" customFormat="1" ht="27.75" customHeight="1" thickBot="1" x14ac:dyDescent="0.35">
      <c r="A7" s="350"/>
      <c r="B7" s="352"/>
      <c r="C7" s="354"/>
      <c r="D7" s="356"/>
      <c r="E7" s="358"/>
      <c r="F7" s="450" t="s">
        <v>29</v>
      </c>
      <c r="G7" s="67" t="s">
        <v>30</v>
      </c>
      <c r="H7" s="67"/>
      <c r="I7" s="80" t="s">
        <v>31</v>
      </c>
      <c r="J7" s="363"/>
      <c r="K7" s="90" t="s">
        <v>32</v>
      </c>
      <c r="L7" s="91" t="s">
        <v>33</v>
      </c>
      <c r="M7" s="89" t="s">
        <v>34</v>
      </c>
      <c r="N7" s="68" t="s">
        <v>35</v>
      </c>
    </row>
    <row r="8" spans="1:16" s="3" customFormat="1" ht="30" customHeight="1" thickBot="1" x14ac:dyDescent="0.35">
      <c r="A8" s="69">
        <v>1</v>
      </c>
      <c r="B8" s="400" t="s">
        <v>126</v>
      </c>
      <c r="C8" s="72" t="s">
        <v>190</v>
      </c>
      <c r="D8" s="109">
        <f>COUNTA(C19:C83)</f>
        <v>35</v>
      </c>
      <c r="E8" s="77">
        <f>COUNTA(C19:C83)</f>
        <v>35</v>
      </c>
      <c r="F8" s="442">
        <f>MIN(C19:C82)</f>
        <v>40.987000000000002</v>
      </c>
      <c r="G8" s="112">
        <f>AVERAGE(C19:C85)</f>
        <v>41.760114285714288</v>
      </c>
      <c r="H8" s="58"/>
      <c r="I8" s="81">
        <f>G8-F8</f>
        <v>0.77311428571428564</v>
      </c>
      <c r="J8" s="86">
        <v>1.7462916666666665E-2</v>
      </c>
      <c r="K8" s="92">
        <f>J8</f>
        <v>1.7462916666666665E-2</v>
      </c>
      <c r="L8" s="93">
        <f>K8</f>
        <v>1.7462916666666665E-2</v>
      </c>
      <c r="M8" s="397">
        <v>135.726</v>
      </c>
      <c r="N8" s="438" t="s">
        <v>265</v>
      </c>
      <c r="O8" s="424" t="s">
        <v>266</v>
      </c>
      <c r="P8" s="14"/>
    </row>
    <row r="9" spans="1:16" s="3" customFormat="1" ht="30" customHeight="1" thickBot="1" x14ac:dyDescent="0.35">
      <c r="A9" s="70">
        <v>2</v>
      </c>
      <c r="B9" s="401" t="s">
        <v>127</v>
      </c>
      <c r="C9" s="73" t="s">
        <v>193</v>
      </c>
      <c r="D9" s="15">
        <f>COUNTA(D19:D83)+D8+1</f>
        <v>83</v>
      </c>
      <c r="E9" s="78">
        <f>COUNTA(D19:D83)+1</f>
        <v>48</v>
      </c>
      <c r="F9" s="445">
        <f>MIN(D19:D82)</f>
        <v>40.902000000000001</v>
      </c>
      <c r="G9" s="45">
        <f>AVERAGE(D19:D84)</f>
        <v>41.347425531914887</v>
      </c>
      <c r="H9" s="13"/>
      <c r="I9" s="82">
        <f>G9-F9</f>
        <v>0.44542553191488565</v>
      </c>
      <c r="J9" s="87">
        <v>4.1528449074074075E-2</v>
      </c>
      <c r="K9" s="94">
        <f>J9-J8</f>
        <v>2.406553240740741E-2</v>
      </c>
      <c r="L9" s="95">
        <f>K9</f>
        <v>2.406553240740741E-2</v>
      </c>
      <c r="M9" s="398" t="s">
        <v>260</v>
      </c>
      <c r="N9" s="60"/>
      <c r="O9" s="42"/>
      <c r="P9" s="14"/>
    </row>
    <row r="10" spans="1:16" s="3" customFormat="1" ht="30" customHeight="1" x14ac:dyDescent="0.3">
      <c r="A10" s="70">
        <v>3</v>
      </c>
      <c r="B10" s="401" t="s">
        <v>126</v>
      </c>
      <c r="C10" s="73" t="s">
        <v>171</v>
      </c>
      <c r="D10" s="15">
        <f>COUNTA(E19:E83)+D9+1</f>
        <v>106</v>
      </c>
      <c r="E10" s="78">
        <f>COUNTA(E19:E83)+1</f>
        <v>23</v>
      </c>
      <c r="F10" s="111">
        <f>MIN(E19:E84)</f>
        <v>41.512</v>
      </c>
      <c r="G10" s="44">
        <f>AVERAGE(E19:E85)</f>
        <v>42.000727272727261</v>
      </c>
      <c r="H10" s="13"/>
      <c r="I10" s="82">
        <f t="shared" ref="I10:I13" si="0">G10-F10</f>
        <v>0.48872727272726024</v>
      </c>
      <c r="J10" s="87">
        <v>5.3955462962962962E-2</v>
      </c>
      <c r="K10" s="94">
        <f>J10-J9</f>
        <v>1.2427013888888887E-2</v>
      </c>
      <c r="L10" s="95">
        <f>K10+L8</f>
        <v>2.9889930555555552E-2</v>
      </c>
      <c r="M10" s="398" t="s">
        <v>261</v>
      </c>
      <c r="N10" s="61"/>
      <c r="O10" s="52"/>
      <c r="P10" s="14"/>
    </row>
    <row r="11" spans="1:16" s="3" customFormat="1" ht="30" customHeight="1" x14ac:dyDescent="0.3">
      <c r="A11" s="70">
        <v>4</v>
      </c>
      <c r="B11" s="401" t="s">
        <v>127</v>
      </c>
      <c r="C11" s="73" t="s">
        <v>176</v>
      </c>
      <c r="D11" s="15">
        <f>COUNTA(F19:F83)+D10+1</f>
        <v>136</v>
      </c>
      <c r="E11" s="78">
        <f>COUNTA(F19:F83)+1</f>
        <v>30</v>
      </c>
      <c r="F11" s="83">
        <f>MIN(F19:F84)</f>
        <v>41.124000000000002</v>
      </c>
      <c r="G11" s="44">
        <f>AVERAGE(F19:F84)</f>
        <v>41.561172413793102</v>
      </c>
      <c r="H11" s="13"/>
      <c r="I11" s="82">
        <f t="shared" si="0"/>
        <v>0.43717241379309968</v>
      </c>
      <c r="J11" s="87">
        <v>6.9511747685185185E-2</v>
      </c>
      <c r="K11" s="94">
        <f>J11-J10</f>
        <v>1.5556284722222223E-2</v>
      </c>
      <c r="L11" s="95">
        <f>K11+L9</f>
        <v>3.962181712962963E-2</v>
      </c>
      <c r="M11" s="398" t="s">
        <v>262</v>
      </c>
      <c r="N11" s="60"/>
      <c r="O11" s="42"/>
      <c r="P11" s="14"/>
    </row>
    <row r="12" spans="1:16" s="3" customFormat="1" ht="30" customHeight="1" x14ac:dyDescent="0.3">
      <c r="A12" s="70">
        <v>5</v>
      </c>
      <c r="B12" s="402" t="s">
        <v>126</v>
      </c>
      <c r="C12" s="74" t="s">
        <v>170</v>
      </c>
      <c r="D12" s="15">
        <f>COUNTA(G19:G83)+D11+1</f>
        <v>194</v>
      </c>
      <c r="E12" s="78">
        <f>COUNTA(G19:G83)+1</f>
        <v>58</v>
      </c>
      <c r="F12" s="83">
        <f>MIN(G19:G84)</f>
        <v>41.11</v>
      </c>
      <c r="G12" s="44">
        <f>AVERAGE(G19:G884)</f>
        <v>41.569438596491246</v>
      </c>
      <c r="H12" s="13"/>
      <c r="I12" s="82">
        <f t="shared" si="0"/>
        <v>0.45943859649124619</v>
      </c>
      <c r="J12" s="87">
        <v>9.8535682870370359E-2</v>
      </c>
      <c r="K12" s="94">
        <f>J12-J11</f>
        <v>2.9023935185185173E-2</v>
      </c>
      <c r="L12" s="96">
        <f>K12+L10</f>
        <v>5.8913865740740728E-2</v>
      </c>
      <c r="M12" s="398" t="s">
        <v>263</v>
      </c>
      <c r="N12" s="60"/>
      <c r="O12" s="43"/>
    </row>
    <row r="13" spans="1:16" s="3" customFormat="1" ht="30" customHeight="1" thickBot="1" x14ac:dyDescent="0.35">
      <c r="A13" s="71" t="s">
        <v>36</v>
      </c>
      <c r="B13" s="403" t="s">
        <v>127</v>
      </c>
      <c r="C13" s="75" t="s">
        <v>189</v>
      </c>
      <c r="D13" s="110">
        <f>COUNTA(H19:H83)+D12+1</f>
        <v>248</v>
      </c>
      <c r="E13" s="396">
        <f>COUNTA(H19:H83)+1</f>
        <v>54</v>
      </c>
      <c r="F13" s="84">
        <f>MIN(H19:H84)</f>
        <v>41.372</v>
      </c>
      <c r="G13" s="62">
        <f>AVERAGE(H19:H84)</f>
        <v>41.842226415094352</v>
      </c>
      <c r="H13" s="63"/>
      <c r="I13" s="85">
        <f t="shared" si="0"/>
        <v>0.47022641509435203</v>
      </c>
      <c r="J13" s="88" t="str">
        <f>'Общие результаты'!G6</f>
        <v>3:00:17</v>
      </c>
      <c r="K13" s="97">
        <f>J13-J12</f>
        <v>2.6661076388888885E-2</v>
      </c>
      <c r="L13" s="98">
        <f>K13+L11</f>
        <v>6.6282893518518515E-2</v>
      </c>
      <c r="M13" s="399"/>
      <c r="N13" s="64"/>
      <c r="O13" s="43"/>
    </row>
    <row r="14" spans="1:16" s="3" customFormat="1" ht="30" customHeight="1" x14ac:dyDescent="0.3">
      <c r="A14" s="47"/>
      <c r="B14" s="48"/>
      <c r="C14" s="49"/>
      <c r="D14" s="49"/>
      <c r="E14" s="49"/>
      <c r="F14" s="34">
        <f>AVERAGE(F8,F10,F12)</f>
        <v>41.202999999999996</v>
      </c>
      <c r="G14" s="36">
        <f>AVERAGE(C19:C85,E19:E85,G19:G85)</f>
        <v>41.711210526315774</v>
      </c>
      <c r="H14" s="50" t="s">
        <v>181</v>
      </c>
      <c r="I14" s="37">
        <f>AVERAGE(I8,I10,I12)</f>
        <v>0.57376005164426402</v>
      </c>
      <c r="J14" s="49"/>
      <c r="K14" s="49"/>
      <c r="L14" s="49"/>
      <c r="M14" s="16"/>
      <c r="N14" s="16"/>
    </row>
    <row r="15" spans="1:16" ht="27.75" customHeight="1" x14ac:dyDescent="0.3">
      <c r="A15" s="17"/>
      <c r="B15" s="17"/>
      <c r="C15" s="17"/>
      <c r="D15" s="18"/>
      <c r="E15" s="19"/>
      <c r="F15" s="20">
        <f>AVERAGE(F9,F11,F13)</f>
        <v>41.132666666666672</v>
      </c>
      <c r="G15" s="21">
        <f>AVERAGE(D19:D85,F19:F85,H19:H85)</f>
        <v>41.598767441860467</v>
      </c>
      <c r="H15" s="51" t="s">
        <v>194</v>
      </c>
      <c r="I15" s="22">
        <f>AVERAGE(I9,I11,I13)</f>
        <v>0.45094145360077914</v>
      </c>
      <c r="J15" s="19"/>
      <c r="K15" s="19" t="s">
        <v>22</v>
      </c>
      <c r="L15" s="19"/>
      <c r="M15" s="16"/>
      <c r="N15" s="16"/>
    </row>
    <row r="16" spans="1:16" ht="30" customHeight="1" thickBot="1" x14ac:dyDescent="0.35">
      <c r="A16" s="23"/>
      <c r="B16" s="23"/>
      <c r="C16" s="23"/>
      <c r="D16" s="19"/>
      <c r="E16" s="19"/>
      <c r="F16" s="24">
        <f>AVERAGE(F8:F13)</f>
        <v>41.167833333333334</v>
      </c>
      <c r="G16" s="25">
        <f>AVERAGE(C19:H85)</f>
        <v>41.651518518518536</v>
      </c>
      <c r="H16" s="26"/>
      <c r="I16" s="27">
        <f>AVERAGE(I8:I13)</f>
        <v>0.51235075262252161</v>
      </c>
      <c r="J16" s="19"/>
      <c r="K16" s="19"/>
      <c r="L16" s="19"/>
      <c r="M16" s="23"/>
      <c r="N16" s="23"/>
    </row>
    <row r="18" spans="2:14" ht="15" thickBot="1" x14ac:dyDescent="0.35">
      <c r="C18" s="28" t="str">
        <f>B8</f>
        <v>Шиленко Саша</v>
      </c>
      <c r="D18" s="28" t="str">
        <f>B9</f>
        <v>Сомок Денис</v>
      </c>
      <c r="E18" s="28" t="str">
        <f>B10</f>
        <v>Шиленко Саша</v>
      </c>
      <c r="F18" s="28" t="str">
        <f>B11</f>
        <v>Сомок Денис</v>
      </c>
      <c r="G18" s="28" t="str">
        <f>B12</f>
        <v>Шиленко Саша</v>
      </c>
      <c r="H18" s="28" t="str">
        <f>B13</f>
        <v>Сомок Денис</v>
      </c>
      <c r="I18" s="12"/>
      <c r="J18" s="12"/>
    </row>
    <row r="19" spans="2:14" x14ac:dyDescent="0.3">
      <c r="B19" s="1">
        <v>1</v>
      </c>
      <c r="C19" s="406">
        <v>47.704999999999998</v>
      </c>
      <c r="D19" s="407">
        <v>43.905999999999999</v>
      </c>
      <c r="E19" s="407">
        <v>44.177999999999997</v>
      </c>
      <c r="F19" s="407">
        <v>44.317999999999998</v>
      </c>
      <c r="G19" s="407">
        <v>43.381</v>
      </c>
      <c r="H19" s="407">
        <v>44.762999999999998</v>
      </c>
      <c r="I19" s="101"/>
      <c r="J19" s="102"/>
      <c r="K19" s="99"/>
      <c r="M19" s="2"/>
      <c r="N19" s="2"/>
    </row>
    <row r="20" spans="2:14" x14ac:dyDescent="0.3">
      <c r="B20" s="1">
        <v>2</v>
      </c>
      <c r="C20" s="409">
        <v>43.484000000000002</v>
      </c>
      <c r="D20" s="410">
        <v>41.445999999999998</v>
      </c>
      <c r="E20" s="410">
        <v>42.097000000000001</v>
      </c>
      <c r="F20" s="410">
        <v>41.786000000000001</v>
      </c>
      <c r="G20" s="410">
        <v>41.482999999999997</v>
      </c>
      <c r="H20" s="410">
        <v>42.470999999999997</v>
      </c>
      <c r="I20" s="99"/>
      <c r="J20" s="103"/>
      <c r="K20" s="99"/>
      <c r="M20" s="3"/>
      <c r="N20" s="3"/>
    </row>
    <row r="21" spans="2:14" x14ac:dyDescent="0.3">
      <c r="B21" s="1">
        <v>3</v>
      </c>
      <c r="C21" s="409">
        <v>43.122999999999998</v>
      </c>
      <c r="D21" s="410">
        <v>41.100999999999999</v>
      </c>
      <c r="E21" s="410">
        <v>41.996000000000002</v>
      </c>
      <c r="F21" s="410">
        <v>41.765000000000001</v>
      </c>
      <c r="G21" s="410">
        <v>41.454000000000001</v>
      </c>
      <c r="H21" s="410">
        <v>42.079000000000001</v>
      </c>
      <c r="I21" s="99"/>
      <c r="J21" s="103"/>
      <c r="K21" s="99"/>
      <c r="M21" s="3"/>
      <c r="N21" s="3"/>
    </row>
    <row r="22" spans="2:14" x14ac:dyDescent="0.3">
      <c r="B22" s="1">
        <v>4</v>
      </c>
      <c r="C22" s="409">
        <v>42.137</v>
      </c>
      <c r="D22" s="410">
        <v>40.954999999999998</v>
      </c>
      <c r="E22" s="410">
        <v>41.911999999999999</v>
      </c>
      <c r="F22" s="410">
        <v>41.463999999999999</v>
      </c>
      <c r="G22" s="410">
        <v>41.319000000000003</v>
      </c>
      <c r="H22" s="410">
        <v>42.128</v>
      </c>
      <c r="I22" s="99"/>
      <c r="J22" s="103"/>
      <c r="K22" s="99"/>
      <c r="M22" s="3"/>
      <c r="N22" s="3"/>
    </row>
    <row r="23" spans="2:14" x14ac:dyDescent="0.3">
      <c r="B23" s="1">
        <v>5</v>
      </c>
      <c r="C23" s="409">
        <v>43.16</v>
      </c>
      <c r="D23" s="410">
        <v>41.807000000000002</v>
      </c>
      <c r="E23" s="410">
        <v>41.845999999999997</v>
      </c>
      <c r="F23" s="410">
        <v>41.651000000000003</v>
      </c>
      <c r="G23" s="410">
        <v>41.36</v>
      </c>
      <c r="H23" s="410">
        <v>42.014000000000003</v>
      </c>
      <c r="I23" s="99"/>
      <c r="J23" s="103"/>
      <c r="K23" s="99"/>
    </row>
    <row r="24" spans="2:14" x14ac:dyDescent="0.3">
      <c r="B24" s="1">
        <v>6</v>
      </c>
      <c r="C24" s="409">
        <v>41.673000000000002</v>
      </c>
      <c r="D24" s="410">
        <v>41.704999999999998</v>
      </c>
      <c r="E24" s="410">
        <v>41.81</v>
      </c>
      <c r="F24" s="410">
        <v>41.237000000000002</v>
      </c>
      <c r="G24" s="410">
        <v>41.37</v>
      </c>
      <c r="H24" s="410">
        <v>41.981000000000002</v>
      </c>
      <c r="I24" s="99"/>
      <c r="J24" s="103"/>
      <c r="K24" s="99"/>
    </row>
    <row r="25" spans="2:14" x14ac:dyDescent="0.3">
      <c r="B25" s="1">
        <v>7</v>
      </c>
      <c r="C25" s="409">
        <v>41.445</v>
      </c>
      <c r="D25" s="410">
        <v>42.384</v>
      </c>
      <c r="E25" s="410">
        <v>41.796999999999997</v>
      </c>
      <c r="F25" s="410">
        <v>41.311999999999998</v>
      </c>
      <c r="G25" s="410">
        <v>41.7</v>
      </c>
      <c r="H25" s="410">
        <v>41.838000000000001</v>
      </c>
      <c r="I25" s="99"/>
      <c r="J25" s="103"/>
      <c r="K25" s="99"/>
    </row>
    <row r="26" spans="2:14" x14ac:dyDescent="0.3">
      <c r="B26" s="1">
        <v>8</v>
      </c>
      <c r="C26" s="409">
        <v>41.41</v>
      </c>
      <c r="D26" s="410">
        <v>41.203000000000003</v>
      </c>
      <c r="E26" s="410">
        <v>42.710999999999999</v>
      </c>
      <c r="F26" s="410">
        <v>41.356999999999999</v>
      </c>
      <c r="G26" s="410">
        <v>42.661000000000001</v>
      </c>
      <c r="H26" s="410">
        <v>41.710999999999999</v>
      </c>
      <c r="I26" s="99"/>
      <c r="J26" s="103"/>
      <c r="K26" s="99"/>
    </row>
    <row r="27" spans="2:14" x14ac:dyDescent="0.3">
      <c r="B27" s="1">
        <v>9</v>
      </c>
      <c r="C27" s="412">
        <v>41.136000000000003</v>
      </c>
      <c r="D27" s="410">
        <v>41.283999999999999</v>
      </c>
      <c r="E27" s="410">
        <v>41.904000000000003</v>
      </c>
      <c r="F27" s="410">
        <v>41.149000000000001</v>
      </c>
      <c r="G27" s="410">
        <v>41.534999999999997</v>
      </c>
      <c r="H27" s="410">
        <v>41.917000000000002</v>
      </c>
      <c r="I27" s="99"/>
      <c r="J27" s="103"/>
      <c r="K27" s="99"/>
    </row>
    <row r="28" spans="2:14" x14ac:dyDescent="0.3">
      <c r="B28" s="1">
        <v>10</v>
      </c>
      <c r="C28" s="409">
        <v>41.295000000000002</v>
      </c>
      <c r="D28" s="410">
        <v>41.341999999999999</v>
      </c>
      <c r="E28" s="410">
        <v>41.595999999999997</v>
      </c>
      <c r="F28" s="410">
        <v>41.427</v>
      </c>
      <c r="G28" s="410">
        <v>41.470999999999997</v>
      </c>
      <c r="H28" s="410">
        <v>41.72</v>
      </c>
      <c r="I28" s="99"/>
      <c r="J28" s="103"/>
      <c r="K28" s="99"/>
    </row>
    <row r="29" spans="2:14" x14ac:dyDescent="0.3">
      <c r="B29" s="1">
        <v>11</v>
      </c>
      <c r="C29" s="409">
        <v>41.134999999999998</v>
      </c>
      <c r="D29" s="410">
        <v>41.213999999999999</v>
      </c>
      <c r="E29" s="410">
        <v>42.994</v>
      </c>
      <c r="F29" s="410">
        <v>41.222999999999999</v>
      </c>
      <c r="G29" s="410">
        <v>41.427999999999997</v>
      </c>
      <c r="H29" s="410">
        <v>41.75</v>
      </c>
      <c r="I29" s="99"/>
      <c r="J29" s="103"/>
      <c r="K29" s="99"/>
    </row>
    <row r="30" spans="2:14" x14ac:dyDescent="0.3">
      <c r="B30" s="1">
        <v>12</v>
      </c>
      <c r="C30" s="409">
        <v>41.179000000000002</v>
      </c>
      <c r="D30" s="410">
        <v>41.191000000000003</v>
      </c>
      <c r="E30" s="410">
        <v>41.734999999999999</v>
      </c>
      <c r="F30" s="410">
        <v>41.124000000000002</v>
      </c>
      <c r="G30" s="410">
        <v>41.43</v>
      </c>
      <c r="H30" s="410">
        <v>41.564</v>
      </c>
      <c r="I30" s="99"/>
      <c r="J30" s="103"/>
      <c r="K30" s="99"/>
    </row>
    <row r="31" spans="2:14" x14ac:dyDescent="0.3">
      <c r="B31" s="1">
        <v>13</v>
      </c>
      <c r="C31" s="409">
        <v>41.595999999999997</v>
      </c>
      <c r="D31" s="410">
        <v>41.22</v>
      </c>
      <c r="E31" s="410">
        <v>41.728000000000002</v>
      </c>
      <c r="F31" s="410">
        <v>41.237000000000002</v>
      </c>
      <c r="G31" s="410">
        <v>41.326999999999998</v>
      </c>
      <c r="H31" s="410">
        <v>41.853000000000002</v>
      </c>
      <c r="I31" s="99"/>
      <c r="J31" s="103"/>
      <c r="K31" s="100"/>
      <c r="L31" s="1"/>
    </row>
    <row r="32" spans="2:14" x14ac:dyDescent="0.3">
      <c r="B32" s="1">
        <v>14</v>
      </c>
      <c r="C32" s="413">
        <v>41.396999999999998</v>
      </c>
      <c r="D32" s="410">
        <v>41.104999999999997</v>
      </c>
      <c r="E32" s="410">
        <v>41.694000000000003</v>
      </c>
      <c r="F32" s="410">
        <v>41.293999999999997</v>
      </c>
      <c r="G32" s="410">
        <v>42.091999999999999</v>
      </c>
      <c r="H32" s="410">
        <v>41.816000000000003</v>
      </c>
      <c r="I32" s="99"/>
      <c r="J32" s="103"/>
      <c r="K32" s="100"/>
      <c r="L32" s="1"/>
    </row>
    <row r="33" spans="2:12" x14ac:dyDescent="0.3">
      <c r="B33" s="1">
        <v>15</v>
      </c>
      <c r="C33" s="409">
        <v>41.328000000000003</v>
      </c>
      <c r="D33" s="410">
        <v>41.082999999999998</v>
      </c>
      <c r="E33" s="410">
        <v>41.737000000000002</v>
      </c>
      <c r="F33" s="410">
        <v>41.152000000000001</v>
      </c>
      <c r="G33" s="410">
        <v>41.801000000000002</v>
      </c>
      <c r="H33" s="410">
        <v>42.250999999999998</v>
      </c>
      <c r="I33" s="99"/>
      <c r="J33" s="103"/>
      <c r="K33" s="100"/>
      <c r="L33" s="1"/>
    </row>
    <row r="34" spans="2:12" x14ac:dyDescent="0.3">
      <c r="B34" s="1">
        <v>16</v>
      </c>
      <c r="C34" s="409">
        <v>41.268999999999998</v>
      </c>
      <c r="D34" s="414">
        <v>40.965000000000003</v>
      </c>
      <c r="E34" s="410">
        <v>41.512</v>
      </c>
      <c r="F34" s="410">
        <v>41.402999999999999</v>
      </c>
      <c r="G34" s="410">
        <v>41.319000000000003</v>
      </c>
      <c r="H34" s="410">
        <v>41.691000000000003</v>
      </c>
      <c r="I34" s="99"/>
      <c r="J34" s="103"/>
      <c r="K34" s="100"/>
      <c r="L34" s="1"/>
    </row>
    <row r="35" spans="2:12" x14ac:dyDescent="0.3">
      <c r="B35" s="1">
        <v>17</v>
      </c>
      <c r="C35" s="409">
        <v>41.061999999999998</v>
      </c>
      <c r="D35" s="410">
        <v>42.615000000000002</v>
      </c>
      <c r="E35" s="410">
        <v>41.591000000000001</v>
      </c>
      <c r="F35" s="410">
        <v>41.338000000000001</v>
      </c>
      <c r="G35" s="410">
        <v>41.856999999999999</v>
      </c>
      <c r="H35" s="410">
        <v>41.436</v>
      </c>
      <c r="I35" s="99"/>
      <c r="J35" s="103"/>
      <c r="K35" s="100"/>
      <c r="L35" s="1"/>
    </row>
    <row r="36" spans="2:12" x14ac:dyDescent="0.3">
      <c r="B36" s="1">
        <v>18</v>
      </c>
      <c r="C36" s="409">
        <v>41.244</v>
      </c>
      <c r="D36" s="410">
        <v>41.402999999999999</v>
      </c>
      <c r="E36" s="410">
        <v>41.587000000000003</v>
      </c>
      <c r="F36" s="410">
        <v>41.220999999999997</v>
      </c>
      <c r="G36" s="410">
        <v>41.823</v>
      </c>
      <c r="H36" s="410">
        <v>41.618000000000002</v>
      </c>
      <c r="I36" s="99"/>
      <c r="J36" s="103"/>
      <c r="K36" s="100"/>
      <c r="L36" s="1"/>
    </row>
    <row r="37" spans="2:12" x14ac:dyDescent="0.3">
      <c r="B37" s="1">
        <v>19</v>
      </c>
      <c r="C37" s="409">
        <v>40.987000000000002</v>
      </c>
      <c r="D37" s="410">
        <v>41.665999999999997</v>
      </c>
      <c r="E37" s="410">
        <v>41.645000000000003</v>
      </c>
      <c r="F37" s="410">
        <v>41.405000000000001</v>
      </c>
      <c r="G37" s="410">
        <v>41.246000000000002</v>
      </c>
      <c r="H37" s="410">
        <v>41.61</v>
      </c>
      <c r="I37" s="99"/>
      <c r="J37" s="103"/>
      <c r="K37" s="100"/>
      <c r="L37" s="1"/>
    </row>
    <row r="38" spans="2:12" x14ac:dyDescent="0.3">
      <c r="B38" s="1">
        <v>20</v>
      </c>
      <c r="C38" s="409">
        <v>41.247</v>
      </c>
      <c r="D38" s="410">
        <v>41.177999999999997</v>
      </c>
      <c r="E38" s="410">
        <v>41.79</v>
      </c>
      <c r="F38" s="410">
        <v>41.268000000000001</v>
      </c>
      <c r="G38" s="410">
        <v>41.460999999999999</v>
      </c>
      <c r="H38" s="410">
        <v>41.63</v>
      </c>
      <c r="I38" s="99"/>
      <c r="J38" s="103"/>
      <c r="K38" s="100"/>
      <c r="L38" s="1"/>
    </row>
    <row r="39" spans="2:12" x14ac:dyDescent="0.3">
      <c r="B39" s="1">
        <v>21</v>
      </c>
      <c r="C39" s="409">
        <v>41.223999999999997</v>
      </c>
      <c r="D39" s="410">
        <v>41.284999999999997</v>
      </c>
      <c r="E39" s="410">
        <v>42.3</v>
      </c>
      <c r="F39" s="410">
        <v>41.399000000000001</v>
      </c>
      <c r="G39" s="410">
        <v>41.302</v>
      </c>
      <c r="H39" s="410">
        <v>41.692999999999998</v>
      </c>
      <c r="I39" s="99"/>
      <c r="J39" s="103"/>
      <c r="K39" s="100"/>
      <c r="L39" s="1"/>
    </row>
    <row r="40" spans="2:12" x14ac:dyDescent="0.3">
      <c r="B40" s="1">
        <v>22</v>
      </c>
      <c r="C40" s="409">
        <v>42.393999999999998</v>
      </c>
      <c r="D40" s="410">
        <v>40.991</v>
      </c>
      <c r="E40" s="410">
        <v>41.856000000000002</v>
      </c>
      <c r="F40" s="410">
        <v>42.393000000000001</v>
      </c>
      <c r="G40" s="410">
        <v>41.24</v>
      </c>
      <c r="H40" s="410">
        <v>41.442999999999998</v>
      </c>
      <c r="I40" s="99"/>
      <c r="J40" s="103"/>
      <c r="K40" s="100"/>
      <c r="L40" s="1"/>
    </row>
    <row r="41" spans="2:12" x14ac:dyDescent="0.3">
      <c r="B41" s="1">
        <v>23</v>
      </c>
      <c r="C41" s="409">
        <v>41.573</v>
      </c>
      <c r="D41" s="410">
        <v>41.021000000000001</v>
      </c>
      <c r="E41" s="410"/>
      <c r="F41" s="410">
        <v>41.414000000000001</v>
      </c>
      <c r="G41" s="410">
        <v>41.311999999999998</v>
      </c>
      <c r="H41" s="410">
        <v>41.597999999999999</v>
      </c>
      <c r="I41" s="99"/>
      <c r="J41" s="103"/>
      <c r="K41" s="100"/>
      <c r="L41" s="1"/>
    </row>
    <row r="42" spans="2:12" x14ac:dyDescent="0.3">
      <c r="B42" s="1">
        <v>24</v>
      </c>
      <c r="C42" s="409">
        <v>41.234000000000002</v>
      </c>
      <c r="D42" s="410">
        <v>41.054000000000002</v>
      </c>
      <c r="E42" s="410"/>
      <c r="F42" s="410">
        <v>41.482999999999997</v>
      </c>
      <c r="G42" s="410">
        <v>41.430999999999997</v>
      </c>
      <c r="H42" s="410">
        <v>41.685000000000002</v>
      </c>
      <c r="I42" s="99"/>
      <c r="J42" s="103"/>
      <c r="K42" s="100"/>
      <c r="L42" s="1"/>
    </row>
    <row r="43" spans="2:12" x14ac:dyDescent="0.3">
      <c r="B43" s="1">
        <v>25</v>
      </c>
      <c r="C43" s="409">
        <v>41.002000000000002</v>
      </c>
      <c r="D43" s="410">
        <v>40.997</v>
      </c>
      <c r="E43" s="410"/>
      <c r="F43" s="410">
        <v>41.392000000000003</v>
      </c>
      <c r="G43" s="410">
        <v>41.487000000000002</v>
      </c>
      <c r="H43" s="410">
        <v>41.643000000000001</v>
      </c>
      <c r="I43" s="99"/>
      <c r="J43" s="103"/>
      <c r="K43" s="100"/>
      <c r="L43" s="1"/>
    </row>
    <row r="44" spans="2:12" x14ac:dyDescent="0.3">
      <c r="B44" s="1">
        <v>26</v>
      </c>
      <c r="C44" s="409">
        <v>41.503</v>
      </c>
      <c r="D44" s="410">
        <v>41.12</v>
      </c>
      <c r="E44" s="410"/>
      <c r="F44" s="410">
        <v>41.886000000000003</v>
      </c>
      <c r="G44" s="410">
        <v>41.295000000000002</v>
      </c>
      <c r="H44" s="410">
        <v>41.372</v>
      </c>
      <c r="I44" s="99"/>
      <c r="J44" s="103"/>
      <c r="K44" s="100"/>
      <c r="L44" s="1"/>
    </row>
    <row r="45" spans="2:12" x14ac:dyDescent="0.3">
      <c r="B45" s="1">
        <v>27</v>
      </c>
      <c r="C45" s="409">
        <v>41.408999999999999</v>
      </c>
      <c r="D45" s="410">
        <v>41.107999999999997</v>
      </c>
      <c r="E45" s="410"/>
      <c r="F45" s="410">
        <v>42.219000000000001</v>
      </c>
      <c r="G45" s="410">
        <v>41.11</v>
      </c>
      <c r="H45" s="410">
        <v>42.116999999999997</v>
      </c>
      <c r="I45" s="99"/>
      <c r="J45" s="103"/>
      <c r="K45" s="100"/>
      <c r="L45" s="1"/>
    </row>
    <row r="46" spans="2:12" x14ac:dyDescent="0.3">
      <c r="B46" s="1">
        <v>28</v>
      </c>
      <c r="C46" s="409">
        <v>41.368000000000002</v>
      </c>
      <c r="D46" s="410">
        <v>41.125999999999998</v>
      </c>
      <c r="E46" s="410"/>
      <c r="F46" s="410">
        <v>41.558999999999997</v>
      </c>
      <c r="G46" s="410">
        <v>41.356999999999999</v>
      </c>
      <c r="H46" s="410">
        <v>41.695999999999998</v>
      </c>
      <c r="I46" s="99"/>
      <c r="J46" s="103"/>
      <c r="K46" s="100"/>
      <c r="L46" s="1"/>
    </row>
    <row r="47" spans="2:12" x14ac:dyDescent="0.3">
      <c r="B47" s="1">
        <v>29</v>
      </c>
      <c r="C47" s="409">
        <v>42.887999999999998</v>
      </c>
      <c r="D47" s="410">
        <v>41.16</v>
      </c>
      <c r="E47" s="410"/>
      <c r="F47" s="410">
        <v>41.398000000000003</v>
      </c>
      <c r="G47" s="410">
        <v>41.295999999999999</v>
      </c>
      <c r="H47" s="410">
        <v>42.38</v>
      </c>
      <c r="I47" s="99"/>
      <c r="J47" s="103"/>
      <c r="K47" s="100"/>
      <c r="L47" s="1"/>
    </row>
    <row r="48" spans="2:12" x14ac:dyDescent="0.3">
      <c r="B48" s="1">
        <v>30</v>
      </c>
      <c r="C48" s="409">
        <v>41.488999999999997</v>
      </c>
      <c r="D48" s="410">
        <v>41.136000000000003</v>
      </c>
      <c r="E48" s="410"/>
      <c r="F48" s="410"/>
      <c r="G48" s="410">
        <v>41.308</v>
      </c>
      <c r="H48" s="410">
        <v>41.744999999999997</v>
      </c>
      <c r="I48" s="99"/>
      <c r="J48" s="103"/>
      <c r="K48" s="100"/>
      <c r="L48" s="1"/>
    </row>
    <row r="49" spans="2:12" x14ac:dyDescent="0.3">
      <c r="B49" s="1">
        <v>31</v>
      </c>
      <c r="C49" s="409">
        <v>41.438000000000002</v>
      </c>
      <c r="D49" s="410">
        <v>41.055999999999997</v>
      </c>
      <c r="E49" s="410"/>
      <c r="F49" s="410"/>
      <c r="G49" s="410">
        <v>41.231999999999999</v>
      </c>
      <c r="H49" s="410">
        <v>41.860999999999997</v>
      </c>
      <c r="I49" s="99"/>
      <c r="J49" s="103"/>
      <c r="K49" s="100"/>
      <c r="L49" s="1"/>
    </row>
    <row r="50" spans="2:12" x14ac:dyDescent="0.3">
      <c r="B50" s="1">
        <v>32</v>
      </c>
      <c r="C50" s="409">
        <v>41.378</v>
      </c>
      <c r="D50" s="410">
        <v>41.05</v>
      </c>
      <c r="E50" s="410"/>
      <c r="F50" s="410"/>
      <c r="G50" s="410">
        <v>41.167999999999999</v>
      </c>
      <c r="H50" s="410">
        <v>41.68</v>
      </c>
      <c r="I50" s="99"/>
      <c r="J50" s="103"/>
      <c r="K50" s="100"/>
      <c r="L50" s="1"/>
    </row>
    <row r="51" spans="2:12" x14ac:dyDescent="0.3">
      <c r="B51" s="1">
        <v>33</v>
      </c>
      <c r="C51" s="409">
        <v>41.341999999999999</v>
      </c>
      <c r="D51" s="410">
        <v>40.969000000000001</v>
      </c>
      <c r="E51" s="410"/>
      <c r="F51" s="410"/>
      <c r="G51" s="410">
        <v>41.527999999999999</v>
      </c>
      <c r="H51" s="410">
        <v>42.506</v>
      </c>
      <c r="I51" s="99"/>
      <c r="J51" s="103"/>
      <c r="K51" s="100"/>
      <c r="L51" s="1"/>
    </row>
    <row r="52" spans="2:12" x14ac:dyDescent="0.3">
      <c r="B52" s="1">
        <v>34</v>
      </c>
      <c r="C52" s="409">
        <v>41.078000000000003</v>
      </c>
      <c r="D52" s="410">
        <v>40.902000000000001</v>
      </c>
      <c r="E52" s="410"/>
      <c r="F52" s="410"/>
      <c r="G52" s="410">
        <v>41.646000000000001</v>
      </c>
      <c r="H52" s="410">
        <v>41.823999999999998</v>
      </c>
      <c r="I52" s="99"/>
      <c r="J52" s="103"/>
      <c r="K52" s="100"/>
      <c r="L52" s="1"/>
    </row>
    <row r="53" spans="2:12" x14ac:dyDescent="0.3">
      <c r="B53" s="1">
        <v>35</v>
      </c>
      <c r="C53" s="409">
        <v>41.271999999999998</v>
      </c>
      <c r="D53" s="410">
        <v>40.965000000000003</v>
      </c>
      <c r="E53" s="410"/>
      <c r="F53" s="410"/>
      <c r="G53" s="410">
        <v>41.555</v>
      </c>
      <c r="H53" s="410">
        <v>41.762</v>
      </c>
      <c r="I53" s="99"/>
      <c r="J53" s="103"/>
      <c r="K53" s="100"/>
      <c r="L53" s="1"/>
    </row>
    <row r="54" spans="2:12" x14ac:dyDescent="0.3">
      <c r="B54" s="1">
        <v>36</v>
      </c>
      <c r="C54" s="409"/>
      <c r="D54" s="410">
        <v>42.027000000000001</v>
      </c>
      <c r="E54" s="410"/>
      <c r="F54" s="410"/>
      <c r="G54" s="410">
        <v>41.622999999999998</v>
      </c>
      <c r="H54" s="410">
        <v>41.572000000000003</v>
      </c>
      <c r="I54" s="99"/>
      <c r="J54" s="103"/>
      <c r="K54" s="100"/>
      <c r="L54" s="1"/>
    </row>
    <row r="55" spans="2:12" x14ac:dyDescent="0.3">
      <c r="B55" s="1">
        <v>37</v>
      </c>
      <c r="C55" s="409"/>
      <c r="D55" s="410">
        <v>41.396999999999998</v>
      </c>
      <c r="E55" s="410"/>
      <c r="F55" s="410"/>
      <c r="G55" s="410">
        <v>41.543999999999997</v>
      </c>
      <c r="H55" s="410">
        <v>41.546999999999997</v>
      </c>
      <c r="I55" s="99"/>
      <c r="J55" s="103"/>
      <c r="K55" s="100"/>
      <c r="L55" s="1"/>
    </row>
    <row r="56" spans="2:12" x14ac:dyDescent="0.3">
      <c r="B56" s="1">
        <v>38</v>
      </c>
      <c r="C56" s="409"/>
      <c r="D56" s="410">
        <v>42.59</v>
      </c>
      <c r="E56" s="410"/>
      <c r="F56" s="410"/>
      <c r="G56" s="410">
        <v>41.176000000000002</v>
      </c>
      <c r="H56" s="410">
        <v>41.622</v>
      </c>
      <c r="I56" s="99"/>
      <c r="J56" s="103"/>
      <c r="K56" s="100"/>
      <c r="L56" s="1"/>
    </row>
    <row r="57" spans="2:12" x14ac:dyDescent="0.3">
      <c r="B57" s="1">
        <v>39</v>
      </c>
      <c r="C57" s="409"/>
      <c r="D57" s="410">
        <v>41.244</v>
      </c>
      <c r="E57" s="410"/>
      <c r="F57" s="410"/>
      <c r="G57" s="410">
        <v>42.057000000000002</v>
      </c>
      <c r="H57" s="410">
        <v>41.99</v>
      </c>
      <c r="I57" s="99"/>
      <c r="J57" s="103"/>
      <c r="K57" s="100"/>
      <c r="L57" s="1"/>
    </row>
    <row r="58" spans="2:12" x14ac:dyDescent="0.3">
      <c r="B58" s="1">
        <v>40</v>
      </c>
      <c r="C58" s="409"/>
      <c r="D58" s="410">
        <v>41.156999999999996</v>
      </c>
      <c r="E58" s="410"/>
      <c r="F58" s="410"/>
      <c r="G58" s="410">
        <v>41.444000000000003</v>
      </c>
      <c r="H58" s="410">
        <v>41.674999999999997</v>
      </c>
      <c r="I58" s="99"/>
      <c r="J58" s="103"/>
      <c r="K58" s="100"/>
      <c r="L58" s="1"/>
    </row>
    <row r="59" spans="2:12" x14ac:dyDescent="0.3">
      <c r="B59" s="1">
        <v>41</v>
      </c>
      <c r="C59" s="409"/>
      <c r="D59" s="410">
        <v>41.533999999999999</v>
      </c>
      <c r="E59" s="410"/>
      <c r="F59" s="410"/>
      <c r="G59" s="410">
        <v>41.463000000000001</v>
      </c>
      <c r="H59" s="410">
        <v>41.753999999999998</v>
      </c>
      <c r="I59" s="99"/>
      <c r="J59" s="103"/>
      <c r="K59" s="100"/>
      <c r="L59" s="1"/>
    </row>
    <row r="60" spans="2:12" x14ac:dyDescent="0.3">
      <c r="B60" s="1">
        <v>42</v>
      </c>
      <c r="C60" s="409"/>
      <c r="D60" s="410">
        <v>41.122</v>
      </c>
      <c r="E60" s="410"/>
      <c r="F60" s="410"/>
      <c r="G60" s="410">
        <v>41.874000000000002</v>
      </c>
      <c r="H60" s="410">
        <v>42.186</v>
      </c>
      <c r="I60" s="99"/>
      <c r="J60" s="103"/>
      <c r="K60" s="100"/>
      <c r="L60" s="1"/>
    </row>
    <row r="61" spans="2:12" x14ac:dyDescent="0.3">
      <c r="B61" s="1">
        <v>43</v>
      </c>
      <c r="C61" s="409"/>
      <c r="D61" s="410">
        <v>41.19</v>
      </c>
      <c r="E61" s="410"/>
      <c r="F61" s="410"/>
      <c r="G61" s="410">
        <v>41.582999999999998</v>
      </c>
      <c r="H61" s="410">
        <v>42.030999999999999</v>
      </c>
      <c r="I61" s="99"/>
      <c r="J61" s="103"/>
      <c r="K61" s="100"/>
      <c r="L61" s="1"/>
    </row>
    <row r="62" spans="2:12" x14ac:dyDescent="0.3">
      <c r="B62" s="1">
        <v>44</v>
      </c>
      <c r="C62" s="409"/>
      <c r="D62" s="410">
        <v>41.082999999999998</v>
      </c>
      <c r="E62" s="410"/>
      <c r="F62" s="410"/>
      <c r="G62" s="410">
        <v>41.561</v>
      </c>
      <c r="H62" s="410">
        <v>41.529000000000003</v>
      </c>
      <c r="I62" s="99"/>
      <c r="J62" s="103"/>
      <c r="K62" s="100"/>
      <c r="L62" s="1"/>
    </row>
    <row r="63" spans="2:12" x14ac:dyDescent="0.3">
      <c r="B63" s="1">
        <v>45</v>
      </c>
      <c r="C63" s="409"/>
      <c r="D63" s="410">
        <v>41.058</v>
      </c>
      <c r="E63" s="410"/>
      <c r="F63" s="410"/>
      <c r="G63" s="410">
        <v>41.610999999999997</v>
      </c>
      <c r="H63" s="410">
        <v>41.597000000000001</v>
      </c>
      <c r="I63" s="99"/>
      <c r="J63" s="103"/>
      <c r="K63" s="100"/>
      <c r="L63" s="1"/>
    </row>
    <row r="64" spans="2:12" x14ac:dyDescent="0.3">
      <c r="B64" s="1">
        <v>46</v>
      </c>
      <c r="C64" s="409"/>
      <c r="D64" s="410">
        <v>41.08</v>
      </c>
      <c r="E64" s="410"/>
      <c r="F64" s="410"/>
      <c r="G64" s="410">
        <v>41.337000000000003</v>
      </c>
      <c r="H64" s="410">
        <v>41.655000000000001</v>
      </c>
      <c r="I64" s="99"/>
      <c r="J64" s="103"/>
      <c r="K64" s="100"/>
      <c r="L64" s="1"/>
    </row>
    <row r="65" spans="1:16" x14ac:dyDescent="0.3">
      <c r="B65" s="1">
        <v>47</v>
      </c>
      <c r="C65" s="409"/>
      <c r="D65" s="410">
        <v>41.134</v>
      </c>
      <c r="E65" s="410"/>
      <c r="F65" s="410"/>
      <c r="G65" s="410">
        <v>41.296999999999997</v>
      </c>
      <c r="H65" s="410">
        <v>41.578000000000003</v>
      </c>
      <c r="I65" s="99"/>
      <c r="J65" s="103"/>
      <c r="K65" s="100"/>
      <c r="L65" s="1"/>
    </row>
    <row r="66" spans="1:16" x14ac:dyDescent="0.3">
      <c r="B66" s="1">
        <v>48</v>
      </c>
      <c r="C66" s="409"/>
      <c r="D66" s="410"/>
      <c r="E66" s="410"/>
      <c r="F66" s="410"/>
      <c r="G66" s="410">
        <v>41.73</v>
      </c>
      <c r="H66" s="410">
        <v>41.640999999999998</v>
      </c>
      <c r="I66" s="99"/>
      <c r="J66" s="103"/>
      <c r="K66" s="100"/>
      <c r="L66" s="1"/>
    </row>
    <row r="67" spans="1:16" x14ac:dyDescent="0.3">
      <c r="B67" s="1">
        <v>49</v>
      </c>
      <c r="C67" s="409"/>
      <c r="D67" s="410"/>
      <c r="E67" s="410"/>
      <c r="F67" s="410"/>
      <c r="G67" s="410">
        <v>42.307000000000002</v>
      </c>
      <c r="H67" s="410">
        <v>42.204000000000001</v>
      </c>
      <c r="I67" s="99"/>
      <c r="J67" s="103"/>
      <c r="K67" s="100"/>
      <c r="L67" s="1"/>
    </row>
    <row r="68" spans="1:16" x14ac:dyDescent="0.3">
      <c r="B68" s="1">
        <v>50</v>
      </c>
      <c r="C68" s="409"/>
      <c r="D68" s="410"/>
      <c r="E68" s="410"/>
      <c r="F68" s="410"/>
      <c r="G68" s="410">
        <v>41.393000000000001</v>
      </c>
      <c r="H68" s="410">
        <v>41.75</v>
      </c>
      <c r="I68" s="99"/>
      <c r="J68" s="103"/>
      <c r="K68" s="100"/>
      <c r="L68" s="1"/>
    </row>
    <row r="69" spans="1:16" x14ac:dyDescent="0.3">
      <c r="B69" s="1">
        <v>51</v>
      </c>
      <c r="C69" s="409"/>
      <c r="D69" s="410"/>
      <c r="E69" s="410"/>
      <c r="F69" s="410"/>
      <c r="G69" s="410">
        <v>41.582999999999998</v>
      </c>
      <c r="H69" s="410">
        <v>41.555999999999997</v>
      </c>
      <c r="I69" s="99"/>
      <c r="J69" s="103"/>
      <c r="K69" s="100"/>
      <c r="L69" s="1"/>
    </row>
    <row r="70" spans="1:16" x14ac:dyDescent="0.3">
      <c r="B70" s="1">
        <v>52</v>
      </c>
      <c r="C70" s="409"/>
      <c r="D70" s="410"/>
      <c r="E70" s="410"/>
      <c r="F70" s="410"/>
      <c r="G70" s="410">
        <v>41.414000000000001</v>
      </c>
      <c r="H70" s="410">
        <v>41.378</v>
      </c>
      <c r="I70" s="99"/>
      <c r="J70" s="103"/>
      <c r="K70" s="100"/>
      <c r="L70" s="1"/>
    </row>
    <row r="71" spans="1:16" x14ac:dyDescent="0.3">
      <c r="B71" s="1">
        <v>53</v>
      </c>
      <c r="C71" s="409"/>
      <c r="D71" s="410"/>
      <c r="E71" s="410"/>
      <c r="F71" s="410"/>
      <c r="G71" s="410">
        <v>41.405000000000001</v>
      </c>
      <c r="H71" s="410">
        <v>41.527000000000001</v>
      </c>
      <c r="I71" s="99"/>
      <c r="J71" s="103"/>
      <c r="K71" s="100"/>
      <c r="L71" s="1"/>
    </row>
    <row r="72" spans="1:16" x14ac:dyDescent="0.3">
      <c r="B72" s="1">
        <v>54</v>
      </c>
      <c r="C72" s="409"/>
      <c r="D72" s="410"/>
      <c r="E72" s="410"/>
      <c r="F72" s="410"/>
      <c r="G72" s="410">
        <v>41.404000000000003</v>
      </c>
      <c r="H72" s="410"/>
      <c r="I72" s="99"/>
      <c r="J72" s="103"/>
      <c r="K72" s="100"/>
      <c r="L72" s="1"/>
    </row>
    <row r="73" spans="1:16" x14ac:dyDescent="0.3">
      <c r="B73" s="1">
        <v>55</v>
      </c>
      <c r="C73" s="409"/>
      <c r="D73" s="410"/>
      <c r="E73" s="410"/>
      <c r="F73" s="410"/>
      <c r="G73" s="410">
        <v>41.716000000000001</v>
      </c>
      <c r="H73" s="410"/>
      <c r="I73" s="99"/>
      <c r="J73" s="103"/>
      <c r="K73" s="100"/>
      <c r="L73" s="1"/>
    </row>
    <row r="74" spans="1:16" x14ac:dyDescent="0.3">
      <c r="B74" s="1">
        <v>56</v>
      </c>
      <c r="C74" s="409"/>
      <c r="D74" s="410"/>
      <c r="E74" s="410"/>
      <c r="F74" s="410"/>
      <c r="G74" s="410">
        <v>42.11</v>
      </c>
      <c r="H74" s="410"/>
      <c r="I74" s="99"/>
      <c r="J74" s="103"/>
      <c r="K74" s="100"/>
      <c r="L74" s="1"/>
    </row>
    <row r="75" spans="1:16" x14ac:dyDescent="0.3">
      <c r="B75" s="1">
        <v>57</v>
      </c>
      <c r="C75" s="415"/>
      <c r="D75" s="410"/>
      <c r="E75" s="410"/>
      <c r="F75" s="410"/>
      <c r="G75" s="410">
        <v>42.040999999999997</v>
      </c>
      <c r="H75" s="410"/>
      <c r="I75" s="100"/>
      <c r="J75" s="104"/>
      <c r="K75" s="100"/>
      <c r="L75" s="1"/>
    </row>
    <row r="76" spans="1:16" x14ac:dyDescent="0.3">
      <c r="B76" s="1">
        <v>58</v>
      </c>
      <c r="C76" s="415"/>
      <c r="D76" s="410"/>
      <c r="E76" s="410"/>
      <c r="F76" s="410"/>
      <c r="G76" s="410"/>
      <c r="H76" s="410"/>
      <c r="I76" s="100"/>
      <c r="J76" s="104"/>
      <c r="K76" s="100"/>
      <c r="L76" s="1"/>
    </row>
    <row r="77" spans="1:16" x14ac:dyDescent="0.3">
      <c r="B77" s="1">
        <v>59</v>
      </c>
      <c r="C77" s="415"/>
      <c r="D77" s="410"/>
      <c r="E77" s="410"/>
      <c r="F77" s="410"/>
      <c r="G77" s="410"/>
      <c r="H77" s="410"/>
      <c r="I77" s="99"/>
      <c r="J77" s="103"/>
      <c r="K77" s="99"/>
    </row>
    <row r="78" spans="1:16" x14ac:dyDescent="0.3">
      <c r="B78" s="1">
        <v>60</v>
      </c>
      <c r="C78" s="415"/>
      <c r="D78" s="410"/>
      <c r="E78" s="410"/>
      <c r="F78" s="410"/>
      <c r="G78" s="410"/>
      <c r="H78" s="410"/>
      <c r="I78" s="99"/>
      <c r="J78" s="103"/>
      <c r="K78" s="99"/>
    </row>
    <row r="79" spans="1:16" s="2" customFormat="1" x14ac:dyDescent="0.3">
      <c r="A79" s="1"/>
      <c r="B79" s="1">
        <v>61</v>
      </c>
      <c r="C79" s="415"/>
      <c r="D79" s="410"/>
      <c r="E79" s="410"/>
      <c r="F79" s="410"/>
      <c r="G79" s="410"/>
      <c r="H79" s="410"/>
      <c r="I79" s="99"/>
      <c r="J79" s="103"/>
      <c r="K79" s="99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415"/>
      <c r="D80" s="410"/>
      <c r="E80" s="410"/>
      <c r="F80" s="410"/>
      <c r="G80" s="410"/>
      <c r="H80" s="410"/>
      <c r="I80" s="99"/>
      <c r="J80" s="103"/>
      <c r="K80" s="99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418"/>
      <c r="D81" s="419"/>
      <c r="E81" s="419"/>
      <c r="F81" s="419"/>
      <c r="G81" s="419"/>
      <c r="H81" s="419"/>
      <c r="I81" s="107"/>
      <c r="J81" s="108"/>
      <c r="K81" s="99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P81"/>
  <sheetViews>
    <sheetView zoomScale="90" zoomScaleNormal="90" workbookViewId="0">
      <selection activeCell="I16" sqref="I16"/>
    </sheetView>
  </sheetViews>
  <sheetFormatPr defaultColWidth="8.88671875" defaultRowHeight="14.4" x14ac:dyDescent="0.3"/>
  <cols>
    <col min="1" max="1" width="8.6640625" style="1" customWidth="1"/>
    <col min="2" max="2" width="20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45" t="s">
        <v>166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</row>
    <row r="3" spans="1:16" ht="7.5" customHeight="1" thickBot="1" x14ac:dyDescent="0.35"/>
    <row r="4" spans="1:16" ht="18" thickBot="1" x14ac:dyDescent="0.4">
      <c r="A4" s="346" t="s">
        <v>154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8"/>
    </row>
    <row r="5" spans="1:16" ht="7.5" customHeight="1" thickBot="1" x14ac:dyDescent="0.35"/>
    <row r="6" spans="1:16" s="2" customFormat="1" ht="20.25" customHeight="1" x14ac:dyDescent="0.3">
      <c r="A6" s="349" t="s">
        <v>23</v>
      </c>
      <c r="B6" s="351" t="s">
        <v>13</v>
      </c>
      <c r="C6" s="353" t="s">
        <v>18</v>
      </c>
      <c r="D6" s="355" t="s">
        <v>24</v>
      </c>
      <c r="E6" s="357" t="s">
        <v>25</v>
      </c>
      <c r="F6" s="359" t="s">
        <v>26</v>
      </c>
      <c r="G6" s="360"/>
      <c r="H6" s="360"/>
      <c r="I6" s="361"/>
      <c r="J6" s="362" t="s">
        <v>27</v>
      </c>
      <c r="K6" s="364" t="s">
        <v>28</v>
      </c>
      <c r="L6" s="365"/>
      <c r="M6" s="65"/>
      <c r="N6" s="66"/>
    </row>
    <row r="7" spans="1:16" s="2" customFormat="1" ht="27.75" customHeight="1" thickBot="1" x14ac:dyDescent="0.35">
      <c r="A7" s="350"/>
      <c r="B7" s="352"/>
      <c r="C7" s="354"/>
      <c r="D7" s="356"/>
      <c r="E7" s="358"/>
      <c r="F7" s="450" t="s">
        <v>29</v>
      </c>
      <c r="G7" s="67" t="s">
        <v>30</v>
      </c>
      <c r="H7" s="67"/>
      <c r="I7" s="80" t="s">
        <v>31</v>
      </c>
      <c r="J7" s="363"/>
      <c r="K7" s="90" t="s">
        <v>32</v>
      </c>
      <c r="L7" s="91" t="s">
        <v>33</v>
      </c>
      <c r="M7" s="89" t="s">
        <v>34</v>
      </c>
      <c r="N7" s="68" t="s">
        <v>35</v>
      </c>
    </row>
    <row r="8" spans="1:16" s="3" customFormat="1" ht="30" customHeight="1" thickBot="1" x14ac:dyDescent="0.35">
      <c r="A8" s="69">
        <v>1</v>
      </c>
      <c r="B8" s="400" t="s">
        <v>142</v>
      </c>
      <c r="C8" s="72" t="s">
        <v>172</v>
      </c>
      <c r="D8" s="109">
        <f>COUNTA(C19:C83)</f>
        <v>32</v>
      </c>
      <c r="E8" s="77">
        <f>COUNTA(C19:C83)</f>
        <v>32</v>
      </c>
      <c r="F8" s="443">
        <f>MIN(C19:C82)</f>
        <v>40.799999999999997</v>
      </c>
      <c r="G8" s="112">
        <f>AVERAGE(C19:C85)</f>
        <v>41.526718750000001</v>
      </c>
      <c r="H8" s="58"/>
      <c r="I8" s="81">
        <f>G8-F8</f>
        <v>0.72671875000000341</v>
      </c>
      <c r="J8" s="86">
        <v>1.5924699074074074E-2</v>
      </c>
      <c r="K8" s="92">
        <f>J8</f>
        <v>1.5924699074074074E-2</v>
      </c>
      <c r="L8" s="93">
        <f>K8</f>
        <v>1.5924699074074074E-2</v>
      </c>
      <c r="M8" s="421">
        <v>138.94200000000001</v>
      </c>
      <c r="N8" s="59"/>
      <c r="O8" s="57"/>
      <c r="P8" s="14"/>
    </row>
    <row r="9" spans="1:16" s="3" customFormat="1" ht="30" customHeight="1" x14ac:dyDescent="0.3">
      <c r="A9" s="70">
        <v>2</v>
      </c>
      <c r="B9" s="401" t="s">
        <v>143</v>
      </c>
      <c r="C9" s="73" t="s">
        <v>168</v>
      </c>
      <c r="D9" s="15">
        <f>COUNTA(D19:D83)+D8+1</f>
        <v>76</v>
      </c>
      <c r="E9" s="78">
        <f>COUNTA(D19:D83)+1</f>
        <v>44</v>
      </c>
      <c r="F9" s="451">
        <f>MIN(D19:D82)</f>
        <v>41.537999999999997</v>
      </c>
      <c r="G9" s="45">
        <f>AVERAGE(D19:D84)</f>
        <v>42.104465116279066</v>
      </c>
      <c r="H9" s="13"/>
      <c r="I9" s="82">
        <f>G9-F9</f>
        <v>0.56646511627906904</v>
      </c>
      <c r="J9" s="87">
        <v>3.8489953703703707E-2</v>
      </c>
      <c r="K9" s="94">
        <f>J9-J8</f>
        <v>2.2565254629629633E-2</v>
      </c>
      <c r="L9" s="95">
        <f>K9</f>
        <v>2.2565254629629633E-2</v>
      </c>
      <c r="M9" s="398" t="s">
        <v>223</v>
      </c>
      <c r="N9" s="60"/>
      <c r="O9" s="42"/>
      <c r="P9" s="14"/>
    </row>
    <row r="10" spans="1:16" s="3" customFormat="1" ht="30" customHeight="1" thickBot="1" x14ac:dyDescent="0.35">
      <c r="A10" s="70">
        <v>3</v>
      </c>
      <c r="B10" s="401" t="s">
        <v>142</v>
      </c>
      <c r="C10" s="73" t="s">
        <v>189</v>
      </c>
      <c r="D10" s="15">
        <f>COUNTA(E19:E83)+D9+1</f>
        <v>125</v>
      </c>
      <c r="E10" s="78">
        <f>COUNTA(E19:E83)+1</f>
        <v>49</v>
      </c>
      <c r="F10" s="441">
        <f>MIN(E19:E84)</f>
        <v>40.969000000000001</v>
      </c>
      <c r="G10" s="44">
        <f>AVERAGE(E19:E85)</f>
        <v>41.366229166666663</v>
      </c>
      <c r="H10" s="13"/>
      <c r="I10" s="82">
        <f t="shared" ref="I10:I13" si="0">G10-F10</f>
        <v>0.39722916666666208</v>
      </c>
      <c r="J10" s="87">
        <v>6.3086331018518516E-2</v>
      </c>
      <c r="K10" s="94">
        <f>J10-J9</f>
        <v>2.4596377314814809E-2</v>
      </c>
      <c r="L10" s="95">
        <f>K10+L8</f>
        <v>4.0521076388888883E-2</v>
      </c>
      <c r="M10" s="398" t="s">
        <v>267</v>
      </c>
      <c r="N10" s="61"/>
      <c r="O10" s="52"/>
      <c r="P10" s="14"/>
    </row>
    <row r="11" spans="1:16" s="3" customFormat="1" ht="30" customHeight="1" thickBot="1" x14ac:dyDescent="0.35">
      <c r="A11" s="70">
        <v>4</v>
      </c>
      <c r="B11" s="401" t="s">
        <v>143</v>
      </c>
      <c r="C11" s="73" t="s">
        <v>203</v>
      </c>
      <c r="D11" s="15">
        <f>COUNTA(F19:F83)+D10+1</f>
        <v>154</v>
      </c>
      <c r="E11" s="78">
        <f>COUNTA(F19:F83)+1</f>
        <v>29</v>
      </c>
      <c r="F11" s="442">
        <f>MIN(F19:F84)</f>
        <v>41.003</v>
      </c>
      <c r="G11" s="44">
        <f>AVERAGE(F19:F84)</f>
        <v>41.824928571428579</v>
      </c>
      <c r="H11" s="13"/>
      <c r="I11" s="82">
        <f t="shared" si="0"/>
        <v>0.82192857142857889</v>
      </c>
      <c r="J11" s="87">
        <v>7.8239664351851854E-2</v>
      </c>
      <c r="K11" s="94">
        <f>J11-J10</f>
        <v>1.5153333333333338E-2</v>
      </c>
      <c r="L11" s="95">
        <f>K11+L9</f>
        <v>3.7718587962962971E-2</v>
      </c>
      <c r="M11" s="398" t="s">
        <v>268</v>
      </c>
      <c r="N11" s="60"/>
      <c r="O11" s="42"/>
      <c r="P11" s="14"/>
    </row>
    <row r="12" spans="1:16" s="3" customFormat="1" ht="30" customHeight="1" x14ac:dyDescent="0.3">
      <c r="A12" s="70">
        <v>5</v>
      </c>
      <c r="B12" s="402" t="s">
        <v>143</v>
      </c>
      <c r="C12" s="74" t="s">
        <v>199</v>
      </c>
      <c r="D12" s="15">
        <f>COUNTA(G19:G83)+D11+1</f>
        <v>197</v>
      </c>
      <c r="E12" s="78">
        <f>COUNTA(G19:G83)+1</f>
        <v>43</v>
      </c>
      <c r="F12" s="111">
        <f>MIN(G19:G84)</f>
        <v>41.154000000000003</v>
      </c>
      <c r="G12" s="44">
        <f>AVERAGE(G19:G884)</f>
        <v>41.59571428571428</v>
      </c>
      <c r="H12" s="13"/>
      <c r="I12" s="82">
        <f t="shared" si="0"/>
        <v>0.4417142857142764</v>
      </c>
      <c r="J12" s="87">
        <v>0.10054046296296297</v>
      </c>
      <c r="K12" s="94">
        <f>J12-J11</f>
        <v>2.2300798611111117E-2</v>
      </c>
      <c r="L12" s="96">
        <f>K12+L11</f>
        <v>6.0019386574074088E-2</v>
      </c>
      <c r="M12" s="398" t="s">
        <v>269</v>
      </c>
      <c r="N12" s="60"/>
      <c r="O12" s="43"/>
    </row>
    <row r="13" spans="1:16" s="3" customFormat="1" ht="30" customHeight="1" thickBot="1" x14ac:dyDescent="0.35">
      <c r="A13" s="71" t="s">
        <v>36</v>
      </c>
      <c r="B13" s="403" t="s">
        <v>142</v>
      </c>
      <c r="C13" s="75" t="s">
        <v>178</v>
      </c>
      <c r="D13" s="110">
        <f>COUNTA(H19:H83)+D12+1</f>
        <v>247</v>
      </c>
      <c r="E13" s="396">
        <f>COUNTA(H19:H83)+1</f>
        <v>50</v>
      </c>
      <c r="F13" s="84">
        <f>MIN(H19:H84)</f>
        <v>41.424999999999997</v>
      </c>
      <c r="G13" s="62">
        <f>AVERAGE(H19:H84)</f>
        <v>41.958959183673471</v>
      </c>
      <c r="H13" s="63"/>
      <c r="I13" s="85">
        <f t="shared" si="0"/>
        <v>0.53395918367347406</v>
      </c>
      <c r="J13" s="88" t="str">
        <f>'Общие результаты'!G6</f>
        <v>3:00:17</v>
      </c>
      <c r="K13" s="97">
        <f>J13-J12</f>
        <v>2.4656296296296273E-2</v>
      </c>
      <c r="L13" s="98">
        <f>K13+L10</f>
        <v>6.5177372685185156E-2</v>
      </c>
      <c r="M13" s="399"/>
      <c r="N13" s="64"/>
      <c r="O13" s="43"/>
    </row>
    <row r="14" spans="1:16" s="3" customFormat="1" ht="30" customHeight="1" x14ac:dyDescent="0.3">
      <c r="A14" s="47"/>
      <c r="B14" s="48"/>
      <c r="C14" s="49"/>
      <c r="D14" s="49"/>
      <c r="E14" s="49"/>
      <c r="F14" s="34">
        <f>AVERAGE(F8,F10,F13)</f>
        <v>41.064666666666668</v>
      </c>
      <c r="G14" s="36">
        <f>AVERAGE(C19:C85,E19:E85,H19:H85)</f>
        <v>41.631186046511623</v>
      </c>
      <c r="H14" s="50" t="s">
        <v>215</v>
      </c>
      <c r="I14" s="37">
        <f>AVERAGE(I8,I10,I13)</f>
        <v>0.55263570011337981</v>
      </c>
      <c r="J14" s="49"/>
      <c r="K14" s="49"/>
      <c r="L14" s="49"/>
      <c r="M14" s="16"/>
      <c r="N14" s="16"/>
    </row>
    <row r="15" spans="1:16" ht="27.75" customHeight="1" x14ac:dyDescent="0.3">
      <c r="A15" s="17"/>
      <c r="B15" s="17"/>
      <c r="C15" s="17"/>
      <c r="D15" s="18"/>
      <c r="E15" s="19"/>
      <c r="F15" s="20">
        <f>AVERAGE(F9,F11,F12)</f>
        <v>41.231666666666662</v>
      </c>
      <c r="G15" s="21">
        <f>AVERAGE(D19:D85,F19:G85)</f>
        <v>41.846106194690257</v>
      </c>
      <c r="H15" s="51" t="s">
        <v>216</v>
      </c>
      <c r="I15" s="22">
        <f>AVERAGE(I9,I11,I12)</f>
        <v>0.61003599114064144</v>
      </c>
      <c r="J15" s="19"/>
      <c r="K15" s="19" t="s">
        <v>22</v>
      </c>
      <c r="L15" s="19"/>
      <c r="M15" s="16"/>
      <c r="N15" s="16"/>
    </row>
    <row r="16" spans="1:16" ht="30" customHeight="1" thickBot="1" x14ac:dyDescent="0.35">
      <c r="A16" s="23"/>
      <c r="B16" s="23"/>
      <c r="C16" s="23"/>
      <c r="D16" s="19"/>
      <c r="E16" s="19"/>
      <c r="F16" s="24">
        <f>AVERAGE(F8:F13)</f>
        <v>41.148166666666668</v>
      </c>
      <c r="G16" s="25">
        <f>AVERAGE(C19:H85)</f>
        <v>41.731541322314058</v>
      </c>
      <c r="H16" s="26"/>
      <c r="I16" s="27">
        <f>AVERAGE(I8:I13)</f>
        <v>0.58133584562701068</v>
      </c>
      <c r="J16" s="19"/>
      <c r="K16" s="19"/>
      <c r="L16" s="19"/>
      <c r="M16" s="23"/>
      <c r="N16" s="23"/>
    </row>
    <row r="18" spans="2:14" ht="15" thickBot="1" x14ac:dyDescent="0.35">
      <c r="C18" s="28" t="str">
        <f>B8</f>
        <v>Кублицкий Виктор</v>
      </c>
      <c r="D18" s="28" t="str">
        <f>B9</f>
        <v>Геронимус Костя</v>
      </c>
      <c r="E18" s="28" t="str">
        <f>B10</f>
        <v>Кублицкий Виктор</v>
      </c>
      <c r="F18" s="28" t="str">
        <f>B11</f>
        <v>Геронимус Костя</v>
      </c>
      <c r="G18" s="28" t="str">
        <f>B12</f>
        <v>Геронимус Костя</v>
      </c>
      <c r="H18" s="28" t="str">
        <f>B13</f>
        <v>Кублицкий Виктор</v>
      </c>
      <c r="I18" s="12"/>
      <c r="J18" s="12"/>
    </row>
    <row r="19" spans="2:14" x14ac:dyDescent="0.3">
      <c r="B19" s="1">
        <v>1</v>
      </c>
      <c r="C19" s="406">
        <v>47.374000000000002</v>
      </c>
      <c r="D19" s="407">
        <v>44.048000000000002</v>
      </c>
      <c r="E19" s="407">
        <v>43.305</v>
      </c>
      <c r="F19" s="407">
        <v>44.621000000000002</v>
      </c>
      <c r="G19" s="407">
        <v>43.609000000000002</v>
      </c>
      <c r="H19" s="407">
        <v>43.414000000000001</v>
      </c>
      <c r="I19" s="101"/>
      <c r="J19" s="102"/>
      <c r="K19" s="99"/>
      <c r="M19" s="2"/>
      <c r="N19" s="2"/>
    </row>
    <row r="20" spans="2:14" x14ac:dyDescent="0.3">
      <c r="B20" s="1">
        <v>2</v>
      </c>
      <c r="C20" s="409">
        <v>43.417999999999999</v>
      </c>
      <c r="D20" s="410">
        <v>42.238</v>
      </c>
      <c r="E20" s="410">
        <v>41.746000000000002</v>
      </c>
      <c r="F20" s="410">
        <v>41.905000000000001</v>
      </c>
      <c r="G20" s="410">
        <v>41.189</v>
      </c>
      <c r="H20" s="410">
        <v>42.088999999999999</v>
      </c>
      <c r="I20" s="99"/>
      <c r="J20" s="103"/>
      <c r="K20" s="99"/>
      <c r="M20" s="3"/>
      <c r="N20" s="3"/>
    </row>
    <row r="21" spans="2:14" x14ac:dyDescent="0.3">
      <c r="B21" s="1">
        <v>3</v>
      </c>
      <c r="C21" s="409">
        <v>42.847999999999999</v>
      </c>
      <c r="D21" s="410">
        <v>42.649000000000001</v>
      </c>
      <c r="E21" s="410">
        <v>41.631999999999998</v>
      </c>
      <c r="F21" s="410">
        <v>43.250999999999998</v>
      </c>
      <c r="G21" s="410">
        <v>41.475000000000001</v>
      </c>
      <c r="H21" s="410">
        <v>41.802</v>
      </c>
      <c r="I21" s="99"/>
      <c r="J21" s="103"/>
      <c r="K21" s="99"/>
      <c r="M21" s="3"/>
      <c r="N21" s="3"/>
    </row>
    <row r="22" spans="2:14" x14ac:dyDescent="0.3">
      <c r="B22" s="1">
        <v>4</v>
      </c>
      <c r="C22" s="409">
        <v>42.347000000000001</v>
      </c>
      <c r="D22" s="410">
        <v>41.735999999999997</v>
      </c>
      <c r="E22" s="410">
        <v>41.500999999999998</v>
      </c>
      <c r="F22" s="410">
        <v>42.587000000000003</v>
      </c>
      <c r="G22" s="410">
        <v>41.426000000000002</v>
      </c>
      <c r="H22" s="410">
        <v>41.68</v>
      </c>
      <c r="I22" s="99"/>
      <c r="J22" s="103"/>
      <c r="K22" s="99"/>
      <c r="M22" s="3"/>
      <c r="N22" s="3"/>
    </row>
    <row r="23" spans="2:14" x14ac:dyDescent="0.3">
      <c r="B23" s="1">
        <v>5</v>
      </c>
      <c r="C23" s="409">
        <v>41.805</v>
      </c>
      <c r="D23" s="410">
        <v>41.941000000000003</v>
      </c>
      <c r="E23" s="410">
        <v>41.874000000000002</v>
      </c>
      <c r="F23" s="410">
        <v>41.542000000000002</v>
      </c>
      <c r="G23" s="410">
        <v>41.290999999999997</v>
      </c>
      <c r="H23" s="410">
        <v>41.570999999999998</v>
      </c>
      <c r="I23" s="99"/>
      <c r="J23" s="103"/>
      <c r="K23" s="99"/>
    </row>
    <row r="24" spans="2:14" x14ac:dyDescent="0.3">
      <c r="B24" s="1">
        <v>6</v>
      </c>
      <c r="C24" s="409">
        <v>41.353999999999999</v>
      </c>
      <c r="D24" s="410">
        <v>41.762999999999998</v>
      </c>
      <c r="E24" s="410">
        <v>41.578000000000003</v>
      </c>
      <c r="F24" s="410">
        <v>41.584000000000003</v>
      </c>
      <c r="G24" s="410">
        <v>41.154000000000003</v>
      </c>
      <c r="H24" s="410">
        <v>41.497</v>
      </c>
      <c r="I24" s="99"/>
      <c r="J24" s="103"/>
      <c r="K24" s="99"/>
    </row>
    <row r="25" spans="2:14" x14ac:dyDescent="0.3">
      <c r="B25" s="1">
        <v>7</v>
      </c>
      <c r="C25" s="409">
        <v>41.164999999999999</v>
      </c>
      <c r="D25" s="410">
        <v>41.988</v>
      </c>
      <c r="E25" s="410">
        <v>41.478999999999999</v>
      </c>
      <c r="F25" s="410">
        <v>41.447000000000003</v>
      </c>
      <c r="G25" s="410">
        <v>41.564</v>
      </c>
      <c r="H25" s="410">
        <v>43.158000000000001</v>
      </c>
      <c r="I25" s="99"/>
      <c r="J25" s="103"/>
      <c r="K25" s="99"/>
    </row>
    <row r="26" spans="2:14" x14ac:dyDescent="0.3">
      <c r="B26" s="1">
        <v>8</v>
      </c>
      <c r="C26" s="409">
        <v>41.177999999999997</v>
      </c>
      <c r="D26" s="410">
        <v>41.798000000000002</v>
      </c>
      <c r="E26" s="410">
        <v>41.38</v>
      </c>
      <c r="F26" s="410">
        <v>41.572000000000003</v>
      </c>
      <c r="G26" s="410">
        <v>41.31</v>
      </c>
      <c r="H26" s="410">
        <v>41.764000000000003</v>
      </c>
      <c r="I26" s="99"/>
      <c r="J26" s="103"/>
      <c r="K26" s="99"/>
    </row>
    <row r="27" spans="2:14" x14ac:dyDescent="0.3">
      <c r="B27" s="1">
        <v>9</v>
      </c>
      <c r="C27" s="412">
        <v>41.133000000000003</v>
      </c>
      <c r="D27" s="410">
        <v>42.11</v>
      </c>
      <c r="E27" s="410">
        <v>41.365000000000002</v>
      </c>
      <c r="F27" s="410">
        <v>41.771999999999998</v>
      </c>
      <c r="G27" s="410">
        <v>41.908999999999999</v>
      </c>
      <c r="H27" s="410">
        <v>41.624000000000002</v>
      </c>
      <c r="I27" s="99"/>
      <c r="J27" s="103"/>
      <c r="K27" s="99"/>
    </row>
    <row r="28" spans="2:14" x14ac:dyDescent="0.3">
      <c r="B28" s="1">
        <v>10</v>
      </c>
      <c r="C28" s="409">
        <v>41.067999999999998</v>
      </c>
      <c r="D28" s="410">
        <v>42.783999999999999</v>
      </c>
      <c r="E28" s="410">
        <v>41.351999999999997</v>
      </c>
      <c r="F28" s="410">
        <v>41.735999999999997</v>
      </c>
      <c r="G28" s="410">
        <v>41.228999999999999</v>
      </c>
      <c r="H28" s="410">
        <v>42.036000000000001</v>
      </c>
      <c r="I28" s="99"/>
      <c r="J28" s="103"/>
      <c r="K28" s="99"/>
    </row>
    <row r="29" spans="2:14" x14ac:dyDescent="0.3">
      <c r="B29" s="1">
        <v>11</v>
      </c>
      <c r="C29" s="409">
        <v>41.03</v>
      </c>
      <c r="D29" s="410">
        <v>41.755000000000003</v>
      </c>
      <c r="E29" s="410">
        <v>41.712000000000003</v>
      </c>
      <c r="F29" s="410">
        <v>41.835999999999999</v>
      </c>
      <c r="G29" s="410">
        <v>41.274000000000001</v>
      </c>
      <c r="H29" s="410">
        <v>41.517000000000003</v>
      </c>
      <c r="I29" s="99"/>
      <c r="J29" s="103"/>
      <c r="K29" s="99"/>
    </row>
    <row r="30" spans="2:14" x14ac:dyDescent="0.3">
      <c r="B30" s="1">
        <v>12</v>
      </c>
      <c r="C30" s="409">
        <v>40.799999999999997</v>
      </c>
      <c r="D30" s="410">
        <v>41.768999999999998</v>
      </c>
      <c r="E30" s="410">
        <v>41.292999999999999</v>
      </c>
      <c r="F30" s="410">
        <v>41.762</v>
      </c>
      <c r="G30" s="410">
        <v>41.442</v>
      </c>
      <c r="H30" s="410">
        <v>41.518000000000001</v>
      </c>
      <c r="I30" s="99"/>
      <c r="J30" s="103"/>
      <c r="K30" s="99"/>
    </row>
    <row r="31" spans="2:14" x14ac:dyDescent="0.3">
      <c r="B31" s="1">
        <v>13</v>
      </c>
      <c r="C31" s="409">
        <v>41.030999999999999</v>
      </c>
      <c r="D31" s="410">
        <v>42.418999999999997</v>
      </c>
      <c r="E31" s="410">
        <v>41.265000000000001</v>
      </c>
      <c r="F31" s="410">
        <v>41.521000000000001</v>
      </c>
      <c r="G31" s="410">
        <v>41.387999999999998</v>
      </c>
      <c r="H31" s="410">
        <v>41.473999999999997</v>
      </c>
      <c r="I31" s="99"/>
      <c r="J31" s="103"/>
      <c r="K31" s="100"/>
      <c r="L31" s="1"/>
    </row>
    <row r="32" spans="2:14" x14ac:dyDescent="0.3">
      <c r="B32" s="1">
        <v>14</v>
      </c>
      <c r="C32" s="413">
        <v>41.095999999999997</v>
      </c>
      <c r="D32" s="410">
        <v>42.316000000000003</v>
      </c>
      <c r="E32" s="410">
        <v>41.262999999999998</v>
      </c>
      <c r="F32" s="410">
        <v>41.66</v>
      </c>
      <c r="G32" s="410">
        <v>41.415999999999997</v>
      </c>
      <c r="H32" s="410">
        <v>41.424999999999997</v>
      </c>
      <c r="I32" s="99"/>
      <c r="J32" s="103"/>
      <c r="K32" s="100"/>
      <c r="L32" s="1"/>
    </row>
    <row r="33" spans="2:12" x14ac:dyDescent="0.3">
      <c r="B33" s="1">
        <v>15</v>
      </c>
      <c r="C33" s="409">
        <v>41.039000000000001</v>
      </c>
      <c r="D33" s="410">
        <v>41.972999999999999</v>
      </c>
      <c r="E33" s="410">
        <v>41.116</v>
      </c>
      <c r="F33" s="410">
        <v>41.874000000000002</v>
      </c>
      <c r="G33" s="410">
        <v>42.308</v>
      </c>
      <c r="H33" s="410">
        <v>41.514000000000003</v>
      </c>
      <c r="I33" s="99"/>
      <c r="J33" s="103"/>
      <c r="K33" s="100"/>
      <c r="L33" s="1"/>
    </row>
    <row r="34" spans="2:12" x14ac:dyDescent="0.3">
      <c r="B34" s="1">
        <v>16</v>
      </c>
      <c r="C34" s="409">
        <v>41.155000000000001</v>
      </c>
      <c r="D34" s="414">
        <v>41.993000000000002</v>
      </c>
      <c r="E34" s="410">
        <v>41.277999999999999</v>
      </c>
      <c r="F34" s="410">
        <v>42.716999999999999</v>
      </c>
      <c r="G34" s="410">
        <v>41.555999999999997</v>
      </c>
      <c r="H34" s="410">
        <v>41.561</v>
      </c>
      <c r="I34" s="99"/>
      <c r="J34" s="103"/>
      <c r="K34" s="100"/>
      <c r="L34" s="1"/>
    </row>
    <row r="35" spans="2:12" x14ac:dyDescent="0.3">
      <c r="B35" s="1">
        <v>17</v>
      </c>
      <c r="C35" s="409">
        <v>41.588999999999999</v>
      </c>
      <c r="D35" s="410">
        <v>42.046999999999997</v>
      </c>
      <c r="E35" s="410">
        <v>41.207000000000001</v>
      </c>
      <c r="F35" s="410">
        <v>41.372999999999998</v>
      </c>
      <c r="G35" s="410">
        <v>41.496000000000002</v>
      </c>
      <c r="H35" s="410">
        <v>41.731999999999999</v>
      </c>
      <c r="I35" s="99"/>
      <c r="J35" s="103"/>
      <c r="K35" s="100"/>
      <c r="L35" s="1"/>
    </row>
    <row r="36" spans="2:12" x14ac:dyDescent="0.3">
      <c r="B36" s="1">
        <v>18</v>
      </c>
      <c r="C36" s="409">
        <v>41.136000000000003</v>
      </c>
      <c r="D36" s="410">
        <v>41.784999999999997</v>
      </c>
      <c r="E36" s="410">
        <v>41.162999999999997</v>
      </c>
      <c r="F36" s="410">
        <v>41.509</v>
      </c>
      <c r="G36" s="410">
        <v>41.338000000000001</v>
      </c>
      <c r="H36" s="410">
        <v>41.890999999999998</v>
      </c>
      <c r="I36" s="99"/>
      <c r="J36" s="103"/>
      <c r="K36" s="100"/>
      <c r="L36" s="1"/>
    </row>
    <row r="37" spans="2:12" x14ac:dyDescent="0.3">
      <c r="B37" s="1">
        <v>19</v>
      </c>
      <c r="C37" s="409">
        <v>41.085999999999999</v>
      </c>
      <c r="D37" s="410">
        <v>42.088000000000001</v>
      </c>
      <c r="E37" s="410">
        <v>41.104999999999997</v>
      </c>
      <c r="F37" s="410">
        <v>41.591999999999999</v>
      </c>
      <c r="G37" s="410">
        <v>41.542000000000002</v>
      </c>
      <c r="H37" s="410">
        <v>41.774000000000001</v>
      </c>
      <c r="I37" s="99"/>
      <c r="J37" s="103"/>
      <c r="K37" s="100"/>
      <c r="L37" s="1"/>
    </row>
    <row r="38" spans="2:12" x14ac:dyDescent="0.3">
      <c r="B38" s="1">
        <v>20</v>
      </c>
      <c r="C38" s="409">
        <v>41.231999999999999</v>
      </c>
      <c r="D38" s="410">
        <v>41.77</v>
      </c>
      <c r="E38" s="410">
        <v>41.146000000000001</v>
      </c>
      <c r="F38" s="410">
        <v>41.003</v>
      </c>
      <c r="G38" s="410">
        <v>42.296999999999997</v>
      </c>
      <c r="H38" s="410">
        <v>41.732999999999997</v>
      </c>
      <c r="I38" s="99"/>
      <c r="J38" s="103"/>
      <c r="K38" s="100"/>
      <c r="L38" s="1"/>
    </row>
    <row r="39" spans="2:12" x14ac:dyDescent="0.3">
      <c r="B39" s="1">
        <v>21</v>
      </c>
      <c r="C39" s="409">
        <v>41.97</v>
      </c>
      <c r="D39" s="410">
        <v>43.043999999999997</v>
      </c>
      <c r="E39" s="410">
        <v>40.97</v>
      </c>
      <c r="F39" s="410">
        <v>41.368000000000002</v>
      </c>
      <c r="G39" s="410">
        <v>41.396999999999998</v>
      </c>
      <c r="H39" s="410">
        <v>42.098999999999997</v>
      </c>
      <c r="I39" s="99"/>
      <c r="J39" s="103"/>
      <c r="K39" s="100"/>
      <c r="L39" s="1"/>
    </row>
    <row r="40" spans="2:12" x14ac:dyDescent="0.3">
      <c r="B40" s="1">
        <v>22</v>
      </c>
      <c r="C40" s="409">
        <v>41.125</v>
      </c>
      <c r="D40" s="410">
        <v>41.853000000000002</v>
      </c>
      <c r="E40" s="410">
        <v>42.225000000000001</v>
      </c>
      <c r="F40" s="410">
        <v>41.645000000000003</v>
      </c>
      <c r="G40" s="410">
        <v>41.399000000000001</v>
      </c>
      <c r="H40" s="410">
        <v>41.640999999999998</v>
      </c>
      <c r="I40" s="99"/>
      <c r="J40" s="103"/>
      <c r="K40" s="100"/>
      <c r="L40" s="1"/>
    </row>
    <row r="41" spans="2:12" x14ac:dyDescent="0.3">
      <c r="B41" s="1">
        <v>23</v>
      </c>
      <c r="C41" s="409">
        <v>41.005000000000003</v>
      </c>
      <c r="D41" s="410">
        <v>42.945</v>
      </c>
      <c r="E41" s="410">
        <v>40.981999999999999</v>
      </c>
      <c r="F41" s="410">
        <v>41.558</v>
      </c>
      <c r="G41" s="410">
        <v>41.54</v>
      </c>
      <c r="H41" s="410">
        <v>41.765999999999998</v>
      </c>
      <c r="I41" s="99"/>
      <c r="J41" s="103"/>
      <c r="K41" s="100"/>
      <c r="L41" s="1"/>
    </row>
    <row r="42" spans="2:12" x14ac:dyDescent="0.3">
      <c r="B42" s="1">
        <v>24</v>
      </c>
      <c r="C42" s="409">
        <v>41.194000000000003</v>
      </c>
      <c r="D42" s="410">
        <v>42.405000000000001</v>
      </c>
      <c r="E42" s="410">
        <v>41.231000000000002</v>
      </c>
      <c r="F42" s="410">
        <v>41.499000000000002</v>
      </c>
      <c r="G42" s="410">
        <v>41.488</v>
      </c>
      <c r="H42" s="410">
        <v>42.216999999999999</v>
      </c>
      <c r="I42" s="99"/>
      <c r="J42" s="103"/>
      <c r="K42" s="100"/>
      <c r="L42" s="1"/>
    </row>
    <row r="43" spans="2:12" x14ac:dyDescent="0.3">
      <c r="B43" s="1">
        <v>25</v>
      </c>
      <c r="C43" s="409">
        <v>41.031999999999996</v>
      </c>
      <c r="D43" s="410">
        <v>41.625</v>
      </c>
      <c r="E43" s="410">
        <v>41.225000000000001</v>
      </c>
      <c r="F43" s="410">
        <v>41.558</v>
      </c>
      <c r="G43" s="410">
        <v>41.491999999999997</v>
      </c>
      <c r="H43" s="410">
        <v>41.764000000000003</v>
      </c>
      <c r="I43" s="99"/>
      <c r="J43" s="103"/>
      <c r="K43" s="100"/>
      <c r="L43" s="1"/>
    </row>
    <row r="44" spans="2:12" x14ac:dyDescent="0.3">
      <c r="B44" s="1">
        <v>26</v>
      </c>
      <c r="C44" s="409">
        <v>41.191000000000003</v>
      </c>
      <c r="D44" s="410">
        <v>41.759</v>
      </c>
      <c r="E44" s="410">
        <v>40.969000000000001</v>
      </c>
      <c r="F44" s="410">
        <v>41.603000000000002</v>
      </c>
      <c r="G44" s="410">
        <v>41.475000000000001</v>
      </c>
      <c r="H44" s="410">
        <v>41.76</v>
      </c>
      <c r="I44" s="99"/>
      <c r="J44" s="103"/>
      <c r="K44" s="100"/>
      <c r="L44" s="1"/>
    </row>
    <row r="45" spans="2:12" x14ac:dyDescent="0.3">
      <c r="B45" s="1">
        <v>27</v>
      </c>
      <c r="C45" s="409">
        <v>41.06</v>
      </c>
      <c r="D45" s="410">
        <v>41.987000000000002</v>
      </c>
      <c r="E45" s="410">
        <v>41.122</v>
      </c>
      <c r="F45" s="410">
        <v>41.634999999999998</v>
      </c>
      <c r="G45" s="410">
        <v>41.319000000000003</v>
      </c>
      <c r="H45" s="410">
        <v>42.305</v>
      </c>
      <c r="I45" s="99"/>
      <c r="J45" s="103"/>
      <c r="K45" s="100"/>
      <c r="L45" s="1"/>
    </row>
    <row r="46" spans="2:12" x14ac:dyDescent="0.3">
      <c r="B46" s="1">
        <v>28</v>
      </c>
      <c r="C46" s="409">
        <v>40.938000000000002</v>
      </c>
      <c r="D46" s="410">
        <v>41.758000000000003</v>
      </c>
      <c r="E46" s="410">
        <v>41.244999999999997</v>
      </c>
      <c r="F46" s="410">
        <v>41.368000000000002</v>
      </c>
      <c r="G46" s="410">
        <v>41.366</v>
      </c>
      <c r="H46" s="410">
        <v>41.801000000000002</v>
      </c>
      <c r="I46" s="99"/>
      <c r="J46" s="103"/>
      <c r="K46" s="100"/>
      <c r="L46" s="1"/>
    </row>
    <row r="47" spans="2:12" x14ac:dyDescent="0.3">
      <c r="B47" s="1">
        <v>29</v>
      </c>
      <c r="C47" s="409">
        <v>40.905999999999999</v>
      </c>
      <c r="D47" s="410">
        <v>41.82</v>
      </c>
      <c r="E47" s="410">
        <v>41.279000000000003</v>
      </c>
      <c r="F47" s="410"/>
      <c r="G47" s="410">
        <v>41.393999999999998</v>
      </c>
      <c r="H47" s="410">
        <v>41.783000000000001</v>
      </c>
      <c r="I47" s="99"/>
      <c r="J47" s="103"/>
      <c r="K47" s="100"/>
      <c r="L47" s="1"/>
    </row>
    <row r="48" spans="2:12" x14ac:dyDescent="0.3">
      <c r="B48" s="1">
        <v>30</v>
      </c>
      <c r="C48" s="409">
        <v>41.210999999999999</v>
      </c>
      <c r="D48" s="410">
        <v>41.646999999999998</v>
      </c>
      <c r="E48" s="410">
        <v>41.238</v>
      </c>
      <c r="F48" s="410"/>
      <c r="G48" s="410">
        <v>41.17</v>
      </c>
      <c r="H48" s="410">
        <v>42.308999999999997</v>
      </c>
      <c r="I48" s="99"/>
      <c r="J48" s="103"/>
      <c r="K48" s="100"/>
      <c r="L48" s="1"/>
    </row>
    <row r="49" spans="2:12" x14ac:dyDescent="0.3">
      <c r="B49" s="1">
        <v>31</v>
      </c>
      <c r="C49" s="409">
        <v>41.01</v>
      </c>
      <c r="D49" s="410">
        <v>41.805</v>
      </c>
      <c r="E49" s="410">
        <v>41.386000000000003</v>
      </c>
      <c r="F49" s="410"/>
      <c r="G49" s="410">
        <v>41.296999999999997</v>
      </c>
      <c r="H49" s="410">
        <v>41.795999999999999</v>
      </c>
      <c r="I49" s="99"/>
      <c r="J49" s="103"/>
      <c r="K49" s="100"/>
      <c r="L49" s="1"/>
    </row>
    <row r="50" spans="2:12" x14ac:dyDescent="0.3">
      <c r="B50" s="1">
        <v>32</v>
      </c>
      <c r="C50" s="409">
        <v>41.329000000000001</v>
      </c>
      <c r="D50" s="410">
        <v>41.537999999999997</v>
      </c>
      <c r="E50" s="410">
        <v>41.142000000000003</v>
      </c>
      <c r="F50" s="410"/>
      <c r="G50" s="410">
        <v>41.412999999999997</v>
      </c>
      <c r="H50" s="410">
        <v>41.72</v>
      </c>
      <c r="I50" s="99"/>
      <c r="J50" s="103"/>
      <c r="K50" s="100"/>
      <c r="L50" s="1"/>
    </row>
    <row r="51" spans="2:12" x14ac:dyDescent="0.3">
      <c r="B51" s="1">
        <v>33</v>
      </c>
      <c r="C51" s="409"/>
      <c r="D51" s="410">
        <v>42.423999999999999</v>
      </c>
      <c r="E51" s="410">
        <v>41.057000000000002</v>
      </c>
      <c r="F51" s="410"/>
      <c r="G51" s="410">
        <v>41.878999999999998</v>
      </c>
      <c r="H51" s="410">
        <v>43.021000000000001</v>
      </c>
      <c r="I51" s="99"/>
      <c r="J51" s="103"/>
      <c r="K51" s="100"/>
      <c r="L51" s="1"/>
    </row>
    <row r="52" spans="2:12" x14ac:dyDescent="0.3">
      <c r="B52" s="1">
        <v>34</v>
      </c>
      <c r="C52" s="409"/>
      <c r="D52" s="410">
        <v>42.262</v>
      </c>
      <c r="E52" s="410">
        <v>41.082000000000001</v>
      </c>
      <c r="F52" s="410"/>
      <c r="G52" s="410">
        <v>42.191000000000003</v>
      </c>
      <c r="H52" s="410">
        <v>42.639000000000003</v>
      </c>
      <c r="I52" s="99"/>
      <c r="J52" s="103"/>
      <c r="K52" s="100"/>
      <c r="L52" s="1"/>
    </row>
    <row r="53" spans="2:12" x14ac:dyDescent="0.3">
      <c r="B53" s="1">
        <v>35</v>
      </c>
      <c r="C53" s="409"/>
      <c r="D53" s="410">
        <v>41.99</v>
      </c>
      <c r="E53" s="410">
        <v>41.301000000000002</v>
      </c>
      <c r="F53" s="410"/>
      <c r="G53" s="410">
        <v>41.491</v>
      </c>
      <c r="H53" s="410">
        <v>41.942</v>
      </c>
      <c r="I53" s="99"/>
      <c r="J53" s="103"/>
      <c r="K53" s="100"/>
      <c r="L53" s="1"/>
    </row>
    <row r="54" spans="2:12" x14ac:dyDescent="0.3">
      <c r="B54" s="1">
        <v>36</v>
      </c>
      <c r="C54" s="409"/>
      <c r="D54" s="410">
        <v>42.067999999999998</v>
      </c>
      <c r="E54" s="410">
        <v>41.301000000000002</v>
      </c>
      <c r="F54" s="410"/>
      <c r="G54" s="410">
        <v>41.679000000000002</v>
      </c>
      <c r="H54" s="410">
        <v>42.256999999999998</v>
      </c>
      <c r="I54" s="99"/>
      <c r="J54" s="103"/>
      <c r="K54" s="100"/>
      <c r="L54" s="1"/>
    </row>
    <row r="55" spans="2:12" x14ac:dyDescent="0.3">
      <c r="B55" s="1">
        <v>37</v>
      </c>
      <c r="C55" s="409"/>
      <c r="D55" s="410">
        <v>42.023000000000003</v>
      </c>
      <c r="E55" s="410">
        <v>41.177</v>
      </c>
      <c r="F55" s="410"/>
      <c r="G55" s="410">
        <v>42.399000000000001</v>
      </c>
      <c r="H55" s="410">
        <v>41.866</v>
      </c>
      <c r="I55" s="99"/>
      <c r="J55" s="103"/>
      <c r="K55" s="100"/>
      <c r="L55" s="1"/>
    </row>
    <row r="56" spans="2:12" x14ac:dyDescent="0.3">
      <c r="B56" s="1">
        <v>38</v>
      </c>
      <c r="C56" s="409"/>
      <c r="D56" s="410">
        <v>41.823999999999998</v>
      </c>
      <c r="E56" s="410">
        <v>41.191000000000003</v>
      </c>
      <c r="F56" s="410"/>
      <c r="G56" s="410">
        <v>41.631999999999998</v>
      </c>
      <c r="H56" s="410">
        <v>41.918999999999997</v>
      </c>
      <c r="I56" s="99"/>
      <c r="J56" s="103"/>
      <c r="K56" s="100"/>
      <c r="L56" s="1"/>
    </row>
    <row r="57" spans="2:12" x14ac:dyDescent="0.3">
      <c r="B57" s="1">
        <v>39</v>
      </c>
      <c r="C57" s="409"/>
      <c r="D57" s="410">
        <v>41.927999999999997</v>
      </c>
      <c r="E57" s="410">
        <v>41.136000000000003</v>
      </c>
      <c r="F57" s="410"/>
      <c r="G57" s="410">
        <v>41.444000000000003</v>
      </c>
      <c r="H57" s="410">
        <v>41.988</v>
      </c>
      <c r="I57" s="99"/>
      <c r="J57" s="103"/>
      <c r="K57" s="100"/>
      <c r="L57" s="1"/>
    </row>
    <row r="58" spans="2:12" x14ac:dyDescent="0.3">
      <c r="B58" s="1">
        <v>40</v>
      </c>
      <c r="C58" s="409"/>
      <c r="D58" s="410">
        <v>42.033000000000001</v>
      </c>
      <c r="E58" s="410">
        <v>41.243000000000002</v>
      </c>
      <c r="F58" s="410"/>
      <c r="G58" s="410">
        <v>41.445</v>
      </c>
      <c r="H58" s="410">
        <v>41.735999999999997</v>
      </c>
      <c r="I58" s="99"/>
      <c r="J58" s="103"/>
      <c r="K58" s="100"/>
      <c r="L58" s="1"/>
    </row>
    <row r="59" spans="2:12" x14ac:dyDescent="0.3">
      <c r="B59" s="1">
        <v>41</v>
      </c>
      <c r="C59" s="409"/>
      <c r="D59" s="410">
        <v>42.311999999999998</v>
      </c>
      <c r="E59" s="410">
        <v>41.341000000000001</v>
      </c>
      <c r="F59" s="410"/>
      <c r="G59" s="410">
        <v>41.933999999999997</v>
      </c>
      <c r="H59" s="410">
        <v>41.75</v>
      </c>
      <c r="I59" s="99"/>
      <c r="J59" s="103"/>
      <c r="K59" s="100"/>
      <c r="L59" s="1"/>
    </row>
    <row r="60" spans="2:12" x14ac:dyDescent="0.3">
      <c r="B60" s="1">
        <v>42</v>
      </c>
      <c r="C60" s="409"/>
      <c r="D60" s="410">
        <v>42.19</v>
      </c>
      <c r="E60" s="410">
        <v>41.343000000000004</v>
      </c>
      <c r="F60" s="410"/>
      <c r="G60" s="410">
        <v>41.963000000000001</v>
      </c>
      <c r="H60" s="410">
        <v>42.738999999999997</v>
      </c>
      <c r="I60" s="99"/>
      <c r="J60" s="103"/>
      <c r="K60" s="100"/>
      <c r="L60" s="1"/>
    </row>
    <row r="61" spans="2:12" x14ac:dyDescent="0.3">
      <c r="B61" s="1">
        <v>43</v>
      </c>
      <c r="C61" s="409"/>
      <c r="D61" s="410">
        <v>42.281999999999996</v>
      </c>
      <c r="E61" s="410">
        <v>41.332999999999998</v>
      </c>
      <c r="F61" s="410"/>
      <c r="G61" s="410"/>
      <c r="H61" s="410">
        <v>41.91</v>
      </c>
      <c r="I61" s="99"/>
      <c r="J61" s="103"/>
      <c r="K61" s="100"/>
      <c r="L61" s="1"/>
    </row>
    <row r="62" spans="2:12" x14ac:dyDescent="0.3">
      <c r="B62" s="1">
        <v>44</v>
      </c>
      <c r="C62" s="409"/>
      <c r="D62" s="410"/>
      <c r="E62" s="410">
        <v>41.412999999999997</v>
      </c>
      <c r="F62" s="410"/>
      <c r="G62" s="410"/>
      <c r="H62" s="410">
        <v>41.677999999999997</v>
      </c>
      <c r="I62" s="99"/>
      <c r="J62" s="103"/>
      <c r="K62" s="100"/>
      <c r="L62" s="1"/>
    </row>
    <row r="63" spans="2:12" x14ac:dyDescent="0.3">
      <c r="B63" s="1">
        <v>45</v>
      </c>
      <c r="C63" s="409"/>
      <c r="D63" s="410"/>
      <c r="E63" s="410">
        <v>41.48</v>
      </c>
      <c r="F63" s="410"/>
      <c r="G63" s="410"/>
      <c r="H63" s="410">
        <v>42.021000000000001</v>
      </c>
      <c r="I63" s="99"/>
      <c r="J63" s="103"/>
      <c r="K63" s="100"/>
      <c r="L63" s="1"/>
    </row>
    <row r="64" spans="2:12" x14ac:dyDescent="0.3">
      <c r="B64" s="1">
        <v>46</v>
      </c>
      <c r="C64" s="409"/>
      <c r="D64" s="410"/>
      <c r="E64" s="410">
        <v>41.53</v>
      </c>
      <c r="F64" s="410"/>
      <c r="G64" s="410"/>
      <c r="H64" s="410">
        <v>42.12</v>
      </c>
      <c r="I64" s="99"/>
      <c r="J64" s="103"/>
      <c r="K64" s="100"/>
      <c r="L64" s="1"/>
    </row>
    <row r="65" spans="1:16" x14ac:dyDescent="0.3">
      <c r="B65" s="1">
        <v>47</v>
      </c>
      <c r="C65" s="409"/>
      <c r="D65" s="410"/>
      <c r="E65" s="410">
        <v>41.45</v>
      </c>
      <c r="F65" s="410"/>
      <c r="G65" s="410"/>
      <c r="H65" s="410">
        <v>42.292999999999999</v>
      </c>
      <c r="I65" s="99"/>
      <c r="J65" s="103"/>
      <c r="K65" s="100"/>
      <c r="L65" s="1"/>
    </row>
    <row r="66" spans="1:16" x14ac:dyDescent="0.3">
      <c r="B66" s="1">
        <v>48</v>
      </c>
      <c r="C66" s="409"/>
      <c r="D66" s="410"/>
      <c r="E66" s="410">
        <v>41.427</v>
      </c>
      <c r="F66" s="410"/>
      <c r="G66" s="410"/>
      <c r="H66" s="410">
        <v>42.069000000000003</v>
      </c>
      <c r="I66" s="99"/>
      <c r="J66" s="103"/>
      <c r="K66" s="100"/>
      <c r="L66" s="1"/>
    </row>
    <row r="67" spans="1:16" x14ac:dyDescent="0.3">
      <c r="B67" s="1">
        <v>49</v>
      </c>
      <c r="C67" s="409"/>
      <c r="D67" s="410"/>
      <c r="E67" s="410"/>
      <c r="F67" s="410"/>
      <c r="G67" s="410"/>
      <c r="H67" s="410">
        <v>42.305999999999997</v>
      </c>
      <c r="I67" s="99"/>
      <c r="J67" s="103"/>
      <c r="K67" s="100"/>
      <c r="L67" s="1"/>
    </row>
    <row r="68" spans="1:16" x14ac:dyDescent="0.3">
      <c r="B68" s="1">
        <v>50</v>
      </c>
      <c r="C68" s="409"/>
      <c r="D68" s="410"/>
      <c r="E68" s="410"/>
      <c r="F68" s="410"/>
      <c r="G68" s="410"/>
      <c r="H68" s="410"/>
      <c r="I68" s="99"/>
      <c r="J68" s="103"/>
      <c r="K68" s="100"/>
      <c r="L68" s="1"/>
    </row>
    <row r="69" spans="1:16" x14ac:dyDescent="0.3">
      <c r="B69" s="1">
        <v>51</v>
      </c>
      <c r="C69" s="409"/>
      <c r="D69" s="410"/>
      <c r="E69" s="410"/>
      <c r="F69" s="410"/>
      <c r="G69" s="410"/>
      <c r="H69" s="410"/>
      <c r="I69" s="99"/>
      <c r="J69" s="103"/>
      <c r="K69" s="100"/>
      <c r="L69" s="1"/>
    </row>
    <row r="70" spans="1:16" x14ac:dyDescent="0.3">
      <c r="B70" s="1">
        <v>52</v>
      </c>
      <c r="C70" s="409"/>
      <c r="D70" s="410"/>
      <c r="E70" s="410"/>
      <c r="F70" s="410"/>
      <c r="G70" s="410"/>
      <c r="H70" s="410"/>
      <c r="I70" s="99"/>
      <c r="J70" s="103"/>
      <c r="K70" s="100"/>
      <c r="L70" s="1"/>
    </row>
    <row r="71" spans="1:16" x14ac:dyDescent="0.3">
      <c r="B71" s="1">
        <v>53</v>
      </c>
      <c r="C71" s="409"/>
      <c r="D71" s="410"/>
      <c r="E71" s="410"/>
      <c r="F71" s="410"/>
      <c r="G71" s="410"/>
      <c r="H71" s="410"/>
      <c r="I71" s="99"/>
      <c r="J71" s="103"/>
      <c r="K71" s="100"/>
      <c r="L71" s="1"/>
    </row>
    <row r="72" spans="1:16" x14ac:dyDescent="0.3">
      <c r="B72" s="1">
        <v>54</v>
      </c>
      <c r="C72" s="409"/>
      <c r="D72" s="410"/>
      <c r="E72" s="410"/>
      <c r="F72" s="410"/>
      <c r="G72" s="410"/>
      <c r="H72" s="410"/>
      <c r="I72" s="99"/>
      <c r="J72" s="103"/>
      <c r="K72" s="100"/>
      <c r="L72" s="1"/>
    </row>
    <row r="73" spans="1:16" x14ac:dyDescent="0.3">
      <c r="B73" s="1">
        <v>55</v>
      </c>
      <c r="C73" s="409"/>
      <c r="D73" s="410"/>
      <c r="E73" s="410"/>
      <c r="F73" s="410"/>
      <c r="G73" s="410"/>
      <c r="H73" s="410"/>
      <c r="I73" s="99"/>
      <c r="J73" s="103"/>
      <c r="K73" s="100"/>
      <c r="L73" s="1"/>
    </row>
    <row r="74" spans="1:16" x14ac:dyDescent="0.3">
      <c r="B74" s="1">
        <v>56</v>
      </c>
      <c r="C74" s="409"/>
      <c r="D74" s="410"/>
      <c r="E74" s="410"/>
      <c r="F74" s="410"/>
      <c r="G74" s="410"/>
      <c r="H74" s="410"/>
      <c r="I74" s="99"/>
      <c r="J74" s="103"/>
      <c r="K74" s="100"/>
      <c r="L74" s="1"/>
    </row>
    <row r="75" spans="1:16" x14ac:dyDescent="0.3">
      <c r="B75" s="1">
        <v>57</v>
      </c>
      <c r="C75" s="415"/>
      <c r="D75" s="410"/>
      <c r="E75" s="410"/>
      <c r="F75" s="410"/>
      <c r="G75" s="410"/>
      <c r="H75" s="410"/>
      <c r="I75" s="100"/>
      <c r="J75" s="104"/>
      <c r="K75" s="100"/>
      <c r="L75" s="1"/>
    </row>
    <row r="76" spans="1:16" x14ac:dyDescent="0.3">
      <c r="B76" s="1">
        <v>58</v>
      </c>
      <c r="C76" s="415"/>
      <c r="D76" s="410"/>
      <c r="E76" s="410"/>
      <c r="F76" s="410"/>
      <c r="G76" s="410"/>
      <c r="H76" s="410"/>
      <c r="I76" s="100"/>
      <c r="J76" s="104"/>
      <c r="K76" s="100"/>
      <c r="L76" s="1"/>
    </row>
    <row r="77" spans="1:16" x14ac:dyDescent="0.3">
      <c r="B77" s="1">
        <v>59</v>
      </c>
      <c r="C77" s="415"/>
      <c r="D77" s="410"/>
      <c r="E77" s="410"/>
      <c r="F77" s="410"/>
      <c r="G77" s="410"/>
      <c r="H77" s="410"/>
      <c r="I77" s="99"/>
      <c r="J77" s="103"/>
      <c r="K77" s="99"/>
    </row>
    <row r="78" spans="1:16" x14ac:dyDescent="0.3">
      <c r="B78" s="1">
        <v>60</v>
      </c>
      <c r="C78" s="415"/>
      <c r="D78" s="410"/>
      <c r="E78" s="410"/>
      <c r="F78" s="410"/>
      <c r="G78" s="410"/>
      <c r="H78" s="410"/>
      <c r="I78" s="99"/>
      <c r="J78" s="103"/>
      <c r="K78" s="99"/>
    </row>
    <row r="79" spans="1:16" s="2" customFormat="1" x14ac:dyDescent="0.3">
      <c r="A79" s="1"/>
      <c r="B79" s="1">
        <v>61</v>
      </c>
      <c r="C79" s="415"/>
      <c r="D79" s="410"/>
      <c r="E79" s="410"/>
      <c r="F79" s="410"/>
      <c r="G79" s="410"/>
      <c r="H79" s="410"/>
      <c r="I79" s="99"/>
      <c r="J79" s="103"/>
      <c r="K79" s="99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415"/>
      <c r="D80" s="410"/>
      <c r="E80" s="410"/>
      <c r="F80" s="410"/>
      <c r="G80" s="410"/>
      <c r="H80" s="410"/>
      <c r="I80" s="99"/>
      <c r="J80" s="103"/>
      <c r="K80" s="99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418"/>
      <c r="D81" s="419"/>
      <c r="E81" s="419"/>
      <c r="F81" s="419"/>
      <c r="G81" s="419"/>
      <c r="H81" s="419"/>
      <c r="I81" s="107"/>
      <c r="J81" s="108"/>
      <c r="K81" s="99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2:P82"/>
  <sheetViews>
    <sheetView zoomScale="90" zoomScaleNormal="90" workbookViewId="0">
      <selection activeCell="G14" sqref="G14"/>
    </sheetView>
  </sheetViews>
  <sheetFormatPr defaultColWidth="8.88671875" defaultRowHeight="14.4" x14ac:dyDescent="0.3"/>
  <cols>
    <col min="1" max="1" width="8.6640625" style="1" customWidth="1"/>
    <col min="2" max="2" width="17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45" t="s">
        <v>166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</row>
    <row r="3" spans="1:16" ht="7.5" customHeight="1" thickBot="1" x14ac:dyDescent="0.35"/>
    <row r="4" spans="1:16" ht="18" thickBot="1" x14ac:dyDescent="0.4">
      <c r="A4" s="346" t="s">
        <v>155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8"/>
    </row>
    <row r="5" spans="1:16" ht="7.5" customHeight="1" thickBot="1" x14ac:dyDescent="0.35"/>
    <row r="6" spans="1:16" s="2" customFormat="1" ht="20.25" customHeight="1" x14ac:dyDescent="0.3">
      <c r="A6" s="349" t="s">
        <v>23</v>
      </c>
      <c r="B6" s="351" t="s">
        <v>13</v>
      </c>
      <c r="C6" s="353" t="s">
        <v>18</v>
      </c>
      <c r="D6" s="355" t="s">
        <v>24</v>
      </c>
      <c r="E6" s="357" t="s">
        <v>25</v>
      </c>
      <c r="F6" s="359" t="s">
        <v>26</v>
      </c>
      <c r="G6" s="360"/>
      <c r="H6" s="360"/>
      <c r="I6" s="361"/>
      <c r="J6" s="362" t="s">
        <v>27</v>
      </c>
      <c r="K6" s="364" t="s">
        <v>28</v>
      </c>
      <c r="L6" s="365"/>
      <c r="M6" s="65"/>
      <c r="N6" s="66"/>
    </row>
    <row r="7" spans="1:16" s="2" customFormat="1" ht="27.75" customHeight="1" thickBot="1" x14ac:dyDescent="0.35">
      <c r="A7" s="350"/>
      <c r="B7" s="352"/>
      <c r="C7" s="354"/>
      <c r="D7" s="356"/>
      <c r="E7" s="358"/>
      <c r="F7" s="79" t="s">
        <v>29</v>
      </c>
      <c r="G7" s="67" t="s">
        <v>30</v>
      </c>
      <c r="H7" s="67"/>
      <c r="I7" s="80" t="s">
        <v>31</v>
      </c>
      <c r="J7" s="363"/>
      <c r="K7" s="90" t="s">
        <v>32</v>
      </c>
      <c r="L7" s="91" t="s">
        <v>33</v>
      </c>
      <c r="M7" s="89" t="s">
        <v>34</v>
      </c>
      <c r="N7" s="68" t="s">
        <v>35</v>
      </c>
    </row>
    <row r="8" spans="1:16" s="3" customFormat="1" ht="30" customHeight="1" x14ac:dyDescent="0.3">
      <c r="A8" s="69">
        <v>1</v>
      </c>
      <c r="B8" s="400" t="s">
        <v>132</v>
      </c>
      <c r="C8" s="72" t="s">
        <v>170</v>
      </c>
      <c r="D8" s="109">
        <f>COUNTA(C19:C83)</f>
        <v>20</v>
      </c>
      <c r="E8" s="77">
        <f>COUNTA(C19:C83)</f>
        <v>20</v>
      </c>
      <c r="F8" s="117">
        <f>MIN(C19:C82)</f>
        <v>41.167000000000002</v>
      </c>
      <c r="G8" s="112">
        <f>AVERAGE(C19:C85)</f>
        <v>42.282200000000003</v>
      </c>
      <c r="H8" s="58"/>
      <c r="I8" s="81">
        <f>G8-F8</f>
        <v>1.1152000000000015</v>
      </c>
      <c r="J8" s="86">
        <v>1.0341226851851851E-2</v>
      </c>
      <c r="K8" s="428">
        <f>J8</f>
        <v>1.0341226851851851E-2</v>
      </c>
      <c r="L8" s="93">
        <f>K8</f>
        <v>1.0341226851851851E-2</v>
      </c>
      <c r="M8" s="397" t="s">
        <v>227</v>
      </c>
      <c r="N8" s="438" t="s">
        <v>234</v>
      </c>
      <c r="O8" s="424" t="s">
        <v>235</v>
      </c>
      <c r="P8" s="14"/>
    </row>
    <row r="9" spans="1:16" s="3" customFormat="1" ht="30" customHeight="1" x14ac:dyDescent="0.3">
      <c r="A9" s="70">
        <v>2</v>
      </c>
      <c r="B9" s="401" t="s">
        <v>131</v>
      </c>
      <c r="C9" s="73" t="s">
        <v>187</v>
      </c>
      <c r="D9" s="15">
        <f>COUNTA(D19:D83)+D8+1</f>
        <v>45</v>
      </c>
      <c r="E9" s="78">
        <f>COUNTA(D19:D83)+1</f>
        <v>25</v>
      </c>
      <c r="F9" s="118">
        <f>MIN(D19:D82)</f>
        <v>41.264000000000003</v>
      </c>
      <c r="G9" s="45">
        <f>AVERAGE(D19:D84)</f>
        <v>41.877499999999998</v>
      </c>
      <c r="H9" s="13"/>
      <c r="I9" s="82">
        <f>G9-F9</f>
        <v>0.61349999999999483</v>
      </c>
      <c r="J9" s="87">
        <v>2.3629965277777776E-2</v>
      </c>
      <c r="K9" s="94">
        <f>J9-J8</f>
        <v>1.3288738425925924E-2</v>
      </c>
      <c r="L9" s="95">
        <f>K9</f>
        <v>1.3288738425925924E-2</v>
      </c>
      <c r="M9" s="398" t="s">
        <v>228</v>
      </c>
      <c r="N9" s="60"/>
      <c r="O9" s="42"/>
      <c r="P9" s="14"/>
    </row>
    <row r="10" spans="1:16" s="3" customFormat="1" ht="30" customHeight="1" thickBot="1" x14ac:dyDescent="0.35">
      <c r="A10" s="70">
        <v>3</v>
      </c>
      <c r="B10" s="401" t="s">
        <v>132</v>
      </c>
      <c r="C10" s="73" t="s">
        <v>178</v>
      </c>
      <c r="D10" s="15">
        <f>COUNTA(E19:E83)+D9+1</f>
        <v>80</v>
      </c>
      <c r="E10" s="78">
        <f>COUNTA(E19:E83)+1</f>
        <v>35</v>
      </c>
      <c r="F10" s="441">
        <f>MIN(E19:E84)</f>
        <v>41.161000000000001</v>
      </c>
      <c r="G10" s="44">
        <f>AVERAGE(E19:E85)</f>
        <v>41.808970588235312</v>
      </c>
      <c r="H10" s="13"/>
      <c r="I10" s="82">
        <f t="shared" ref="I10:I13" si="0">G10-F10</f>
        <v>0.64797058823531017</v>
      </c>
      <c r="J10" s="87">
        <v>4.1689282407407408E-2</v>
      </c>
      <c r="K10" s="94">
        <f>J10-J9</f>
        <v>1.8059317129629632E-2</v>
      </c>
      <c r="L10" s="95">
        <f>K10+L8</f>
        <v>2.8400543981481483E-2</v>
      </c>
      <c r="M10" s="398" t="s">
        <v>270</v>
      </c>
      <c r="N10" s="61"/>
      <c r="O10" s="52"/>
      <c r="P10" s="14"/>
    </row>
    <row r="11" spans="1:16" s="3" customFormat="1" ht="30" customHeight="1" thickBot="1" x14ac:dyDescent="0.35">
      <c r="A11" s="70">
        <v>4</v>
      </c>
      <c r="B11" s="401" t="s">
        <v>131</v>
      </c>
      <c r="C11" s="73" t="s">
        <v>182</v>
      </c>
      <c r="D11" s="15">
        <f>COUNTA(F19:F83)+D10+1</f>
        <v>136</v>
      </c>
      <c r="E11" s="78">
        <f>COUNTA(F19:F83)+1</f>
        <v>56</v>
      </c>
      <c r="F11" s="442">
        <f>MIN(F19:F84)</f>
        <v>41.058999999999997</v>
      </c>
      <c r="G11" s="44">
        <f>AVERAGE(F19:F84)</f>
        <v>41.576181818181809</v>
      </c>
      <c r="H11" s="13"/>
      <c r="I11" s="82">
        <f t="shared" si="0"/>
        <v>0.51718181818181108</v>
      </c>
      <c r="J11" s="87">
        <v>6.9772326388888889E-2</v>
      </c>
      <c r="K11" s="94">
        <f>J11-J10</f>
        <v>2.8083043981481481E-2</v>
      </c>
      <c r="L11" s="95">
        <f>K11+L9</f>
        <v>4.1371782407407409E-2</v>
      </c>
      <c r="M11" s="398" t="s">
        <v>271</v>
      </c>
      <c r="N11" s="61" t="s">
        <v>234</v>
      </c>
      <c r="O11" s="424" t="s">
        <v>276</v>
      </c>
      <c r="P11" s="14"/>
    </row>
    <row r="12" spans="1:16" s="3" customFormat="1" ht="30" customHeight="1" thickBot="1" x14ac:dyDescent="0.35">
      <c r="A12" s="70">
        <v>5</v>
      </c>
      <c r="B12" s="402" t="s">
        <v>132</v>
      </c>
      <c r="C12" s="74" t="s">
        <v>169</v>
      </c>
      <c r="D12" s="15">
        <f>COUNTA(G19:G83)+D11+1</f>
        <v>194</v>
      </c>
      <c r="E12" s="78">
        <f>COUNTA(G19:G83)+1</f>
        <v>58</v>
      </c>
      <c r="F12" s="443">
        <f>MIN(G19:G84)</f>
        <v>40.798999999999999</v>
      </c>
      <c r="G12" s="44">
        <f>AVERAGE(G19:G884)</f>
        <v>41.27752631578948</v>
      </c>
      <c r="H12" s="13"/>
      <c r="I12" s="82">
        <f t="shared" si="0"/>
        <v>0.47852631578948035</v>
      </c>
      <c r="J12" s="87">
        <v>9.8683020833333343E-2</v>
      </c>
      <c r="K12" s="94">
        <f>J12-J11</f>
        <v>2.8910694444444454E-2</v>
      </c>
      <c r="L12" s="96">
        <f>K12+L10</f>
        <v>5.7311238425925934E-2</v>
      </c>
      <c r="M12" s="398" t="s">
        <v>272</v>
      </c>
      <c r="N12" s="60"/>
      <c r="O12" s="43"/>
    </row>
    <row r="13" spans="1:16" s="3" customFormat="1" ht="30" customHeight="1" thickBot="1" x14ac:dyDescent="0.35">
      <c r="A13" s="71" t="s">
        <v>36</v>
      </c>
      <c r="B13" s="403" t="s">
        <v>131</v>
      </c>
      <c r="C13" s="75" t="s">
        <v>177</v>
      </c>
      <c r="D13" s="110">
        <f>COUNTA(H19:H83)+D12+1</f>
        <v>247</v>
      </c>
      <c r="E13" s="396">
        <f>COUNTA(H19:H83)+1</f>
        <v>53</v>
      </c>
      <c r="F13" s="447">
        <f>MIN(H19:H84)</f>
        <v>41.848999999999997</v>
      </c>
      <c r="G13" s="62">
        <f>AVERAGE(H19:H84)</f>
        <v>42.408346153846161</v>
      </c>
      <c r="H13" s="63"/>
      <c r="I13" s="85">
        <f t="shared" si="0"/>
        <v>0.55934615384616393</v>
      </c>
      <c r="J13" s="88" t="str">
        <f>'Общие результаты'!G6</f>
        <v>3:00:17</v>
      </c>
      <c r="K13" s="97">
        <f>J13-J12</f>
        <v>2.6513738425925901E-2</v>
      </c>
      <c r="L13" s="98">
        <f>K13+L11</f>
        <v>6.788552083333331E-2</v>
      </c>
      <c r="M13" s="399"/>
      <c r="N13" s="64"/>
      <c r="O13" s="43"/>
    </row>
    <row r="14" spans="1:16" s="3" customFormat="1" ht="30" customHeight="1" x14ac:dyDescent="0.3">
      <c r="A14" s="47"/>
      <c r="B14" s="48"/>
      <c r="C14" s="49"/>
      <c r="D14" s="49"/>
      <c r="E14" s="49"/>
      <c r="F14" s="34">
        <f>AVERAGE(F8,F10,F12)</f>
        <v>41.042333333333339</v>
      </c>
      <c r="G14" s="36">
        <f>AVERAGE(C19:C85,E19:E85,G19:G85)</f>
        <v>41.621333333333347</v>
      </c>
      <c r="H14" s="50" t="s">
        <v>175</v>
      </c>
      <c r="I14" s="37">
        <f>AVERAGE(I8,I10,I12)</f>
        <v>0.74723230134159735</v>
      </c>
      <c r="J14" s="49"/>
      <c r="K14" s="49"/>
      <c r="L14" s="49"/>
      <c r="M14" s="16"/>
      <c r="N14" s="16"/>
    </row>
    <row r="15" spans="1:16" ht="27.75" customHeight="1" x14ac:dyDescent="0.3">
      <c r="A15" s="17"/>
      <c r="B15" s="17"/>
      <c r="C15" s="17"/>
      <c r="D15" s="18"/>
      <c r="E15" s="19"/>
      <c r="F15" s="20">
        <f>AVERAGE(F9,F11,F13)</f>
        <v>41.390666666666668</v>
      </c>
      <c r="G15" s="21">
        <f>AVERAGE(D19:D85,F19:F85,H19:H85)</f>
        <v>41.961709923664138</v>
      </c>
      <c r="H15" s="51" t="s">
        <v>188</v>
      </c>
      <c r="I15" s="22">
        <f>AVERAGE(I9,I11,I13)</f>
        <v>0.56334265734265665</v>
      </c>
      <c r="J15" s="19"/>
      <c r="K15" s="19" t="s">
        <v>22</v>
      </c>
      <c r="L15" s="19"/>
      <c r="M15" s="16"/>
      <c r="N15" s="16"/>
    </row>
    <row r="16" spans="1:16" ht="30" customHeight="1" thickBot="1" x14ac:dyDescent="0.35">
      <c r="A16" s="23"/>
      <c r="B16" s="23"/>
      <c r="C16" s="23"/>
      <c r="D16" s="19"/>
      <c r="E16" s="19"/>
      <c r="F16" s="24">
        <f>AVERAGE(F8:F13)</f>
        <v>41.216500000000003</v>
      </c>
      <c r="G16" s="25">
        <f>AVERAGE(C19:H85)</f>
        <v>41.805586776859492</v>
      </c>
      <c r="H16" s="26"/>
      <c r="I16" s="27">
        <f>AVERAGE(I8:I13)</f>
        <v>0.65528747934212694</v>
      </c>
      <c r="J16" s="19"/>
      <c r="K16" s="19"/>
      <c r="L16" s="19"/>
      <c r="M16" s="23"/>
      <c r="N16" s="23"/>
    </row>
    <row r="18" spans="2:14" ht="15" thickBot="1" x14ac:dyDescent="0.35">
      <c r="C18" s="28" t="str">
        <f>B8</f>
        <v>Якусик Дима</v>
      </c>
      <c r="D18" s="422" t="str">
        <f>B9</f>
        <v>Резанко Оля</v>
      </c>
      <c r="E18" s="422" t="str">
        <f>B10</f>
        <v>Якусик Дима</v>
      </c>
      <c r="F18" s="28" t="str">
        <f>B11</f>
        <v>Резанко Оля</v>
      </c>
      <c r="G18" s="28" t="str">
        <f>B12</f>
        <v>Якусик Дима</v>
      </c>
      <c r="H18" s="28" t="str">
        <f>B13</f>
        <v>Резанко Оля</v>
      </c>
      <c r="I18" s="12"/>
      <c r="J18" s="12"/>
    </row>
    <row r="19" spans="2:14" x14ac:dyDescent="0.3">
      <c r="B19" s="1">
        <v>1</v>
      </c>
      <c r="C19" s="406">
        <v>47.856000000000002</v>
      </c>
      <c r="D19" s="410">
        <v>44.287999999999997</v>
      </c>
      <c r="E19" s="410">
        <v>43.811</v>
      </c>
      <c r="F19" s="407">
        <v>43.279000000000003</v>
      </c>
      <c r="G19" s="407">
        <v>43.433999999999997</v>
      </c>
      <c r="H19" s="407">
        <v>43.694000000000003</v>
      </c>
      <c r="I19" s="407"/>
      <c r="J19" s="102"/>
      <c r="K19" s="99"/>
      <c r="M19" s="2"/>
      <c r="N19" s="2"/>
    </row>
    <row r="20" spans="2:14" x14ac:dyDescent="0.3">
      <c r="B20" s="1">
        <v>2</v>
      </c>
      <c r="C20" s="409">
        <v>43.542000000000002</v>
      </c>
      <c r="D20" s="410">
        <v>42.442</v>
      </c>
      <c r="E20" s="410">
        <v>41.847999999999999</v>
      </c>
      <c r="F20" s="410">
        <v>42.1</v>
      </c>
      <c r="G20" s="410">
        <v>41.887</v>
      </c>
      <c r="H20" s="410">
        <v>43.17</v>
      </c>
      <c r="I20" s="410"/>
      <c r="J20" s="103"/>
      <c r="K20" s="99"/>
      <c r="M20" s="3"/>
      <c r="N20" s="3"/>
    </row>
    <row r="21" spans="2:14" x14ac:dyDescent="0.3">
      <c r="B21" s="1">
        <v>3</v>
      </c>
      <c r="C21" s="409">
        <v>43.216999999999999</v>
      </c>
      <c r="D21" s="410">
        <v>41.954999999999998</v>
      </c>
      <c r="E21" s="410">
        <v>41.786000000000001</v>
      </c>
      <c r="F21" s="410">
        <v>41.749000000000002</v>
      </c>
      <c r="G21" s="410">
        <v>41.664000000000001</v>
      </c>
      <c r="H21" s="410">
        <v>42.612000000000002</v>
      </c>
      <c r="I21" s="410"/>
      <c r="J21" s="103"/>
      <c r="K21" s="99"/>
      <c r="M21" s="3"/>
      <c r="N21" s="3"/>
    </row>
    <row r="22" spans="2:14" x14ac:dyDescent="0.3">
      <c r="B22" s="1">
        <v>4</v>
      </c>
      <c r="C22" s="409">
        <v>44.36</v>
      </c>
      <c r="D22" s="410">
        <v>41.850999999999999</v>
      </c>
      <c r="E22" s="410">
        <v>42.853000000000002</v>
      </c>
      <c r="F22" s="410">
        <v>41.713000000000001</v>
      </c>
      <c r="G22" s="410">
        <v>41.395000000000003</v>
      </c>
      <c r="H22" s="410">
        <v>42.526000000000003</v>
      </c>
      <c r="I22" s="410"/>
      <c r="J22" s="103"/>
      <c r="K22" s="99"/>
      <c r="M22" s="3"/>
      <c r="N22" s="3"/>
    </row>
    <row r="23" spans="2:14" x14ac:dyDescent="0.3">
      <c r="B23" s="1">
        <v>5</v>
      </c>
      <c r="C23" s="409">
        <v>42.530999999999999</v>
      </c>
      <c r="D23" s="410">
        <v>41.933999999999997</v>
      </c>
      <c r="E23" s="410">
        <v>42.031999999999996</v>
      </c>
      <c r="F23" s="410">
        <v>41.658000000000001</v>
      </c>
      <c r="G23" s="410">
        <v>41.423999999999999</v>
      </c>
      <c r="H23" s="410">
        <v>41.915999999999997</v>
      </c>
      <c r="I23" s="410"/>
      <c r="J23" s="103"/>
      <c r="K23" s="99"/>
    </row>
    <row r="24" spans="2:14" x14ac:dyDescent="0.3">
      <c r="B24" s="1">
        <v>6</v>
      </c>
      <c r="C24" s="409">
        <v>42.764000000000003</v>
      </c>
      <c r="D24" s="410">
        <v>41.65</v>
      </c>
      <c r="E24" s="410">
        <v>42.091999999999999</v>
      </c>
      <c r="F24" s="410">
        <v>41.585999999999999</v>
      </c>
      <c r="G24" s="410">
        <v>41.182000000000002</v>
      </c>
      <c r="H24" s="410">
        <v>42.055</v>
      </c>
      <c r="I24" s="410"/>
      <c r="J24" s="103"/>
      <c r="K24" s="99"/>
    </row>
    <row r="25" spans="2:14" x14ac:dyDescent="0.3">
      <c r="B25" s="1">
        <v>7</v>
      </c>
      <c r="C25" s="409">
        <v>41.734000000000002</v>
      </c>
      <c r="D25" s="410">
        <v>41.832000000000001</v>
      </c>
      <c r="E25" s="410">
        <v>41.606000000000002</v>
      </c>
      <c r="F25" s="410">
        <v>41.476999999999997</v>
      </c>
      <c r="G25" s="410">
        <v>41.234999999999999</v>
      </c>
      <c r="H25" s="410">
        <v>41.848999999999997</v>
      </c>
      <c r="I25" s="410"/>
      <c r="J25" s="103"/>
      <c r="K25" s="99"/>
    </row>
    <row r="26" spans="2:14" x14ac:dyDescent="0.3">
      <c r="B26" s="1">
        <v>8</v>
      </c>
      <c r="C26" s="409">
        <v>41.688000000000002</v>
      </c>
      <c r="D26" s="410">
        <v>42.697000000000003</v>
      </c>
      <c r="E26" s="410">
        <v>41.582999999999998</v>
      </c>
      <c r="F26" s="410">
        <v>41.335000000000001</v>
      </c>
      <c r="G26" s="410">
        <v>41.277999999999999</v>
      </c>
      <c r="H26" s="410">
        <v>42.103000000000002</v>
      </c>
      <c r="I26" s="410"/>
      <c r="J26" s="103"/>
      <c r="K26" s="99"/>
    </row>
    <row r="27" spans="2:14" x14ac:dyDescent="0.3">
      <c r="B27" s="1">
        <v>9</v>
      </c>
      <c r="C27" s="412">
        <v>41.725999999999999</v>
      </c>
      <c r="D27" s="410">
        <v>41.497</v>
      </c>
      <c r="E27" s="410">
        <v>41.585999999999999</v>
      </c>
      <c r="F27" s="410">
        <v>41.192999999999998</v>
      </c>
      <c r="G27" s="410">
        <v>41.67</v>
      </c>
      <c r="H27" s="410">
        <v>41.996000000000002</v>
      </c>
      <c r="I27" s="410"/>
      <c r="J27" s="103"/>
      <c r="K27" s="99"/>
    </row>
    <row r="28" spans="2:14" x14ac:dyDescent="0.3">
      <c r="B28" s="1">
        <v>10</v>
      </c>
      <c r="C28" s="409">
        <v>41.612000000000002</v>
      </c>
      <c r="D28" s="410">
        <v>41.286000000000001</v>
      </c>
      <c r="E28" s="410">
        <v>41.420999999999999</v>
      </c>
      <c r="F28" s="410">
        <v>41.350999999999999</v>
      </c>
      <c r="G28" s="410">
        <v>41.201999999999998</v>
      </c>
      <c r="H28" s="410">
        <v>43.850999999999999</v>
      </c>
      <c r="I28" s="410"/>
      <c r="J28" s="103"/>
      <c r="K28" s="99"/>
    </row>
    <row r="29" spans="2:14" x14ac:dyDescent="0.3">
      <c r="B29" s="1">
        <v>11</v>
      </c>
      <c r="C29" s="409">
        <v>41.704999999999998</v>
      </c>
      <c r="D29" s="410">
        <v>41.48</v>
      </c>
      <c r="E29" s="410">
        <v>41.603999999999999</v>
      </c>
      <c r="F29" s="410">
        <v>42.213999999999999</v>
      </c>
      <c r="G29" s="410">
        <v>41.271000000000001</v>
      </c>
      <c r="H29" s="410">
        <v>42.054000000000002</v>
      </c>
      <c r="I29" s="410"/>
      <c r="J29" s="103"/>
      <c r="K29" s="99"/>
    </row>
    <row r="30" spans="2:14" x14ac:dyDescent="0.3">
      <c r="B30" s="1">
        <v>12</v>
      </c>
      <c r="C30" s="409">
        <v>42.158000000000001</v>
      </c>
      <c r="D30" s="410">
        <v>41.783000000000001</v>
      </c>
      <c r="E30" s="410">
        <v>41.667999999999999</v>
      </c>
      <c r="F30" s="410">
        <v>41.253</v>
      </c>
      <c r="G30" s="410">
        <v>41.341999999999999</v>
      </c>
      <c r="H30" s="410">
        <v>42.171999999999997</v>
      </c>
      <c r="I30" s="410"/>
      <c r="J30" s="103"/>
      <c r="K30" s="99"/>
    </row>
    <row r="31" spans="2:14" x14ac:dyDescent="0.3">
      <c r="B31" s="1">
        <v>13</v>
      </c>
      <c r="C31" s="409">
        <v>41.279000000000003</v>
      </c>
      <c r="D31" s="410">
        <v>42.076999999999998</v>
      </c>
      <c r="E31" s="410">
        <v>41.652000000000001</v>
      </c>
      <c r="F31" s="410">
        <v>41.697000000000003</v>
      </c>
      <c r="G31" s="410">
        <v>41.109000000000002</v>
      </c>
      <c r="H31" s="410">
        <v>41.978000000000002</v>
      </c>
      <c r="I31" s="410"/>
      <c r="J31" s="103"/>
      <c r="K31" s="100"/>
      <c r="L31" s="1"/>
    </row>
    <row r="32" spans="2:14" x14ac:dyDescent="0.3">
      <c r="B32" s="1">
        <v>14</v>
      </c>
      <c r="C32" s="413">
        <v>41.360999999999997</v>
      </c>
      <c r="D32" s="410">
        <v>41.286000000000001</v>
      </c>
      <c r="E32" s="410">
        <v>41.527999999999999</v>
      </c>
      <c r="F32" s="410">
        <v>41.521000000000001</v>
      </c>
      <c r="G32" s="410">
        <v>42.250999999999998</v>
      </c>
      <c r="H32" s="410">
        <v>42.253999999999998</v>
      </c>
      <c r="I32" s="410"/>
      <c r="J32" s="103"/>
      <c r="K32" s="100"/>
      <c r="L32" s="1"/>
    </row>
    <row r="33" spans="2:12" x14ac:dyDescent="0.3">
      <c r="B33" s="1">
        <v>15</v>
      </c>
      <c r="C33" s="409">
        <v>41.308</v>
      </c>
      <c r="D33" s="410">
        <v>41.781999999999996</v>
      </c>
      <c r="E33" s="410">
        <v>41.899000000000001</v>
      </c>
      <c r="F33" s="410">
        <v>41.468000000000004</v>
      </c>
      <c r="G33" s="410">
        <v>41.133000000000003</v>
      </c>
      <c r="H33" s="410">
        <v>42.122999999999998</v>
      </c>
      <c r="I33" s="410"/>
      <c r="J33" s="103"/>
      <c r="K33" s="100"/>
      <c r="L33" s="1"/>
    </row>
    <row r="34" spans="2:12" x14ac:dyDescent="0.3">
      <c r="B34" s="1">
        <v>16</v>
      </c>
      <c r="C34" s="409">
        <v>41.167000000000002</v>
      </c>
      <c r="D34" s="410">
        <v>41.423999999999999</v>
      </c>
      <c r="E34" s="410">
        <v>41.847999999999999</v>
      </c>
      <c r="F34" s="410">
        <v>41.414000000000001</v>
      </c>
      <c r="G34" s="410">
        <v>41.101999999999997</v>
      </c>
      <c r="H34" s="410">
        <v>42.018000000000001</v>
      </c>
      <c r="I34" s="410"/>
      <c r="J34" s="103"/>
      <c r="K34" s="100"/>
      <c r="L34" s="1"/>
    </row>
    <row r="35" spans="2:12" x14ac:dyDescent="0.3">
      <c r="B35" s="1">
        <v>17</v>
      </c>
      <c r="C35" s="409">
        <v>41.262</v>
      </c>
      <c r="D35" s="410">
        <v>41.521999999999998</v>
      </c>
      <c r="E35" s="410">
        <v>41.776000000000003</v>
      </c>
      <c r="F35" s="410">
        <v>41.44</v>
      </c>
      <c r="G35" s="410">
        <v>40.962000000000003</v>
      </c>
      <c r="H35" s="410">
        <v>42.225999999999999</v>
      </c>
      <c r="I35" s="410"/>
      <c r="J35" s="103"/>
      <c r="K35" s="100"/>
      <c r="L35" s="1"/>
    </row>
    <row r="36" spans="2:12" x14ac:dyDescent="0.3">
      <c r="B36" s="1">
        <v>18</v>
      </c>
      <c r="C36" s="409">
        <v>41.58</v>
      </c>
      <c r="D36" s="410">
        <v>41.435000000000002</v>
      </c>
      <c r="E36" s="410">
        <v>41.695</v>
      </c>
      <c r="F36" s="410">
        <v>41.366</v>
      </c>
      <c r="G36" s="410">
        <v>41.207000000000001</v>
      </c>
      <c r="H36" s="410">
        <v>42.326999999999998</v>
      </c>
      <c r="I36" s="410"/>
      <c r="J36" s="103"/>
      <c r="K36" s="100"/>
      <c r="L36" s="1"/>
    </row>
    <row r="37" spans="2:12" x14ac:dyDescent="0.3">
      <c r="B37" s="1">
        <v>19</v>
      </c>
      <c r="C37" s="409">
        <v>41.363</v>
      </c>
      <c r="D37" s="410">
        <v>41.264000000000003</v>
      </c>
      <c r="E37" s="410">
        <v>41.652000000000001</v>
      </c>
      <c r="F37" s="410">
        <v>41.58</v>
      </c>
      <c r="G37" s="410">
        <v>41.116999999999997</v>
      </c>
      <c r="H37" s="410">
        <v>42.292000000000002</v>
      </c>
      <c r="I37" s="410"/>
      <c r="J37" s="103"/>
      <c r="K37" s="100"/>
      <c r="L37" s="1"/>
    </row>
    <row r="38" spans="2:12" x14ac:dyDescent="0.3">
      <c r="B38" s="1">
        <v>20</v>
      </c>
      <c r="C38" s="409">
        <v>41.430999999999997</v>
      </c>
      <c r="D38" s="410">
        <v>41.664000000000001</v>
      </c>
      <c r="E38" s="410">
        <v>41.57</v>
      </c>
      <c r="F38" s="410">
        <v>41.609000000000002</v>
      </c>
      <c r="G38" s="410">
        <v>41.825000000000003</v>
      </c>
      <c r="H38" s="410">
        <v>42.156999999999996</v>
      </c>
      <c r="I38" s="410"/>
      <c r="J38" s="103"/>
      <c r="K38" s="100"/>
      <c r="L38" s="1"/>
    </row>
    <row r="39" spans="2:12" x14ac:dyDescent="0.3">
      <c r="B39" s="1">
        <v>21</v>
      </c>
      <c r="C39" s="409"/>
      <c r="D39" s="410">
        <v>43.073999999999998</v>
      </c>
      <c r="E39" s="410">
        <v>41.59</v>
      </c>
      <c r="F39" s="410">
        <v>41.524000000000001</v>
      </c>
      <c r="G39" s="410">
        <v>40.976999999999997</v>
      </c>
      <c r="H39" s="410">
        <v>42.021999999999998</v>
      </c>
      <c r="I39" s="410"/>
      <c r="J39" s="103"/>
      <c r="K39" s="100"/>
      <c r="L39" s="1"/>
    </row>
    <row r="40" spans="2:12" x14ac:dyDescent="0.3">
      <c r="B40" s="1">
        <v>22</v>
      </c>
      <c r="C40" s="409"/>
      <c r="D40" s="410">
        <v>41.411999999999999</v>
      </c>
      <c r="E40" s="410">
        <v>41.161000000000001</v>
      </c>
      <c r="F40" s="410">
        <v>41.567</v>
      </c>
      <c r="G40" s="410">
        <v>41.04</v>
      </c>
      <c r="H40" s="410">
        <v>42.307000000000002</v>
      </c>
      <c r="I40" s="410"/>
      <c r="J40" s="103"/>
      <c r="K40" s="100"/>
      <c r="L40" s="1"/>
    </row>
    <row r="41" spans="2:12" x14ac:dyDescent="0.3">
      <c r="B41" s="1">
        <v>23</v>
      </c>
      <c r="C41" s="409"/>
      <c r="D41" s="410">
        <v>41.673000000000002</v>
      </c>
      <c r="E41" s="410">
        <v>41.726999999999997</v>
      </c>
      <c r="F41" s="410">
        <v>41.423000000000002</v>
      </c>
      <c r="G41" s="410">
        <v>40.951999999999998</v>
      </c>
      <c r="H41" s="410">
        <v>42.795000000000002</v>
      </c>
      <c r="I41" s="410"/>
      <c r="J41" s="103"/>
      <c r="K41" s="100"/>
      <c r="L41" s="1"/>
    </row>
    <row r="42" spans="2:12" x14ac:dyDescent="0.3">
      <c r="B42" s="1">
        <v>24</v>
      </c>
      <c r="C42" s="409"/>
      <c r="D42" s="410">
        <v>41.752000000000002</v>
      </c>
      <c r="E42" s="410">
        <v>41.533999999999999</v>
      </c>
      <c r="F42" s="410">
        <v>41.41</v>
      </c>
      <c r="G42" s="410">
        <v>41.139000000000003</v>
      </c>
      <c r="H42" s="410">
        <v>42.68</v>
      </c>
      <c r="I42" s="410"/>
      <c r="J42" s="103"/>
      <c r="K42" s="100"/>
      <c r="L42" s="1"/>
    </row>
    <row r="43" spans="2:12" x14ac:dyDescent="0.3">
      <c r="B43" s="1">
        <v>25</v>
      </c>
      <c r="C43" s="409"/>
      <c r="D43" s="410"/>
      <c r="E43" s="410">
        <v>43.284999999999997</v>
      </c>
      <c r="F43" s="410">
        <v>41.442</v>
      </c>
      <c r="G43" s="410">
        <v>40.959000000000003</v>
      </c>
      <c r="H43" s="410">
        <v>42.316000000000003</v>
      </c>
      <c r="I43" s="410"/>
      <c r="J43" s="103"/>
      <c r="K43" s="100"/>
      <c r="L43" s="1"/>
    </row>
    <row r="44" spans="2:12" x14ac:dyDescent="0.3">
      <c r="B44" s="1">
        <v>26</v>
      </c>
      <c r="C44" s="409"/>
      <c r="D44" s="410"/>
      <c r="E44" s="410">
        <v>41.4</v>
      </c>
      <c r="F44" s="410">
        <v>41.250999999999998</v>
      </c>
      <c r="G44" s="410">
        <v>40.994</v>
      </c>
      <c r="H44" s="410">
        <v>42.273000000000003</v>
      </c>
      <c r="I44" s="410"/>
      <c r="J44" s="103"/>
      <c r="K44" s="100"/>
      <c r="L44" s="1"/>
    </row>
    <row r="45" spans="2:12" x14ac:dyDescent="0.3">
      <c r="B45" s="1">
        <v>27</v>
      </c>
      <c r="C45" s="409"/>
      <c r="D45" s="410"/>
      <c r="E45" s="410">
        <v>41.372999999999998</v>
      </c>
      <c r="F45" s="410">
        <v>41.378</v>
      </c>
      <c r="G45" s="410">
        <v>40.905000000000001</v>
      </c>
      <c r="H45" s="410">
        <v>42.198999999999998</v>
      </c>
      <c r="I45" s="410"/>
      <c r="J45" s="103"/>
      <c r="K45" s="100"/>
      <c r="L45" s="1"/>
    </row>
    <row r="46" spans="2:12" x14ac:dyDescent="0.3">
      <c r="B46" s="1">
        <v>28</v>
      </c>
      <c r="C46" s="409"/>
      <c r="D46" s="410"/>
      <c r="E46" s="410">
        <v>41.369</v>
      </c>
      <c r="F46" s="410">
        <v>41.874000000000002</v>
      </c>
      <c r="G46" s="410">
        <v>40.932000000000002</v>
      </c>
      <c r="H46" s="410">
        <v>42.201999999999998</v>
      </c>
      <c r="I46" s="410"/>
      <c r="J46" s="103"/>
      <c r="K46" s="100"/>
      <c r="L46" s="1"/>
    </row>
    <row r="47" spans="2:12" x14ac:dyDescent="0.3">
      <c r="B47" s="1">
        <v>29</v>
      </c>
      <c r="C47" s="409"/>
      <c r="D47" s="410"/>
      <c r="E47" s="410">
        <v>42.054000000000002</v>
      </c>
      <c r="F47" s="410">
        <v>41.344000000000001</v>
      </c>
      <c r="G47" s="410">
        <v>40.798999999999999</v>
      </c>
      <c r="H47" s="410">
        <v>42.152000000000001</v>
      </c>
      <c r="I47" s="410"/>
      <c r="J47" s="103"/>
      <c r="K47" s="100"/>
      <c r="L47" s="1"/>
    </row>
    <row r="48" spans="2:12" x14ac:dyDescent="0.3">
      <c r="B48" s="1">
        <v>30</v>
      </c>
      <c r="C48" s="409"/>
      <c r="D48" s="410"/>
      <c r="E48" s="410">
        <v>41.713000000000001</v>
      </c>
      <c r="F48" s="410">
        <v>41.058999999999997</v>
      </c>
      <c r="G48" s="410">
        <v>40.929000000000002</v>
      </c>
      <c r="H48" s="410">
        <v>42.777000000000001</v>
      </c>
      <c r="I48" s="410"/>
      <c r="J48" s="103"/>
      <c r="K48" s="100"/>
      <c r="L48" s="1"/>
    </row>
    <row r="49" spans="2:12" x14ac:dyDescent="0.3">
      <c r="B49" s="1">
        <v>31</v>
      </c>
      <c r="C49" s="409"/>
      <c r="D49" s="410"/>
      <c r="E49" s="410">
        <v>41.63</v>
      </c>
      <c r="F49" s="410">
        <v>41.098999999999997</v>
      </c>
      <c r="G49" s="410">
        <v>40.988999999999997</v>
      </c>
      <c r="H49" s="410">
        <v>42.101999999999997</v>
      </c>
      <c r="I49" s="410"/>
      <c r="J49" s="103"/>
      <c r="K49" s="100"/>
      <c r="L49" s="1"/>
    </row>
    <row r="50" spans="2:12" x14ac:dyDescent="0.3">
      <c r="B50" s="1">
        <v>32</v>
      </c>
      <c r="C50" s="409"/>
      <c r="D50" s="410"/>
      <c r="E50" s="410">
        <v>41.616999999999997</v>
      </c>
      <c r="F50" s="410">
        <v>41.372999999999998</v>
      </c>
      <c r="G50" s="410">
        <v>41.091999999999999</v>
      </c>
      <c r="H50" s="410">
        <v>42.292999999999999</v>
      </c>
      <c r="I50" s="410"/>
      <c r="J50" s="103"/>
      <c r="K50" s="100"/>
      <c r="L50" s="1"/>
    </row>
    <row r="51" spans="2:12" x14ac:dyDescent="0.3">
      <c r="B51" s="1">
        <v>33</v>
      </c>
      <c r="C51" s="409"/>
      <c r="D51" s="410"/>
      <c r="E51" s="410">
        <v>41.881999999999998</v>
      </c>
      <c r="F51" s="410">
        <v>41.228999999999999</v>
      </c>
      <c r="G51" s="410">
        <v>41.350999999999999</v>
      </c>
      <c r="H51" s="410">
        <v>42.286999999999999</v>
      </c>
      <c r="I51" s="410"/>
      <c r="J51" s="103"/>
      <c r="K51" s="100"/>
      <c r="L51" s="1"/>
    </row>
    <row r="52" spans="2:12" x14ac:dyDescent="0.3">
      <c r="B52" s="1">
        <v>34</v>
      </c>
      <c r="C52" s="409"/>
      <c r="D52" s="410"/>
      <c r="E52" s="410">
        <v>41.66</v>
      </c>
      <c r="F52" s="410">
        <v>41.281999999999996</v>
      </c>
      <c r="G52" s="410">
        <v>41.198</v>
      </c>
      <c r="H52" s="410">
        <v>42.076000000000001</v>
      </c>
      <c r="I52" s="410"/>
      <c r="J52" s="103"/>
      <c r="K52" s="100"/>
      <c r="L52" s="1"/>
    </row>
    <row r="53" spans="2:12" x14ac:dyDescent="0.3">
      <c r="B53" s="1">
        <v>35</v>
      </c>
      <c r="C53" s="409"/>
      <c r="D53" s="410"/>
      <c r="E53" s="410"/>
      <c r="F53" s="410">
        <v>41.939</v>
      </c>
      <c r="G53" s="410">
        <v>41.262</v>
      </c>
      <c r="H53" s="410">
        <v>42.56</v>
      </c>
      <c r="I53" s="410"/>
      <c r="J53" s="103"/>
      <c r="K53" s="100"/>
      <c r="L53" s="1"/>
    </row>
    <row r="54" spans="2:12" x14ac:dyDescent="0.3">
      <c r="B54" s="1">
        <v>36</v>
      </c>
      <c r="C54" s="409"/>
      <c r="D54" s="410"/>
      <c r="E54" s="410"/>
      <c r="F54" s="410">
        <v>41.908999999999999</v>
      </c>
      <c r="G54" s="410">
        <v>41.283000000000001</v>
      </c>
      <c r="H54" s="410">
        <v>42.182000000000002</v>
      </c>
      <c r="I54" s="410"/>
      <c r="J54" s="103"/>
      <c r="K54" s="100"/>
      <c r="L54" s="1"/>
    </row>
    <row r="55" spans="2:12" x14ac:dyDescent="0.3">
      <c r="B55" s="1">
        <v>37</v>
      </c>
      <c r="C55" s="409"/>
      <c r="D55" s="410"/>
      <c r="E55" s="410"/>
      <c r="F55" s="410">
        <v>42.173999999999999</v>
      </c>
      <c r="G55" s="410">
        <v>41.109000000000002</v>
      </c>
      <c r="H55" s="410">
        <v>41.91</v>
      </c>
      <c r="I55" s="410"/>
      <c r="J55" s="103"/>
      <c r="K55" s="100"/>
      <c r="L55" s="1"/>
    </row>
    <row r="56" spans="2:12" x14ac:dyDescent="0.3">
      <c r="B56" s="1">
        <v>38</v>
      </c>
      <c r="C56" s="409"/>
      <c r="D56" s="410"/>
      <c r="E56" s="410"/>
      <c r="F56" s="410">
        <v>41.378999999999998</v>
      </c>
      <c r="G56" s="410">
        <v>40.881</v>
      </c>
      <c r="H56" s="410">
        <v>42.164000000000001</v>
      </c>
      <c r="I56" s="410"/>
      <c r="J56" s="103"/>
      <c r="K56" s="100"/>
      <c r="L56" s="1"/>
    </row>
    <row r="57" spans="2:12" x14ac:dyDescent="0.3">
      <c r="B57" s="1">
        <v>39</v>
      </c>
      <c r="C57" s="409"/>
      <c r="D57" s="410"/>
      <c r="E57" s="410"/>
      <c r="F57" s="410">
        <v>41.648000000000003</v>
      </c>
      <c r="G57" s="410">
        <v>41.067999999999998</v>
      </c>
      <c r="H57" s="410">
        <v>42.444000000000003</v>
      </c>
      <c r="I57" s="410"/>
      <c r="J57" s="103"/>
      <c r="K57" s="100"/>
      <c r="L57" s="1"/>
    </row>
    <row r="58" spans="2:12" x14ac:dyDescent="0.3">
      <c r="B58" s="1">
        <v>40</v>
      </c>
      <c r="C58" s="409"/>
      <c r="D58" s="410"/>
      <c r="E58" s="410"/>
      <c r="F58" s="410">
        <v>41.456000000000003</v>
      </c>
      <c r="G58" s="410">
        <v>41.133000000000003</v>
      </c>
      <c r="H58" s="410">
        <v>42.277000000000001</v>
      </c>
      <c r="I58" s="410"/>
      <c r="J58" s="103"/>
      <c r="K58" s="100"/>
      <c r="L58" s="1"/>
    </row>
    <row r="59" spans="2:12" x14ac:dyDescent="0.3">
      <c r="B59" s="1">
        <v>41</v>
      </c>
      <c r="C59" s="409"/>
      <c r="D59" s="410"/>
      <c r="E59" s="410"/>
      <c r="F59" s="410">
        <v>41.328000000000003</v>
      </c>
      <c r="G59" s="410">
        <v>41.155000000000001</v>
      </c>
      <c r="H59" s="410">
        <v>42.433</v>
      </c>
      <c r="I59" s="410"/>
      <c r="J59" s="103"/>
      <c r="K59" s="100"/>
      <c r="L59" s="1"/>
    </row>
    <row r="60" spans="2:12" x14ac:dyDescent="0.3">
      <c r="B60" s="1">
        <v>42</v>
      </c>
      <c r="C60" s="409"/>
      <c r="D60" s="410"/>
      <c r="E60" s="410"/>
      <c r="F60" s="410">
        <v>41.615000000000002</v>
      </c>
      <c r="G60" s="410">
        <v>41.216999999999999</v>
      </c>
      <c r="H60" s="410">
        <v>42.4</v>
      </c>
      <c r="I60" s="410"/>
      <c r="J60" s="103"/>
      <c r="K60" s="100"/>
      <c r="L60" s="1"/>
    </row>
    <row r="61" spans="2:12" x14ac:dyDescent="0.3">
      <c r="B61" s="1">
        <v>43</v>
      </c>
      <c r="C61" s="409"/>
      <c r="D61" s="410"/>
      <c r="E61" s="410"/>
      <c r="F61" s="410">
        <v>41.363</v>
      </c>
      <c r="G61" s="410">
        <v>41.283000000000001</v>
      </c>
      <c r="H61" s="410">
        <v>42.9</v>
      </c>
      <c r="I61" s="410"/>
      <c r="J61" s="103"/>
      <c r="K61" s="100"/>
      <c r="L61" s="1"/>
    </row>
    <row r="62" spans="2:12" x14ac:dyDescent="0.3">
      <c r="B62" s="1">
        <v>44</v>
      </c>
      <c r="C62" s="409"/>
      <c r="D62" s="410"/>
      <c r="E62" s="410"/>
      <c r="F62" s="410">
        <v>41.655000000000001</v>
      </c>
      <c r="G62" s="410">
        <v>41.439</v>
      </c>
      <c r="H62" s="410">
        <v>42.72</v>
      </c>
      <c r="I62" s="410"/>
      <c r="J62" s="103"/>
      <c r="K62" s="100"/>
      <c r="L62" s="1"/>
    </row>
    <row r="63" spans="2:12" x14ac:dyDescent="0.3">
      <c r="B63" s="1">
        <v>45</v>
      </c>
      <c r="C63" s="409"/>
      <c r="D63" s="410"/>
      <c r="E63" s="410"/>
      <c r="F63" s="410">
        <v>41.46</v>
      </c>
      <c r="G63" s="410">
        <v>41.286000000000001</v>
      </c>
      <c r="H63" s="410">
        <v>42.332000000000001</v>
      </c>
      <c r="I63" s="410"/>
      <c r="J63" s="103"/>
      <c r="K63" s="100"/>
      <c r="L63" s="1"/>
    </row>
    <row r="64" spans="2:12" x14ac:dyDescent="0.3">
      <c r="B64" s="1">
        <v>46</v>
      </c>
      <c r="C64" s="409"/>
      <c r="D64" s="410"/>
      <c r="E64" s="410"/>
      <c r="F64" s="410">
        <v>41.524999999999999</v>
      </c>
      <c r="G64" s="410">
        <v>41.219000000000001</v>
      </c>
      <c r="H64" s="410">
        <v>42.393999999999998</v>
      </c>
      <c r="I64" s="410"/>
      <c r="J64" s="103"/>
      <c r="K64" s="100"/>
      <c r="L64" s="1"/>
    </row>
    <row r="65" spans="1:16" x14ac:dyDescent="0.3">
      <c r="B65" s="1">
        <v>47</v>
      </c>
      <c r="C65" s="409"/>
      <c r="D65" s="410"/>
      <c r="E65" s="410"/>
      <c r="F65" s="410">
        <v>41.838000000000001</v>
      </c>
      <c r="G65" s="410">
        <v>41.136000000000003</v>
      </c>
      <c r="H65" s="410">
        <v>42.587000000000003</v>
      </c>
      <c r="I65" s="410"/>
      <c r="J65" s="103"/>
      <c r="K65" s="100"/>
      <c r="L65" s="1"/>
    </row>
    <row r="66" spans="1:16" x14ac:dyDescent="0.3">
      <c r="B66" s="1">
        <v>48</v>
      </c>
      <c r="C66" s="409"/>
      <c r="D66" s="410"/>
      <c r="E66" s="410"/>
      <c r="F66" s="410">
        <v>41.478999999999999</v>
      </c>
      <c r="G66" s="410">
        <v>41.042000000000002</v>
      </c>
      <c r="H66" s="410">
        <v>42.612000000000002</v>
      </c>
      <c r="I66" s="410"/>
      <c r="J66" s="103"/>
      <c r="K66" s="100"/>
      <c r="L66" s="1"/>
    </row>
    <row r="67" spans="1:16" x14ac:dyDescent="0.3">
      <c r="B67" s="1">
        <v>49</v>
      </c>
      <c r="C67" s="409"/>
      <c r="D67" s="410"/>
      <c r="E67" s="410"/>
      <c r="F67" s="410">
        <v>42.137999999999998</v>
      </c>
      <c r="G67" s="410">
        <v>41.207000000000001</v>
      </c>
      <c r="H67" s="410">
        <v>42.606999999999999</v>
      </c>
      <c r="I67" s="410"/>
      <c r="J67" s="103"/>
      <c r="K67" s="100"/>
      <c r="L67" s="1"/>
    </row>
    <row r="68" spans="1:16" x14ac:dyDescent="0.3">
      <c r="B68" s="1">
        <v>50</v>
      </c>
      <c r="C68" s="409"/>
      <c r="D68" s="410"/>
      <c r="E68" s="410"/>
      <c r="F68" s="410">
        <v>41.253</v>
      </c>
      <c r="G68" s="410">
        <v>41.287999999999997</v>
      </c>
      <c r="H68" s="410">
        <v>42.603000000000002</v>
      </c>
      <c r="I68" s="410"/>
      <c r="J68" s="103"/>
      <c r="K68" s="100"/>
      <c r="L68" s="1"/>
    </row>
    <row r="69" spans="1:16" x14ac:dyDescent="0.3">
      <c r="B69" s="1">
        <v>51</v>
      </c>
      <c r="C69" s="409"/>
      <c r="D69" s="410"/>
      <c r="E69" s="410"/>
      <c r="F69" s="410">
        <v>41.670999999999999</v>
      </c>
      <c r="G69" s="410">
        <v>41.918999999999997</v>
      </c>
      <c r="H69" s="410">
        <v>43.210999999999999</v>
      </c>
      <c r="I69" s="410"/>
      <c r="J69" s="103"/>
      <c r="K69" s="100"/>
      <c r="L69" s="1"/>
    </row>
    <row r="70" spans="1:16" x14ac:dyDescent="0.3">
      <c r="B70" s="1">
        <v>52</v>
      </c>
      <c r="C70" s="409"/>
      <c r="D70" s="410"/>
      <c r="E70" s="410"/>
      <c r="F70" s="410">
        <v>41.588000000000001</v>
      </c>
      <c r="G70" s="410">
        <v>41.619</v>
      </c>
      <c r="H70" s="410">
        <v>43.043999999999997</v>
      </c>
      <c r="I70" s="410"/>
      <c r="J70" s="103"/>
      <c r="K70" s="100"/>
      <c r="L70" s="1"/>
    </row>
    <row r="71" spans="1:16" x14ac:dyDescent="0.3">
      <c r="B71" s="1">
        <v>53</v>
      </c>
      <c r="C71" s="409"/>
      <c r="D71" s="410"/>
      <c r="E71" s="410"/>
      <c r="F71" s="410">
        <v>41.661999999999999</v>
      </c>
      <c r="G71" s="410">
        <v>41.292999999999999</v>
      </c>
      <c r="H71" s="410"/>
      <c r="I71" s="410"/>
      <c r="J71" s="103"/>
      <c r="K71" s="100"/>
      <c r="L71" s="1"/>
    </row>
    <row r="72" spans="1:16" x14ac:dyDescent="0.3">
      <c r="B72" s="1">
        <v>54</v>
      </c>
      <c r="C72" s="409"/>
      <c r="D72" s="410"/>
      <c r="E72" s="410"/>
      <c r="F72" s="410">
        <v>41.628999999999998</v>
      </c>
      <c r="G72" s="410">
        <v>41.34</v>
      </c>
      <c r="H72" s="410"/>
      <c r="I72" s="410"/>
      <c r="J72" s="103"/>
      <c r="K72" s="100"/>
      <c r="L72" s="1"/>
    </row>
    <row r="73" spans="1:16" x14ac:dyDescent="0.3">
      <c r="B73" s="1">
        <v>55</v>
      </c>
      <c r="C73" s="409"/>
      <c r="D73" s="410"/>
      <c r="E73" s="410"/>
      <c r="F73" s="410">
        <v>41.722999999999999</v>
      </c>
      <c r="G73" s="410">
        <v>41.404000000000003</v>
      </c>
      <c r="H73" s="410"/>
      <c r="I73" s="410"/>
      <c r="J73" s="103"/>
      <c r="K73" s="100"/>
      <c r="L73" s="1"/>
    </row>
    <row r="74" spans="1:16" x14ac:dyDescent="0.3">
      <c r="B74" s="1">
        <v>56</v>
      </c>
      <c r="C74" s="409"/>
      <c r="D74" s="410"/>
      <c r="E74" s="410"/>
      <c r="G74" s="410">
        <v>41.037999999999997</v>
      </c>
      <c r="H74" s="410"/>
      <c r="I74" s="410"/>
      <c r="J74" s="103"/>
      <c r="K74" s="100"/>
      <c r="L74" s="1"/>
    </row>
    <row r="75" spans="1:16" x14ac:dyDescent="0.3">
      <c r="B75" s="1">
        <v>57</v>
      </c>
      <c r="C75" s="415"/>
      <c r="D75" s="410"/>
      <c r="E75" s="410"/>
      <c r="G75" s="410">
        <v>41.252000000000002</v>
      </c>
      <c r="H75" s="410"/>
      <c r="I75" s="416"/>
      <c r="J75" s="104"/>
      <c r="K75" s="100"/>
      <c r="L75" s="1"/>
    </row>
    <row r="76" spans="1:16" x14ac:dyDescent="0.3">
      <c r="B76" s="1">
        <v>58</v>
      </c>
      <c r="C76" s="415"/>
      <c r="D76" s="410"/>
      <c r="E76" s="410"/>
      <c r="F76" s="410"/>
      <c r="G76" s="410"/>
      <c r="H76" s="410"/>
      <c r="I76" s="416"/>
      <c r="J76" s="104"/>
      <c r="K76" s="100"/>
      <c r="L76" s="1"/>
    </row>
    <row r="77" spans="1:16" x14ac:dyDescent="0.3">
      <c r="B77" s="1">
        <v>59</v>
      </c>
      <c r="C77" s="415"/>
      <c r="D77" s="410"/>
      <c r="E77" s="410"/>
      <c r="F77" s="410"/>
      <c r="G77" s="410"/>
      <c r="H77" s="410"/>
      <c r="I77" s="410"/>
      <c r="J77" s="103"/>
      <c r="K77" s="99"/>
    </row>
    <row r="78" spans="1:16" x14ac:dyDescent="0.3">
      <c r="B78" s="1">
        <v>60</v>
      </c>
      <c r="C78" s="415"/>
      <c r="D78" s="410"/>
      <c r="E78" s="410"/>
      <c r="F78" s="410"/>
      <c r="G78" s="410"/>
      <c r="H78" s="410"/>
      <c r="I78" s="410"/>
      <c r="J78" s="103"/>
      <c r="K78" s="99"/>
    </row>
    <row r="79" spans="1:16" s="2" customFormat="1" x14ac:dyDescent="0.3">
      <c r="A79" s="1"/>
      <c r="B79" s="1">
        <v>61</v>
      </c>
      <c r="C79" s="415"/>
      <c r="D79" s="410"/>
      <c r="E79" s="410"/>
      <c r="F79" s="410"/>
      <c r="G79" s="410"/>
      <c r="H79" s="410"/>
      <c r="I79" s="410"/>
      <c r="J79" s="103"/>
      <c r="K79" s="99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415"/>
      <c r="D80" s="410"/>
      <c r="E80" s="410"/>
      <c r="F80" s="410"/>
      <c r="G80" s="410"/>
      <c r="H80" s="410"/>
      <c r="I80" s="410"/>
      <c r="J80" s="103"/>
      <c r="K80" s="99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418"/>
      <c r="D81" s="419"/>
      <c r="E81" s="419"/>
      <c r="F81" s="419"/>
      <c r="G81" s="419"/>
      <c r="H81" s="419"/>
      <c r="I81" s="419"/>
      <c r="J81" s="108"/>
      <c r="K81" s="99"/>
      <c r="M81" s="1"/>
      <c r="N81" s="1"/>
      <c r="O81" s="1"/>
      <c r="P81" s="1"/>
    </row>
    <row r="82" spans="1:16" x14ac:dyDescent="0.3">
      <c r="C82" s="429"/>
      <c r="D82" s="430"/>
      <c r="E82" s="430"/>
      <c r="F82" s="430"/>
      <c r="G82" s="430"/>
      <c r="H82" s="430"/>
      <c r="I82" s="430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P81"/>
  <sheetViews>
    <sheetView zoomScale="90" zoomScaleNormal="90" workbookViewId="0">
      <selection activeCell="G14" sqref="G14"/>
    </sheetView>
  </sheetViews>
  <sheetFormatPr defaultColWidth="8.88671875" defaultRowHeight="14.4" x14ac:dyDescent="0.3"/>
  <cols>
    <col min="1" max="1" width="8.6640625" style="1" customWidth="1"/>
    <col min="2" max="2" width="20.2187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45" t="s">
        <v>166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</row>
    <row r="3" spans="1:16" ht="7.5" customHeight="1" thickBot="1" x14ac:dyDescent="0.35"/>
    <row r="4" spans="1:16" ht="18" thickBot="1" x14ac:dyDescent="0.4">
      <c r="A4" s="346" t="s">
        <v>156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8"/>
    </row>
    <row r="5" spans="1:16" ht="7.5" customHeight="1" thickBot="1" x14ac:dyDescent="0.35"/>
    <row r="6" spans="1:16" s="2" customFormat="1" ht="20.25" customHeight="1" x14ac:dyDescent="0.3">
      <c r="A6" s="349" t="s">
        <v>23</v>
      </c>
      <c r="B6" s="351" t="s">
        <v>13</v>
      </c>
      <c r="C6" s="353" t="s">
        <v>18</v>
      </c>
      <c r="D6" s="355" t="s">
        <v>24</v>
      </c>
      <c r="E6" s="357" t="s">
        <v>25</v>
      </c>
      <c r="F6" s="359" t="s">
        <v>26</v>
      </c>
      <c r="G6" s="360"/>
      <c r="H6" s="360"/>
      <c r="I6" s="361"/>
      <c r="J6" s="362" t="s">
        <v>27</v>
      </c>
      <c r="K6" s="364" t="s">
        <v>28</v>
      </c>
      <c r="L6" s="365"/>
      <c r="M6" s="65"/>
      <c r="N6" s="66"/>
    </row>
    <row r="7" spans="1:16" s="2" customFormat="1" ht="27.75" customHeight="1" thickBot="1" x14ac:dyDescent="0.35">
      <c r="A7" s="350"/>
      <c r="B7" s="352"/>
      <c r="C7" s="354"/>
      <c r="D7" s="356"/>
      <c r="E7" s="358"/>
      <c r="F7" s="79" t="s">
        <v>29</v>
      </c>
      <c r="G7" s="67" t="s">
        <v>30</v>
      </c>
      <c r="H7" s="67"/>
      <c r="I7" s="80" t="s">
        <v>31</v>
      </c>
      <c r="J7" s="363"/>
      <c r="K7" s="90" t="s">
        <v>32</v>
      </c>
      <c r="L7" s="91" t="s">
        <v>33</v>
      </c>
      <c r="M7" s="89" t="s">
        <v>34</v>
      </c>
      <c r="N7" s="68" t="s">
        <v>35</v>
      </c>
    </row>
    <row r="8" spans="1:16" s="3" customFormat="1" ht="30" customHeight="1" x14ac:dyDescent="0.3">
      <c r="A8" s="69">
        <v>1</v>
      </c>
      <c r="B8" s="400" t="s">
        <v>140</v>
      </c>
      <c r="C8" s="72" t="s">
        <v>169</v>
      </c>
      <c r="D8" s="109">
        <f>COUNTA(C19:C83)</f>
        <v>20</v>
      </c>
      <c r="E8" s="77">
        <f>COUNTA(C19:C83)</f>
        <v>20</v>
      </c>
      <c r="F8" s="117">
        <f>MIN(C19:C82)</f>
        <v>41.628999999999998</v>
      </c>
      <c r="G8" s="112">
        <f>AVERAGE(C19:C85)</f>
        <v>42.554400000000008</v>
      </c>
      <c r="H8" s="58"/>
      <c r="I8" s="81">
        <f>G8-F8</f>
        <v>0.92540000000001044</v>
      </c>
      <c r="J8" s="86">
        <v>1.0447326388888888E-2</v>
      </c>
      <c r="K8" s="92">
        <f>J8</f>
        <v>1.0447326388888888E-2</v>
      </c>
      <c r="L8" s="93">
        <f>K8</f>
        <v>1.0447326388888888E-2</v>
      </c>
      <c r="M8" s="397">
        <v>143.17400000000001</v>
      </c>
      <c r="N8" s="59"/>
      <c r="O8" s="57"/>
      <c r="P8" s="14"/>
    </row>
    <row r="9" spans="1:16" s="3" customFormat="1" ht="30" customHeight="1" thickBot="1" x14ac:dyDescent="0.35">
      <c r="A9" s="70">
        <v>2</v>
      </c>
      <c r="B9" s="401" t="s">
        <v>213</v>
      </c>
      <c r="C9" s="73" t="s">
        <v>196</v>
      </c>
      <c r="D9" s="15">
        <f>COUNTA(D19:D83)+D8+1</f>
        <v>44</v>
      </c>
      <c r="E9" s="78">
        <f>COUNTA(D19:D83)+1</f>
        <v>24</v>
      </c>
      <c r="F9" s="449">
        <f>MIN(D19:D82)</f>
        <v>40.917000000000002</v>
      </c>
      <c r="G9" s="45">
        <f>AVERAGE(D19:D84)</f>
        <v>41.456869565217403</v>
      </c>
      <c r="H9" s="13"/>
      <c r="I9" s="82">
        <f>G9-F9</f>
        <v>0.53986956521740126</v>
      </c>
      <c r="J9" s="87">
        <v>2.3106712962962961E-2</v>
      </c>
      <c r="K9" s="94">
        <f>J9-J8</f>
        <v>1.2659386574074073E-2</v>
      </c>
      <c r="L9" s="95">
        <f>K9</f>
        <v>1.2659386574074073E-2</v>
      </c>
      <c r="M9" s="398">
        <v>140.05699999999999</v>
      </c>
      <c r="N9" s="60"/>
      <c r="O9" s="42"/>
      <c r="P9" s="14"/>
    </row>
    <row r="10" spans="1:16" s="3" customFormat="1" ht="30" customHeight="1" thickBot="1" x14ac:dyDescent="0.35">
      <c r="A10" s="70">
        <v>3</v>
      </c>
      <c r="B10" s="401" t="s">
        <v>140</v>
      </c>
      <c r="C10" s="73" t="s">
        <v>203</v>
      </c>
      <c r="D10" s="15">
        <f>COUNTA(E19:E83)+D9+1</f>
        <v>102</v>
      </c>
      <c r="E10" s="78">
        <f>COUNTA(E19:E83)+1</f>
        <v>58</v>
      </c>
      <c r="F10" s="442">
        <f>MIN(E19:E84)</f>
        <v>41.384</v>
      </c>
      <c r="G10" s="44">
        <f>AVERAGE(E19:E85)</f>
        <v>42.312280701754375</v>
      </c>
      <c r="H10" s="13"/>
      <c r="I10" s="82">
        <f t="shared" ref="I10:I13" si="0">G10-F10</f>
        <v>0.9282807017543746</v>
      </c>
      <c r="J10" s="87">
        <v>5.2651793981481482E-2</v>
      </c>
      <c r="K10" s="94">
        <f>J10-J9</f>
        <v>2.9545081018518521E-2</v>
      </c>
      <c r="L10" s="95">
        <f>K10+L8</f>
        <v>3.9992407407407407E-2</v>
      </c>
      <c r="M10" s="398" t="s">
        <v>273</v>
      </c>
      <c r="N10" s="61"/>
      <c r="O10" s="52"/>
      <c r="P10" s="14"/>
    </row>
    <row r="11" spans="1:16" s="3" customFormat="1" ht="30" customHeight="1" thickBot="1" x14ac:dyDescent="0.35">
      <c r="A11" s="70">
        <v>4</v>
      </c>
      <c r="B11" s="401" t="s">
        <v>213</v>
      </c>
      <c r="C11" s="73" t="s">
        <v>199</v>
      </c>
      <c r="D11" s="15">
        <f>COUNTA(F19:F83)+D10+1</f>
        <v>146</v>
      </c>
      <c r="E11" s="78">
        <f>COUNTA(F19:F83)+1</f>
        <v>44</v>
      </c>
      <c r="F11" s="443">
        <f>MIN(F19:F84)</f>
        <v>40.881</v>
      </c>
      <c r="G11" s="44">
        <f>AVERAGE(F19:F84)</f>
        <v>41.298837209302334</v>
      </c>
      <c r="H11" s="13"/>
      <c r="I11" s="82">
        <f t="shared" si="0"/>
        <v>0.41783720930233414</v>
      </c>
      <c r="J11" s="87">
        <v>7.4784687500000002E-2</v>
      </c>
      <c r="K11" s="94">
        <f>J11-J10</f>
        <v>2.213289351851852E-2</v>
      </c>
      <c r="L11" s="95">
        <f>K11+L9</f>
        <v>3.4792280092592595E-2</v>
      </c>
      <c r="M11" s="398" t="s">
        <v>274</v>
      </c>
      <c r="N11" s="60"/>
      <c r="O11" s="42"/>
      <c r="P11" s="14"/>
    </row>
    <row r="12" spans="1:16" s="3" customFormat="1" ht="30" customHeight="1" x14ac:dyDescent="0.3">
      <c r="A12" s="70">
        <v>5</v>
      </c>
      <c r="B12" s="402" t="s">
        <v>140</v>
      </c>
      <c r="C12" s="74" t="s">
        <v>195</v>
      </c>
      <c r="D12" s="15">
        <f>COUNTA(G19:G83)+D11+1</f>
        <v>194</v>
      </c>
      <c r="E12" s="78">
        <f>COUNTA(G19:G83)+1</f>
        <v>48</v>
      </c>
      <c r="F12" s="111">
        <f>MIN(G19:G84)</f>
        <v>41.875</v>
      </c>
      <c r="G12" s="44">
        <f>AVERAGE(G19:G884)</f>
        <v>42.589212765957434</v>
      </c>
      <c r="H12" s="13"/>
      <c r="I12" s="82">
        <f t="shared" si="0"/>
        <v>0.71421276595743421</v>
      </c>
      <c r="J12" s="87">
        <v>9.9595949074074083E-2</v>
      </c>
      <c r="K12" s="94">
        <f>J12-J11</f>
        <v>2.4811261574074081E-2</v>
      </c>
      <c r="L12" s="96">
        <f>K12+L10</f>
        <v>6.4803668981481488E-2</v>
      </c>
      <c r="M12" s="398" t="s">
        <v>275</v>
      </c>
      <c r="N12" s="60"/>
      <c r="O12" s="43"/>
    </row>
    <row r="13" spans="1:16" s="3" customFormat="1" ht="30" customHeight="1" thickBot="1" x14ac:dyDescent="0.35">
      <c r="A13" s="71" t="s">
        <v>36</v>
      </c>
      <c r="B13" s="403" t="s">
        <v>213</v>
      </c>
      <c r="C13" s="75" t="s">
        <v>170</v>
      </c>
      <c r="D13" s="110">
        <f>COUNTA(H19:H83)+D12+1</f>
        <v>246</v>
      </c>
      <c r="E13" s="396">
        <f>COUNTA(H19:H83)+1</f>
        <v>52</v>
      </c>
      <c r="F13" s="84">
        <f>MIN(H19:H84)</f>
        <v>41.125999999999998</v>
      </c>
      <c r="G13" s="62">
        <f>AVERAGE(H19:H84)</f>
        <v>41.476372549019615</v>
      </c>
      <c r="H13" s="63"/>
      <c r="I13" s="85">
        <f t="shared" si="0"/>
        <v>0.35037254901961745</v>
      </c>
      <c r="J13" s="88" t="str">
        <f>'Общие результаты'!G6</f>
        <v>3:00:17</v>
      </c>
      <c r="K13" s="97">
        <f>J13-J12</f>
        <v>2.560081018518516E-2</v>
      </c>
      <c r="L13" s="98">
        <f>K13+L11</f>
        <v>6.0393090277777756E-2</v>
      </c>
      <c r="M13" s="399"/>
      <c r="N13" s="64"/>
      <c r="O13" s="43"/>
    </row>
    <row r="14" spans="1:16" s="3" customFormat="1" ht="30" customHeight="1" x14ac:dyDescent="0.3">
      <c r="A14" s="47"/>
      <c r="B14" s="48"/>
      <c r="C14" s="49"/>
      <c r="D14" s="49"/>
      <c r="E14" s="49"/>
      <c r="F14" s="34">
        <f>AVERAGE(F8,F10,F12)</f>
        <v>41.629333333333335</v>
      </c>
      <c r="G14" s="36">
        <f>AVERAGE(C19:C85,E19:E85,G19:G85)</f>
        <v>42.456298387096759</v>
      </c>
      <c r="H14" s="50" t="s">
        <v>191</v>
      </c>
      <c r="I14" s="37">
        <f>AVERAGE(I8,I10,I12)</f>
        <v>0.85596448923727309</v>
      </c>
      <c r="J14" s="49"/>
      <c r="K14" s="49"/>
      <c r="L14" s="49"/>
      <c r="M14" s="16"/>
      <c r="N14" s="16"/>
    </row>
    <row r="15" spans="1:16" ht="27.75" customHeight="1" x14ac:dyDescent="0.3">
      <c r="A15" s="17"/>
      <c r="B15" s="17"/>
      <c r="C15" s="17"/>
      <c r="D15" s="18"/>
      <c r="E15" s="19"/>
      <c r="F15" s="20">
        <f>AVERAGE(F9,F11,F13)</f>
        <v>40.974666666666671</v>
      </c>
      <c r="G15" s="21">
        <f>AVERAGE(D19:D85,F19:F85,H19:H85)</f>
        <v>41.407290598290601</v>
      </c>
      <c r="H15" s="51" t="s">
        <v>214</v>
      </c>
      <c r="I15" s="22">
        <f>AVERAGE(I9,I11,I13)</f>
        <v>0.43602644117978429</v>
      </c>
      <c r="J15" s="19"/>
      <c r="K15" s="19" t="s">
        <v>22</v>
      </c>
      <c r="L15" s="19"/>
      <c r="M15" s="16"/>
      <c r="N15" s="16"/>
    </row>
    <row r="16" spans="1:16" ht="30" customHeight="1" thickBot="1" x14ac:dyDescent="0.35">
      <c r="A16" s="23"/>
      <c r="B16" s="23"/>
      <c r="C16" s="23"/>
      <c r="D16" s="19"/>
      <c r="E16" s="19"/>
      <c r="F16" s="24">
        <f>AVERAGE(F8:F13)</f>
        <v>41.302</v>
      </c>
      <c r="G16" s="25">
        <f>AVERAGE(C19:H85)</f>
        <v>41.94702904564317</v>
      </c>
      <c r="H16" s="26"/>
      <c r="I16" s="27">
        <f>AVERAGE(I8:I13)</f>
        <v>0.64599546520852869</v>
      </c>
      <c r="J16" s="19"/>
      <c r="K16" s="19"/>
      <c r="L16" s="19"/>
      <c r="M16" s="23"/>
      <c r="N16" s="23"/>
    </row>
    <row r="18" spans="2:14" ht="15" thickBot="1" x14ac:dyDescent="0.35">
      <c r="C18" s="28" t="str">
        <f>B8</f>
        <v>Старовой Андрей</v>
      </c>
      <c r="D18" s="28" t="str">
        <f>B9</f>
        <v>Лихошерст Алексей</v>
      </c>
      <c r="E18" s="28" t="str">
        <f>B10</f>
        <v>Старовой Андрей</v>
      </c>
      <c r="F18" s="28" t="str">
        <f>B11</f>
        <v>Лихошерст Алексей</v>
      </c>
      <c r="G18" s="28" t="str">
        <f>B12</f>
        <v>Старовой Андрей</v>
      </c>
      <c r="H18" s="422" t="str">
        <f>B13</f>
        <v>Лихошерст Алексей</v>
      </c>
      <c r="I18" s="12"/>
      <c r="J18" s="12"/>
    </row>
    <row r="19" spans="2:14" x14ac:dyDescent="0.3">
      <c r="B19" s="1">
        <v>1</v>
      </c>
      <c r="C19" s="406">
        <v>47.825000000000003</v>
      </c>
      <c r="D19" s="407">
        <v>46.051000000000002</v>
      </c>
      <c r="E19" s="407">
        <v>44.506999999999998</v>
      </c>
      <c r="F19" s="407">
        <v>45.125999999999998</v>
      </c>
      <c r="G19" s="407">
        <v>45.235999999999997</v>
      </c>
      <c r="H19" s="410">
        <v>43.707999999999998</v>
      </c>
      <c r="I19" s="407"/>
      <c r="J19" s="102"/>
      <c r="K19" s="99"/>
      <c r="M19" s="2"/>
      <c r="N19" s="2"/>
    </row>
    <row r="20" spans="2:14" x14ac:dyDescent="0.3">
      <c r="B20" s="1">
        <v>2</v>
      </c>
      <c r="C20" s="409">
        <v>44.235999999999997</v>
      </c>
      <c r="D20" s="410">
        <v>41.970999999999997</v>
      </c>
      <c r="E20" s="410">
        <v>42.203000000000003</v>
      </c>
      <c r="F20" s="410">
        <v>41.673000000000002</v>
      </c>
      <c r="G20" s="410">
        <v>42.469000000000001</v>
      </c>
      <c r="H20" s="410">
        <v>41.78</v>
      </c>
      <c r="I20" s="410"/>
      <c r="J20" s="103"/>
      <c r="K20" s="99"/>
      <c r="M20" s="3"/>
      <c r="N20" s="3"/>
    </row>
    <row r="21" spans="2:14" x14ac:dyDescent="0.3">
      <c r="B21" s="1">
        <v>3</v>
      </c>
      <c r="C21" s="409">
        <v>42.94</v>
      </c>
      <c r="D21" s="410">
        <v>41.5</v>
      </c>
      <c r="E21" s="410">
        <v>41.959000000000003</v>
      </c>
      <c r="F21" s="410">
        <v>41.247999999999998</v>
      </c>
      <c r="G21" s="410">
        <v>42.667000000000002</v>
      </c>
      <c r="H21" s="410">
        <v>41.472000000000001</v>
      </c>
      <c r="I21" s="410"/>
      <c r="J21" s="103"/>
      <c r="K21" s="99"/>
      <c r="M21" s="3"/>
      <c r="N21" s="3"/>
    </row>
    <row r="22" spans="2:14" x14ac:dyDescent="0.3">
      <c r="B22" s="1">
        <v>4</v>
      </c>
      <c r="C22" s="409">
        <v>43.643000000000001</v>
      </c>
      <c r="D22" s="410">
        <v>41.427999999999997</v>
      </c>
      <c r="E22" s="410">
        <v>42.680999999999997</v>
      </c>
      <c r="F22" s="410">
        <v>41.107999999999997</v>
      </c>
      <c r="G22" s="410">
        <v>42.281999999999996</v>
      </c>
      <c r="H22" s="410">
        <v>41.475999999999999</v>
      </c>
      <c r="I22" s="410"/>
      <c r="J22" s="103"/>
      <c r="K22" s="99"/>
      <c r="M22" s="3"/>
      <c r="N22" s="3"/>
    </row>
    <row r="23" spans="2:14" x14ac:dyDescent="0.3">
      <c r="B23" s="1">
        <v>5</v>
      </c>
      <c r="C23" s="409">
        <v>42.594000000000001</v>
      </c>
      <c r="D23" s="410">
        <v>41.292000000000002</v>
      </c>
      <c r="E23" s="410">
        <v>42.323999999999998</v>
      </c>
      <c r="F23" s="410">
        <v>41.220999999999997</v>
      </c>
      <c r="G23" s="410">
        <v>42.408000000000001</v>
      </c>
      <c r="H23" s="410">
        <v>41.933</v>
      </c>
      <c r="I23" s="410"/>
      <c r="J23" s="103"/>
      <c r="K23" s="99"/>
    </row>
    <row r="24" spans="2:14" x14ac:dyDescent="0.3">
      <c r="B24" s="1">
        <v>6</v>
      </c>
      <c r="C24" s="409">
        <v>42.917999999999999</v>
      </c>
      <c r="D24" s="410">
        <v>41.219000000000001</v>
      </c>
      <c r="E24" s="410">
        <v>42.104999999999997</v>
      </c>
      <c r="F24" s="410">
        <v>41.107999999999997</v>
      </c>
      <c r="G24" s="410">
        <v>42.363</v>
      </c>
      <c r="H24" s="410">
        <v>41.262</v>
      </c>
      <c r="I24" s="410"/>
      <c r="J24" s="103"/>
      <c r="K24" s="99"/>
    </row>
    <row r="25" spans="2:14" x14ac:dyDescent="0.3">
      <c r="B25" s="1">
        <v>7</v>
      </c>
      <c r="C25" s="409">
        <v>41.94</v>
      </c>
      <c r="D25" s="410">
        <v>41.491999999999997</v>
      </c>
      <c r="E25" s="410">
        <v>43.113999999999997</v>
      </c>
      <c r="F25" s="410">
        <v>41.518999999999998</v>
      </c>
      <c r="G25" s="410">
        <v>42.823</v>
      </c>
      <c r="H25" s="410">
        <v>41.204999999999998</v>
      </c>
      <c r="I25" s="410"/>
      <c r="J25" s="103"/>
      <c r="K25" s="99"/>
    </row>
    <row r="26" spans="2:14" x14ac:dyDescent="0.3">
      <c r="B26" s="1">
        <v>8</v>
      </c>
      <c r="C26" s="409">
        <v>41.734000000000002</v>
      </c>
      <c r="D26" s="410">
        <v>41.067</v>
      </c>
      <c r="E26" s="410">
        <v>41.902999999999999</v>
      </c>
      <c r="F26" s="410">
        <v>40.98</v>
      </c>
      <c r="G26" s="410">
        <v>42.192</v>
      </c>
      <c r="H26" s="410">
        <v>41.125999999999998</v>
      </c>
      <c r="I26" s="410"/>
      <c r="J26" s="103"/>
      <c r="K26" s="99"/>
    </row>
    <row r="27" spans="2:14" x14ac:dyDescent="0.3">
      <c r="B27" s="1">
        <v>9</v>
      </c>
      <c r="C27" s="412">
        <v>41.695</v>
      </c>
      <c r="D27" s="410">
        <v>41.334000000000003</v>
      </c>
      <c r="E27" s="410">
        <v>41.951999999999998</v>
      </c>
      <c r="F27" s="410">
        <v>41.74</v>
      </c>
      <c r="G27" s="410">
        <v>42.033000000000001</v>
      </c>
      <c r="H27" s="410">
        <v>42.188000000000002</v>
      </c>
      <c r="I27" s="410"/>
      <c r="J27" s="103"/>
      <c r="K27" s="99"/>
    </row>
    <row r="28" spans="2:14" x14ac:dyDescent="0.3">
      <c r="B28" s="1">
        <v>10</v>
      </c>
      <c r="C28" s="409">
        <v>41.779000000000003</v>
      </c>
      <c r="D28" s="410">
        <v>41.052999999999997</v>
      </c>
      <c r="E28" s="410">
        <v>42.18</v>
      </c>
      <c r="F28" s="410">
        <v>41.405000000000001</v>
      </c>
      <c r="G28" s="410">
        <v>42.195999999999998</v>
      </c>
      <c r="H28" s="410">
        <v>41.25</v>
      </c>
      <c r="I28" s="410"/>
      <c r="J28" s="103"/>
      <c r="K28" s="99"/>
    </row>
    <row r="29" spans="2:14" x14ac:dyDescent="0.3">
      <c r="B29" s="1">
        <v>11</v>
      </c>
      <c r="C29" s="409">
        <v>41.628999999999998</v>
      </c>
      <c r="D29" s="410">
        <v>41.247999999999998</v>
      </c>
      <c r="E29" s="410">
        <v>41.828000000000003</v>
      </c>
      <c r="F29" s="410">
        <v>41.180999999999997</v>
      </c>
      <c r="G29" s="410">
        <v>42.188000000000002</v>
      </c>
      <c r="H29" s="410">
        <v>41.354999999999997</v>
      </c>
      <c r="I29" s="410"/>
      <c r="J29" s="103"/>
      <c r="K29" s="99"/>
    </row>
    <row r="30" spans="2:14" x14ac:dyDescent="0.3">
      <c r="B30" s="1">
        <v>12</v>
      </c>
      <c r="C30" s="409">
        <v>42.911000000000001</v>
      </c>
      <c r="D30" s="410">
        <v>41.143000000000001</v>
      </c>
      <c r="E30" s="410">
        <v>41.899000000000001</v>
      </c>
      <c r="F30" s="410">
        <v>41.136000000000003</v>
      </c>
      <c r="G30" s="410">
        <v>43.03</v>
      </c>
      <c r="H30" s="410">
        <v>41.154000000000003</v>
      </c>
      <c r="I30" s="410"/>
      <c r="J30" s="103"/>
      <c r="K30" s="99"/>
    </row>
    <row r="31" spans="2:14" x14ac:dyDescent="0.3">
      <c r="B31" s="1">
        <v>13</v>
      </c>
      <c r="C31" s="409">
        <v>41.896999999999998</v>
      </c>
      <c r="D31" s="410">
        <v>41.363</v>
      </c>
      <c r="E31" s="410">
        <v>42.289000000000001</v>
      </c>
      <c r="F31" s="410">
        <v>41.113999999999997</v>
      </c>
      <c r="G31" s="410">
        <v>42.127000000000002</v>
      </c>
      <c r="H31" s="410">
        <v>41.348999999999997</v>
      </c>
      <c r="I31" s="410"/>
      <c r="J31" s="103"/>
      <c r="K31" s="100"/>
      <c r="L31" s="1"/>
    </row>
    <row r="32" spans="2:14" x14ac:dyDescent="0.3">
      <c r="B32" s="1">
        <v>14</v>
      </c>
      <c r="C32" s="413">
        <v>41.912999999999997</v>
      </c>
      <c r="D32" s="410">
        <v>41.311999999999998</v>
      </c>
      <c r="E32" s="410">
        <v>42.098999999999997</v>
      </c>
      <c r="F32" s="410">
        <v>40.982999999999997</v>
      </c>
      <c r="G32" s="410">
        <v>42.384</v>
      </c>
      <c r="H32" s="410">
        <v>41.436999999999998</v>
      </c>
      <c r="I32" s="410"/>
      <c r="J32" s="103"/>
      <c r="K32" s="100"/>
      <c r="L32" s="1"/>
    </row>
    <row r="33" spans="2:12" x14ac:dyDescent="0.3">
      <c r="B33" s="1">
        <v>15</v>
      </c>
      <c r="C33" s="409">
        <v>41.725999999999999</v>
      </c>
      <c r="D33" s="410">
        <v>41.118000000000002</v>
      </c>
      <c r="E33" s="410">
        <v>42.073</v>
      </c>
      <c r="F33" s="410">
        <v>41.189</v>
      </c>
      <c r="G33" s="410">
        <v>41.936</v>
      </c>
      <c r="H33" s="410">
        <v>41.253</v>
      </c>
      <c r="I33" s="410"/>
      <c r="J33" s="103"/>
      <c r="K33" s="100"/>
      <c r="L33" s="1"/>
    </row>
    <row r="34" spans="2:12" x14ac:dyDescent="0.3">
      <c r="B34" s="1">
        <v>16</v>
      </c>
      <c r="C34" s="409">
        <v>41.984000000000002</v>
      </c>
      <c r="D34" s="414">
        <v>40.917000000000002</v>
      </c>
      <c r="E34" s="410">
        <v>43.156999999999996</v>
      </c>
      <c r="F34" s="410">
        <v>41.033000000000001</v>
      </c>
      <c r="G34" s="410">
        <v>42.537999999999997</v>
      </c>
      <c r="H34" s="410">
        <v>41.287999999999997</v>
      </c>
      <c r="I34" s="410"/>
      <c r="J34" s="103"/>
      <c r="K34" s="100"/>
      <c r="L34" s="1"/>
    </row>
    <row r="35" spans="2:12" x14ac:dyDescent="0.3">
      <c r="B35" s="1">
        <v>17</v>
      </c>
      <c r="C35" s="409">
        <v>42.055999999999997</v>
      </c>
      <c r="D35" s="410">
        <v>40.988999999999997</v>
      </c>
      <c r="E35" s="410">
        <v>43.097999999999999</v>
      </c>
      <c r="F35" s="410">
        <v>40.99</v>
      </c>
      <c r="G35" s="410">
        <v>42.069000000000003</v>
      </c>
      <c r="H35" s="410">
        <v>41.331000000000003</v>
      </c>
      <c r="I35" s="410"/>
      <c r="J35" s="103"/>
      <c r="K35" s="100"/>
      <c r="L35" s="1"/>
    </row>
    <row r="36" spans="2:12" x14ac:dyDescent="0.3">
      <c r="B36" s="1">
        <v>18</v>
      </c>
      <c r="C36" s="409">
        <v>42.073</v>
      </c>
      <c r="D36" s="410">
        <v>40.999000000000002</v>
      </c>
      <c r="E36" s="410">
        <v>41.920999999999999</v>
      </c>
      <c r="F36" s="410">
        <v>41.076000000000001</v>
      </c>
      <c r="G36" s="410">
        <v>41.875</v>
      </c>
      <c r="H36" s="410">
        <v>41.35</v>
      </c>
      <c r="I36" s="410"/>
      <c r="J36" s="103"/>
      <c r="K36" s="100"/>
      <c r="L36" s="1"/>
    </row>
    <row r="37" spans="2:12" x14ac:dyDescent="0.3">
      <c r="B37" s="1">
        <v>19</v>
      </c>
      <c r="C37" s="409">
        <v>41.865000000000002</v>
      </c>
      <c r="D37" s="410">
        <v>40.963999999999999</v>
      </c>
      <c r="E37" s="410">
        <v>42.140999999999998</v>
      </c>
      <c r="F37" s="410">
        <v>41.271999999999998</v>
      </c>
      <c r="G37" s="410">
        <v>42.158000000000001</v>
      </c>
      <c r="H37" s="410">
        <v>41.307000000000002</v>
      </c>
      <c r="I37" s="410"/>
      <c r="J37" s="103"/>
      <c r="K37" s="100"/>
      <c r="L37" s="1"/>
    </row>
    <row r="38" spans="2:12" x14ac:dyDescent="0.3">
      <c r="B38" s="1">
        <v>20</v>
      </c>
      <c r="C38" s="409">
        <v>41.73</v>
      </c>
      <c r="D38" s="410">
        <v>41.698</v>
      </c>
      <c r="E38" s="410">
        <v>42.2</v>
      </c>
      <c r="F38" s="410">
        <v>41.158000000000001</v>
      </c>
      <c r="G38" s="410">
        <v>42.246000000000002</v>
      </c>
      <c r="H38" s="410">
        <v>41.598999999999997</v>
      </c>
      <c r="I38" s="410"/>
      <c r="J38" s="103"/>
      <c r="K38" s="100"/>
      <c r="L38" s="1"/>
    </row>
    <row r="39" spans="2:12" x14ac:dyDescent="0.3">
      <c r="B39" s="1">
        <v>21</v>
      </c>
      <c r="C39" s="409"/>
      <c r="D39" s="410">
        <v>41.192</v>
      </c>
      <c r="E39" s="410">
        <v>42.206000000000003</v>
      </c>
      <c r="F39" s="410">
        <v>41.023000000000003</v>
      </c>
      <c r="G39" s="410">
        <v>42.445</v>
      </c>
      <c r="H39" s="410">
        <v>41.313000000000002</v>
      </c>
      <c r="I39" s="410"/>
      <c r="J39" s="103"/>
      <c r="K39" s="100"/>
      <c r="L39" s="1"/>
    </row>
    <row r="40" spans="2:12" x14ac:dyDescent="0.3">
      <c r="B40" s="1">
        <v>22</v>
      </c>
      <c r="C40" s="409"/>
      <c r="D40" s="410">
        <v>41.034999999999997</v>
      </c>
      <c r="E40" s="410">
        <v>41.8</v>
      </c>
      <c r="F40" s="410">
        <v>41.12</v>
      </c>
      <c r="G40" s="410">
        <v>43.518000000000001</v>
      </c>
      <c r="H40" s="410">
        <v>41.658000000000001</v>
      </c>
      <c r="I40" s="410"/>
      <c r="J40" s="103"/>
      <c r="K40" s="100"/>
      <c r="L40" s="1"/>
    </row>
    <row r="41" spans="2:12" x14ac:dyDescent="0.3">
      <c r="B41" s="1">
        <v>23</v>
      </c>
      <c r="C41" s="409"/>
      <c r="D41" s="410">
        <v>41.122999999999998</v>
      </c>
      <c r="E41" s="410">
        <v>42.55</v>
      </c>
      <c r="F41" s="410">
        <v>41.353999999999999</v>
      </c>
      <c r="G41" s="410">
        <v>42.3</v>
      </c>
      <c r="H41" s="410">
        <v>41.33</v>
      </c>
      <c r="I41" s="410"/>
      <c r="J41" s="103"/>
      <c r="K41" s="100"/>
      <c r="L41" s="1"/>
    </row>
    <row r="42" spans="2:12" x14ac:dyDescent="0.3">
      <c r="B42" s="1">
        <v>24</v>
      </c>
      <c r="C42" s="409"/>
      <c r="D42" s="410"/>
      <c r="E42" s="410">
        <v>41.384</v>
      </c>
      <c r="F42" s="410">
        <v>41.008000000000003</v>
      </c>
      <c r="G42" s="410">
        <v>42.719000000000001</v>
      </c>
      <c r="H42" s="410">
        <v>41.238</v>
      </c>
      <c r="I42" s="410"/>
      <c r="J42" s="103"/>
      <c r="K42" s="100"/>
      <c r="L42" s="1"/>
    </row>
    <row r="43" spans="2:12" x14ac:dyDescent="0.3">
      <c r="B43" s="1">
        <v>25</v>
      </c>
      <c r="C43" s="409"/>
      <c r="D43" s="410"/>
      <c r="E43" s="410">
        <v>41.683999999999997</v>
      </c>
      <c r="F43" s="410">
        <v>41.029000000000003</v>
      </c>
      <c r="G43" s="410">
        <v>42.454999999999998</v>
      </c>
      <c r="H43" s="410">
        <v>41.44</v>
      </c>
      <c r="I43" s="410"/>
      <c r="J43" s="103"/>
      <c r="K43" s="100"/>
      <c r="L43" s="1"/>
    </row>
    <row r="44" spans="2:12" x14ac:dyDescent="0.3">
      <c r="B44" s="1">
        <v>26</v>
      </c>
      <c r="C44" s="409"/>
      <c r="D44" s="410"/>
      <c r="E44" s="410">
        <v>42.841999999999999</v>
      </c>
      <c r="F44" s="410">
        <v>41.853999999999999</v>
      </c>
      <c r="G44" s="410">
        <v>42.5</v>
      </c>
      <c r="H44" s="410">
        <v>41.374000000000002</v>
      </c>
      <c r="I44" s="410"/>
      <c r="J44" s="103"/>
      <c r="K44" s="100"/>
      <c r="L44" s="1"/>
    </row>
    <row r="45" spans="2:12" x14ac:dyDescent="0.3">
      <c r="B45" s="1">
        <v>27</v>
      </c>
      <c r="C45" s="409"/>
      <c r="D45" s="410"/>
      <c r="E45" s="410">
        <v>41.945</v>
      </c>
      <c r="F45" s="410">
        <v>41.222000000000001</v>
      </c>
      <c r="G45" s="410">
        <v>42.222999999999999</v>
      </c>
      <c r="H45" s="410">
        <v>41.381</v>
      </c>
      <c r="I45" s="410"/>
      <c r="J45" s="103"/>
      <c r="K45" s="100"/>
      <c r="L45" s="1"/>
    </row>
    <row r="46" spans="2:12" x14ac:dyDescent="0.3">
      <c r="B46" s="1">
        <v>28</v>
      </c>
      <c r="C46" s="409"/>
      <c r="D46" s="410"/>
      <c r="E46" s="410">
        <v>41.936999999999998</v>
      </c>
      <c r="F46" s="410">
        <v>41.316000000000003</v>
      </c>
      <c r="G46" s="410">
        <v>42.197000000000003</v>
      </c>
      <c r="H46" s="410">
        <v>41.276000000000003</v>
      </c>
      <c r="I46" s="410"/>
      <c r="J46" s="103"/>
      <c r="K46" s="100"/>
      <c r="L46" s="1"/>
    </row>
    <row r="47" spans="2:12" x14ac:dyDescent="0.3">
      <c r="B47" s="1">
        <v>29</v>
      </c>
      <c r="C47" s="409"/>
      <c r="D47" s="410"/>
      <c r="E47" s="410">
        <v>41.972000000000001</v>
      </c>
      <c r="F47" s="410">
        <v>41.206000000000003</v>
      </c>
      <c r="G47" s="410">
        <v>42.094000000000001</v>
      </c>
      <c r="H47" s="410">
        <v>41.514000000000003</v>
      </c>
      <c r="I47" s="410"/>
      <c r="J47" s="103"/>
      <c r="K47" s="100"/>
      <c r="L47" s="1"/>
    </row>
    <row r="48" spans="2:12" x14ac:dyDescent="0.3">
      <c r="B48" s="1">
        <v>30</v>
      </c>
      <c r="C48" s="409"/>
      <c r="D48" s="410"/>
      <c r="E48" s="410">
        <v>42.04</v>
      </c>
      <c r="F48" s="410">
        <v>41.220999999999997</v>
      </c>
      <c r="G48" s="410">
        <v>43.162999999999997</v>
      </c>
      <c r="H48" s="410">
        <v>42.298000000000002</v>
      </c>
      <c r="I48" s="410"/>
      <c r="J48" s="103"/>
      <c r="K48" s="100"/>
      <c r="L48" s="1"/>
    </row>
    <row r="49" spans="2:12" x14ac:dyDescent="0.3">
      <c r="B49" s="1">
        <v>31</v>
      </c>
      <c r="C49" s="409"/>
      <c r="D49" s="410"/>
      <c r="E49" s="410">
        <v>42.375999999999998</v>
      </c>
      <c r="F49" s="410">
        <v>41.192</v>
      </c>
      <c r="G49" s="410">
        <v>42.149000000000001</v>
      </c>
      <c r="H49" s="410">
        <v>41.243000000000002</v>
      </c>
      <c r="I49" s="410"/>
      <c r="J49" s="103"/>
      <c r="K49" s="100"/>
      <c r="L49" s="1"/>
    </row>
    <row r="50" spans="2:12" x14ac:dyDescent="0.3">
      <c r="B50" s="1">
        <v>32</v>
      </c>
      <c r="C50" s="409"/>
      <c r="D50" s="410"/>
      <c r="E50" s="410">
        <v>42.231999999999999</v>
      </c>
      <c r="F50" s="410">
        <v>41.078000000000003</v>
      </c>
      <c r="G50" s="410">
        <v>42.511000000000003</v>
      </c>
      <c r="H50" s="410">
        <v>41.424999999999997</v>
      </c>
      <c r="I50" s="410"/>
      <c r="J50" s="103"/>
      <c r="K50" s="100"/>
      <c r="L50" s="1"/>
    </row>
    <row r="51" spans="2:12" x14ac:dyDescent="0.3">
      <c r="B51" s="1">
        <v>33</v>
      </c>
      <c r="C51" s="409"/>
      <c r="D51" s="410"/>
      <c r="E51" s="410">
        <v>42.253</v>
      </c>
      <c r="F51" s="410">
        <v>41.110999999999997</v>
      </c>
      <c r="G51" s="410">
        <v>42.503</v>
      </c>
      <c r="H51" s="410">
        <v>41.404000000000003</v>
      </c>
      <c r="I51" s="410"/>
      <c r="J51" s="103"/>
      <c r="K51" s="100"/>
      <c r="L51" s="1"/>
    </row>
    <row r="52" spans="2:12" x14ac:dyDescent="0.3">
      <c r="B52" s="1">
        <v>34</v>
      </c>
      <c r="C52" s="409"/>
      <c r="D52" s="410"/>
      <c r="E52" s="410">
        <v>42.091000000000001</v>
      </c>
      <c r="F52" s="410">
        <v>41.16</v>
      </c>
      <c r="G52" s="410">
        <v>42.320999999999998</v>
      </c>
      <c r="H52" s="410">
        <v>41.322000000000003</v>
      </c>
      <c r="I52" s="410"/>
      <c r="J52" s="103"/>
      <c r="K52" s="100"/>
      <c r="L52" s="1"/>
    </row>
    <row r="53" spans="2:12" x14ac:dyDescent="0.3">
      <c r="B53" s="1">
        <v>35</v>
      </c>
      <c r="C53" s="409"/>
      <c r="D53" s="410"/>
      <c r="E53" s="410">
        <v>42.088999999999999</v>
      </c>
      <c r="F53" s="410">
        <v>41.24</v>
      </c>
      <c r="G53" s="410">
        <v>42.37</v>
      </c>
      <c r="H53" s="410">
        <v>41.351999999999997</v>
      </c>
      <c r="I53" s="410"/>
      <c r="J53" s="103"/>
      <c r="K53" s="100"/>
      <c r="L53" s="1"/>
    </row>
    <row r="54" spans="2:12" x14ac:dyDescent="0.3">
      <c r="B54" s="1">
        <v>36</v>
      </c>
      <c r="C54" s="409"/>
      <c r="D54" s="410"/>
      <c r="E54" s="410">
        <v>42.411999999999999</v>
      </c>
      <c r="F54" s="410">
        <v>41.148000000000003</v>
      </c>
      <c r="G54" s="410">
        <v>42.305999999999997</v>
      </c>
      <c r="H54" s="410">
        <v>41.411999999999999</v>
      </c>
      <c r="I54" s="410"/>
      <c r="J54" s="103"/>
      <c r="K54" s="100"/>
      <c r="L54" s="1"/>
    </row>
    <row r="55" spans="2:12" x14ac:dyDescent="0.3">
      <c r="B55" s="1">
        <v>37</v>
      </c>
      <c r="C55" s="409"/>
      <c r="D55" s="410"/>
      <c r="E55" s="410">
        <v>42.634</v>
      </c>
      <c r="F55" s="410">
        <v>42.055999999999997</v>
      </c>
      <c r="G55" s="410">
        <v>42.356999999999999</v>
      </c>
      <c r="H55" s="410">
        <v>41.44</v>
      </c>
      <c r="I55" s="410"/>
      <c r="J55" s="103"/>
      <c r="K55" s="100"/>
      <c r="L55" s="1"/>
    </row>
    <row r="56" spans="2:12" x14ac:dyDescent="0.3">
      <c r="B56" s="1">
        <v>38</v>
      </c>
      <c r="C56" s="409"/>
      <c r="D56" s="410"/>
      <c r="E56" s="410">
        <v>42.188000000000002</v>
      </c>
      <c r="F56" s="410">
        <v>41.02</v>
      </c>
      <c r="G56" s="410">
        <v>43.058</v>
      </c>
      <c r="H56" s="410">
        <v>41.35</v>
      </c>
      <c r="I56" s="410"/>
      <c r="J56" s="103"/>
      <c r="K56" s="100"/>
      <c r="L56" s="1"/>
    </row>
    <row r="57" spans="2:12" x14ac:dyDescent="0.3">
      <c r="B57" s="1">
        <v>39</v>
      </c>
      <c r="C57" s="409"/>
      <c r="D57" s="410"/>
      <c r="E57" s="410">
        <v>41.844999999999999</v>
      </c>
      <c r="F57" s="410">
        <v>41.011000000000003</v>
      </c>
      <c r="G57" s="410">
        <v>43.131999999999998</v>
      </c>
      <c r="H57" s="410">
        <v>41.457999999999998</v>
      </c>
      <c r="I57" s="410"/>
      <c r="J57" s="103"/>
      <c r="K57" s="100"/>
      <c r="L57" s="1"/>
    </row>
    <row r="58" spans="2:12" x14ac:dyDescent="0.3">
      <c r="B58" s="1">
        <v>40</v>
      </c>
      <c r="C58" s="409"/>
      <c r="D58" s="410"/>
      <c r="E58" s="410">
        <v>41.981999999999999</v>
      </c>
      <c r="F58" s="410">
        <v>41.137999999999998</v>
      </c>
      <c r="G58" s="410">
        <v>42.314</v>
      </c>
      <c r="H58" s="410">
        <v>41.323999999999998</v>
      </c>
      <c r="I58" s="410"/>
      <c r="J58" s="103"/>
      <c r="K58" s="100"/>
      <c r="L58" s="1"/>
    </row>
    <row r="59" spans="2:12" x14ac:dyDescent="0.3">
      <c r="B59" s="1">
        <v>41</v>
      </c>
      <c r="C59" s="409"/>
      <c r="D59" s="410"/>
      <c r="E59" s="410">
        <v>41.886000000000003</v>
      </c>
      <c r="F59" s="410">
        <v>40.981000000000002</v>
      </c>
      <c r="G59" s="410">
        <v>43.177</v>
      </c>
      <c r="H59" s="410">
        <v>41.231000000000002</v>
      </c>
      <c r="I59" s="410"/>
      <c r="J59" s="103"/>
      <c r="K59" s="100"/>
      <c r="L59" s="1"/>
    </row>
    <row r="60" spans="2:12" x14ac:dyDescent="0.3">
      <c r="B60" s="1">
        <v>42</v>
      </c>
      <c r="C60" s="409"/>
      <c r="D60" s="410"/>
      <c r="E60" s="410">
        <v>43.164999999999999</v>
      </c>
      <c r="F60" s="410">
        <v>40.881</v>
      </c>
      <c r="G60" s="410">
        <v>42.689</v>
      </c>
      <c r="H60" s="410">
        <v>41.536999999999999</v>
      </c>
      <c r="I60" s="410"/>
      <c r="J60" s="103"/>
      <c r="K60" s="100"/>
      <c r="L60" s="1"/>
    </row>
    <row r="61" spans="2:12" x14ac:dyDescent="0.3">
      <c r="B61" s="1">
        <v>43</v>
      </c>
      <c r="C61" s="409"/>
      <c r="D61" s="410"/>
      <c r="E61" s="410">
        <v>42.08</v>
      </c>
      <c r="F61" s="410">
        <v>41.220999999999997</v>
      </c>
      <c r="G61" s="410">
        <v>42.6</v>
      </c>
      <c r="H61" s="410">
        <v>41.613999999999997</v>
      </c>
      <c r="I61" s="410"/>
      <c r="J61" s="103"/>
      <c r="K61" s="100"/>
      <c r="L61" s="1"/>
    </row>
    <row r="62" spans="2:12" x14ac:dyDescent="0.3">
      <c r="B62" s="1">
        <v>44</v>
      </c>
      <c r="C62" s="409"/>
      <c r="D62" s="410"/>
      <c r="E62" s="410">
        <v>42.353000000000002</v>
      </c>
      <c r="F62" s="410"/>
      <c r="G62" s="410">
        <v>43.692999999999998</v>
      </c>
      <c r="H62" s="410">
        <v>41.399000000000001</v>
      </c>
      <c r="I62" s="410"/>
      <c r="J62" s="103"/>
      <c r="K62" s="100"/>
      <c r="L62" s="1"/>
    </row>
    <row r="63" spans="2:12" x14ac:dyDescent="0.3">
      <c r="B63" s="1">
        <v>45</v>
      </c>
      <c r="C63" s="409"/>
      <c r="D63" s="410"/>
      <c r="E63" s="410">
        <v>42.277999999999999</v>
      </c>
      <c r="F63" s="410"/>
      <c r="G63" s="410">
        <v>43.63</v>
      </c>
      <c r="H63" s="410">
        <v>41.820999999999998</v>
      </c>
      <c r="I63" s="410"/>
      <c r="J63" s="103"/>
      <c r="K63" s="100"/>
      <c r="L63" s="1"/>
    </row>
    <row r="64" spans="2:12" x14ac:dyDescent="0.3">
      <c r="B64" s="1">
        <v>46</v>
      </c>
      <c r="C64" s="409"/>
      <c r="D64" s="410"/>
      <c r="E64" s="410">
        <v>42.643000000000001</v>
      </c>
      <c r="F64" s="410"/>
      <c r="G64" s="410">
        <v>43.527000000000001</v>
      </c>
      <c r="H64" s="410">
        <v>41.360999999999997</v>
      </c>
      <c r="I64" s="410"/>
      <c r="J64" s="103"/>
      <c r="K64" s="100"/>
      <c r="L64" s="1"/>
    </row>
    <row r="65" spans="1:16" x14ac:dyDescent="0.3">
      <c r="B65" s="1">
        <v>47</v>
      </c>
      <c r="C65" s="409"/>
      <c r="D65" s="410"/>
      <c r="E65" s="410">
        <v>42.698</v>
      </c>
      <c r="F65" s="410"/>
      <c r="G65" s="410">
        <v>42.521999999999998</v>
      </c>
      <c r="H65" s="410">
        <v>41.268000000000001</v>
      </c>
      <c r="I65" s="410"/>
      <c r="J65" s="103"/>
      <c r="K65" s="100"/>
      <c r="L65" s="1"/>
    </row>
    <row r="66" spans="1:16" x14ac:dyDescent="0.3">
      <c r="B66" s="1">
        <v>48</v>
      </c>
      <c r="C66" s="409"/>
      <c r="D66" s="410"/>
      <c r="E66" s="410">
        <v>42.378</v>
      </c>
      <c r="F66" s="410"/>
      <c r="G66" s="410"/>
      <c r="H66" s="410">
        <v>41.466000000000001</v>
      </c>
      <c r="I66" s="410"/>
      <c r="J66" s="103"/>
      <c r="K66" s="100"/>
      <c r="L66" s="1"/>
    </row>
    <row r="67" spans="1:16" x14ac:dyDescent="0.3">
      <c r="B67" s="1">
        <v>49</v>
      </c>
      <c r="C67" s="409"/>
      <c r="D67" s="410"/>
      <c r="E67" s="410">
        <v>42.392000000000003</v>
      </c>
      <c r="F67" s="410"/>
      <c r="H67" s="410">
        <v>41.497</v>
      </c>
      <c r="I67" s="410"/>
      <c r="J67" s="103"/>
      <c r="K67" s="100"/>
      <c r="L67" s="1"/>
    </row>
    <row r="68" spans="1:16" x14ac:dyDescent="0.3">
      <c r="B68" s="1">
        <v>50</v>
      </c>
      <c r="C68" s="409"/>
      <c r="D68" s="410"/>
      <c r="E68" s="410">
        <v>42.048999999999999</v>
      </c>
      <c r="F68" s="410"/>
      <c r="H68" s="410">
        <v>41.295000000000002</v>
      </c>
      <c r="I68" s="410"/>
      <c r="J68" s="103"/>
      <c r="K68" s="100"/>
      <c r="L68" s="1"/>
    </row>
    <row r="69" spans="1:16" x14ac:dyDescent="0.3">
      <c r="B69" s="1">
        <v>51</v>
      </c>
      <c r="C69" s="409"/>
      <c r="D69" s="410"/>
      <c r="E69" s="410">
        <v>42.377000000000002</v>
      </c>
      <c r="F69" s="410"/>
      <c r="H69" s="410">
        <v>41.430999999999997</v>
      </c>
      <c r="I69" s="410"/>
      <c r="J69" s="103"/>
      <c r="K69" s="100"/>
      <c r="L69" s="1"/>
    </row>
    <row r="70" spans="1:16" x14ac:dyDescent="0.3">
      <c r="B70" s="1">
        <v>52</v>
      </c>
      <c r="C70" s="409"/>
      <c r="D70" s="410"/>
      <c r="E70" s="410">
        <v>42.457000000000001</v>
      </c>
      <c r="F70" s="410"/>
      <c r="H70" s="410"/>
      <c r="I70" s="410"/>
      <c r="J70" s="103"/>
      <c r="K70" s="100"/>
      <c r="L70" s="1"/>
    </row>
    <row r="71" spans="1:16" x14ac:dyDescent="0.3">
      <c r="B71" s="1">
        <v>53</v>
      </c>
      <c r="C71" s="409"/>
      <c r="D71" s="410"/>
      <c r="E71" s="410">
        <v>43.279000000000003</v>
      </c>
      <c r="F71" s="410"/>
      <c r="H71" s="410"/>
      <c r="I71" s="410"/>
      <c r="J71" s="103"/>
      <c r="K71" s="100"/>
      <c r="L71" s="1"/>
    </row>
    <row r="72" spans="1:16" x14ac:dyDescent="0.3">
      <c r="B72" s="1">
        <v>54</v>
      </c>
      <c r="C72" s="409"/>
      <c r="D72" s="410"/>
      <c r="E72" s="410">
        <v>42.453000000000003</v>
      </c>
      <c r="F72" s="410"/>
      <c r="H72" s="410"/>
      <c r="I72" s="410"/>
      <c r="J72" s="103"/>
      <c r="K72" s="100"/>
      <c r="L72" s="1"/>
    </row>
    <row r="73" spans="1:16" x14ac:dyDescent="0.3">
      <c r="B73" s="1">
        <v>55</v>
      </c>
      <c r="C73" s="409"/>
      <c r="D73" s="410"/>
      <c r="E73" s="410">
        <v>42.676000000000002</v>
      </c>
      <c r="F73" s="410"/>
      <c r="G73" s="410"/>
      <c r="H73" s="410"/>
      <c r="I73" s="410"/>
      <c r="J73" s="103"/>
      <c r="K73" s="100"/>
      <c r="L73" s="1"/>
    </row>
    <row r="74" spans="1:16" x14ac:dyDescent="0.3">
      <c r="B74" s="1">
        <v>56</v>
      </c>
      <c r="C74" s="409"/>
      <c r="D74" s="410"/>
      <c r="E74" s="410">
        <v>42.22</v>
      </c>
      <c r="F74" s="410"/>
      <c r="G74" s="410"/>
      <c r="H74" s="410"/>
      <c r="I74" s="410"/>
      <c r="J74" s="103"/>
      <c r="K74" s="100"/>
      <c r="L74" s="1"/>
    </row>
    <row r="75" spans="1:16" x14ac:dyDescent="0.3">
      <c r="B75" s="1">
        <v>57</v>
      </c>
      <c r="C75" s="415"/>
      <c r="D75" s="410"/>
      <c r="E75" s="410">
        <v>42.320999999999998</v>
      </c>
      <c r="F75" s="410"/>
      <c r="G75" s="410"/>
      <c r="H75" s="410"/>
      <c r="I75" s="416"/>
      <c r="J75" s="104"/>
      <c r="K75" s="100"/>
      <c r="L75" s="1"/>
    </row>
    <row r="76" spans="1:16" x14ac:dyDescent="0.3">
      <c r="B76" s="1">
        <v>58</v>
      </c>
      <c r="C76" s="415"/>
      <c r="D76" s="410"/>
      <c r="E76" s="410"/>
      <c r="F76" s="410"/>
      <c r="G76" s="410"/>
      <c r="H76" s="410"/>
      <c r="I76" s="416"/>
      <c r="J76" s="104"/>
      <c r="K76" s="100"/>
      <c r="L76" s="1"/>
    </row>
    <row r="77" spans="1:16" x14ac:dyDescent="0.3">
      <c r="B77" s="1">
        <v>59</v>
      </c>
      <c r="C77" s="415"/>
      <c r="D77" s="410"/>
      <c r="E77" s="410"/>
      <c r="F77" s="410"/>
      <c r="G77" s="410"/>
      <c r="H77" s="410"/>
      <c r="I77" s="410"/>
      <c r="J77" s="103"/>
      <c r="K77" s="99"/>
    </row>
    <row r="78" spans="1:16" x14ac:dyDescent="0.3">
      <c r="B78" s="1">
        <v>60</v>
      </c>
      <c r="C78" s="415"/>
      <c r="D78" s="410"/>
      <c r="E78" s="410"/>
      <c r="F78" s="410"/>
      <c r="G78" s="410"/>
      <c r="H78" s="410"/>
      <c r="I78" s="410"/>
      <c r="J78" s="103"/>
      <c r="K78" s="99"/>
    </row>
    <row r="79" spans="1:16" s="2" customFormat="1" x14ac:dyDescent="0.3">
      <c r="A79" s="1"/>
      <c r="B79" s="1">
        <v>61</v>
      </c>
      <c r="C79" s="415"/>
      <c r="D79" s="410"/>
      <c r="E79" s="410"/>
      <c r="F79" s="410"/>
      <c r="G79" s="410"/>
      <c r="H79" s="410"/>
      <c r="I79" s="410"/>
      <c r="J79" s="103"/>
      <c r="K79" s="99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415"/>
      <c r="D80" s="410"/>
      <c r="E80" s="410"/>
      <c r="F80" s="410"/>
      <c r="G80" s="410"/>
      <c r="H80" s="410"/>
      <c r="I80" s="410"/>
      <c r="J80" s="103"/>
      <c r="K80" s="99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418"/>
      <c r="D81" s="419"/>
      <c r="E81" s="419"/>
      <c r="F81" s="419"/>
      <c r="G81" s="419"/>
      <c r="H81" s="419"/>
      <c r="I81" s="419"/>
      <c r="J81" s="108"/>
      <c r="K81" s="99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P95"/>
  <sheetViews>
    <sheetView zoomScale="90" zoomScaleNormal="90" workbookViewId="0">
      <selection activeCell="G15" sqref="G15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45" t="s">
        <v>166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</row>
    <row r="3" spans="1:16" ht="7.5" customHeight="1" thickBot="1" x14ac:dyDescent="0.3"/>
    <row r="4" spans="1:16" ht="18" thickBot="1" x14ac:dyDescent="0.4">
      <c r="A4" s="346" t="s">
        <v>144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8"/>
    </row>
    <row r="5" spans="1:16" ht="7.5" customHeight="1" thickBot="1" x14ac:dyDescent="0.3"/>
    <row r="6" spans="1:16" s="2" customFormat="1" ht="20.25" customHeight="1" x14ac:dyDescent="0.3">
      <c r="A6" s="349" t="s">
        <v>23</v>
      </c>
      <c r="B6" s="351" t="s">
        <v>13</v>
      </c>
      <c r="C6" s="353" t="s">
        <v>18</v>
      </c>
      <c r="D6" s="355" t="s">
        <v>24</v>
      </c>
      <c r="E6" s="357" t="s">
        <v>25</v>
      </c>
      <c r="F6" s="359" t="s">
        <v>26</v>
      </c>
      <c r="G6" s="360"/>
      <c r="H6" s="360"/>
      <c r="I6" s="361"/>
      <c r="J6" s="362" t="s">
        <v>27</v>
      </c>
      <c r="K6" s="364" t="s">
        <v>28</v>
      </c>
      <c r="L6" s="365"/>
      <c r="M6" s="65"/>
      <c r="N6" s="66"/>
    </row>
    <row r="7" spans="1:16" s="2" customFormat="1" ht="27.75" customHeight="1" thickBot="1" x14ac:dyDescent="0.35">
      <c r="A7" s="350"/>
      <c r="B7" s="352"/>
      <c r="C7" s="354"/>
      <c r="D7" s="356"/>
      <c r="E7" s="358"/>
      <c r="F7" s="79" t="s">
        <v>29</v>
      </c>
      <c r="G7" s="67" t="s">
        <v>30</v>
      </c>
      <c r="H7" s="67"/>
      <c r="I7" s="80" t="s">
        <v>31</v>
      </c>
      <c r="J7" s="363"/>
      <c r="K7" s="90" t="s">
        <v>32</v>
      </c>
      <c r="L7" s="91" t="s">
        <v>33</v>
      </c>
      <c r="M7" s="89" t="s">
        <v>34</v>
      </c>
      <c r="N7" s="68" t="s">
        <v>35</v>
      </c>
    </row>
    <row r="8" spans="1:16" s="3" customFormat="1" ht="30" customHeight="1" thickBot="1" x14ac:dyDescent="0.35">
      <c r="A8" s="69">
        <v>1</v>
      </c>
      <c r="B8" s="400" t="s">
        <v>173</v>
      </c>
      <c r="C8" s="72" t="s">
        <v>168</v>
      </c>
      <c r="D8" s="109">
        <f>COUNTA(C19:C83)</f>
        <v>25</v>
      </c>
      <c r="E8" s="77">
        <f>COUNTA(C19:C83)</f>
        <v>25</v>
      </c>
      <c r="F8" s="444">
        <f>MIN(C19:C82)</f>
        <v>41.578000000000003</v>
      </c>
      <c r="G8" s="112">
        <f>AVERAGE(C19:C85)</f>
        <v>42.393839999999997</v>
      </c>
      <c r="H8" s="58"/>
      <c r="I8" s="81">
        <f>G8-F8</f>
        <v>0.81583999999999435</v>
      </c>
      <c r="J8" s="86">
        <v>1.2861851851851852E-2</v>
      </c>
      <c r="K8" s="92">
        <f>J8</f>
        <v>1.2861851851851852E-2</v>
      </c>
      <c r="L8" s="93">
        <f>K8</f>
        <v>1.2861851851851852E-2</v>
      </c>
      <c r="M8" s="397">
        <v>141.99299999999999</v>
      </c>
      <c r="N8" s="59"/>
      <c r="O8" s="57"/>
      <c r="P8" s="14"/>
    </row>
    <row r="9" spans="1:16" s="3" customFormat="1" ht="30" customHeight="1" thickBot="1" x14ac:dyDescent="0.35">
      <c r="A9" s="70">
        <v>2</v>
      </c>
      <c r="B9" s="401" t="s">
        <v>145</v>
      </c>
      <c r="C9" s="73" t="s">
        <v>169</v>
      </c>
      <c r="D9" s="15">
        <f>COUNTA(D19:D83)+D8+1</f>
        <v>77</v>
      </c>
      <c r="E9" s="78">
        <f>COUNTA(D19:D83)+1</f>
        <v>52</v>
      </c>
      <c r="F9" s="445">
        <f>MIN(D19:D82)</f>
        <v>41.107999999999997</v>
      </c>
      <c r="G9" s="45">
        <f>AVERAGE(D19:D84)</f>
        <v>41.563352941176468</v>
      </c>
      <c r="H9" s="13"/>
      <c r="I9" s="82">
        <f>G9-F9</f>
        <v>0.4553529411764714</v>
      </c>
      <c r="J9" s="87">
        <v>3.9023819444444448E-2</v>
      </c>
      <c r="K9" s="94">
        <f>J9-J8</f>
        <v>2.6161967592592594E-2</v>
      </c>
      <c r="L9" s="95">
        <f>K9</f>
        <v>2.6161967592592594E-2</v>
      </c>
      <c r="M9" s="398" t="s">
        <v>277</v>
      </c>
      <c r="N9" s="60"/>
      <c r="O9" s="42"/>
      <c r="P9" s="14"/>
    </row>
    <row r="10" spans="1:16" s="3" customFormat="1" ht="30" customHeight="1" x14ac:dyDescent="0.3">
      <c r="A10" s="70">
        <v>3</v>
      </c>
      <c r="B10" s="401" t="s">
        <v>173</v>
      </c>
      <c r="C10" s="73" t="s">
        <v>170</v>
      </c>
      <c r="D10" s="15">
        <f>COUNTA(E19:E83)+D9+1</f>
        <v>125</v>
      </c>
      <c r="E10" s="78">
        <f>COUNTA(E19:E83)+1</f>
        <v>48</v>
      </c>
      <c r="F10" s="111">
        <f>MIN(E19:E84)</f>
        <v>41.442999999999998</v>
      </c>
      <c r="G10" s="44">
        <f>AVERAGE(E19:E85)</f>
        <v>42.165489361702129</v>
      </c>
      <c r="H10" s="13"/>
      <c r="I10" s="82">
        <f t="shared" ref="I10:I13" si="0">G10-F10</f>
        <v>0.72248936170213085</v>
      </c>
      <c r="J10" s="87">
        <v>6.3580081018518517E-2</v>
      </c>
      <c r="K10" s="94">
        <f>J10-J9</f>
        <v>2.4556261574074069E-2</v>
      </c>
      <c r="L10" s="95">
        <f>K10+L8</f>
        <v>3.7418113425925922E-2</v>
      </c>
      <c r="M10" s="398" t="s">
        <v>278</v>
      </c>
      <c r="N10" s="61"/>
      <c r="O10" s="52"/>
      <c r="P10" s="14"/>
    </row>
    <row r="11" spans="1:16" s="3" customFormat="1" ht="30" customHeight="1" thickBot="1" x14ac:dyDescent="0.35">
      <c r="A11" s="70">
        <v>4</v>
      </c>
      <c r="B11" s="401" t="s">
        <v>145</v>
      </c>
      <c r="C11" s="73" t="s">
        <v>171</v>
      </c>
      <c r="D11" s="15">
        <f>COUNTA(F19:F83)+D10+1</f>
        <v>145</v>
      </c>
      <c r="E11" s="78">
        <f>COUNTA(F19:F83)+1</f>
        <v>20</v>
      </c>
      <c r="F11" s="446">
        <f>MIN(F19:F84)</f>
        <v>41.622</v>
      </c>
      <c r="G11" s="44">
        <f>AVERAGE(F19:F84)</f>
        <v>42.264736842105265</v>
      </c>
      <c r="H11" s="13"/>
      <c r="I11" s="82">
        <f t="shared" si="0"/>
        <v>0.64273684210526483</v>
      </c>
      <c r="J11" s="87">
        <v>7.4498634259259261E-2</v>
      </c>
      <c r="K11" s="94">
        <f>J11-J10</f>
        <v>1.0918553240740744E-2</v>
      </c>
      <c r="L11" s="95">
        <f>K11+L9</f>
        <v>3.7080520833333339E-2</v>
      </c>
      <c r="M11" s="398" t="s">
        <v>279</v>
      </c>
      <c r="N11" s="60"/>
      <c r="O11" s="42"/>
      <c r="P11" s="14"/>
    </row>
    <row r="12" spans="1:16" s="3" customFormat="1" ht="30" customHeight="1" thickBot="1" x14ac:dyDescent="0.35">
      <c r="A12" s="70">
        <v>5</v>
      </c>
      <c r="B12" s="402" t="s">
        <v>173</v>
      </c>
      <c r="C12" s="74" t="s">
        <v>172</v>
      </c>
      <c r="D12" s="15">
        <f>COUNTA(G19:G83)+D11+1</f>
        <v>196</v>
      </c>
      <c r="E12" s="78">
        <f>COUNTA(G19:G83)+1</f>
        <v>51</v>
      </c>
      <c r="F12" s="442">
        <f>MIN(G19:G84)</f>
        <v>41.180999999999997</v>
      </c>
      <c r="G12" s="44">
        <f>AVERAGE(G19:G884)</f>
        <v>42.299599999999991</v>
      </c>
      <c r="H12" s="13"/>
      <c r="I12" s="82">
        <f t="shared" si="0"/>
        <v>1.1185999999999936</v>
      </c>
      <c r="J12" s="87">
        <v>0.10061518518518518</v>
      </c>
      <c r="K12" s="94">
        <f>J12-J11</f>
        <v>2.6116550925925922E-2</v>
      </c>
      <c r="L12" s="96">
        <f>K12+L10</f>
        <v>6.3534664351851844E-2</v>
      </c>
      <c r="M12" s="398" t="s">
        <v>280</v>
      </c>
      <c r="N12" s="60"/>
      <c r="O12" s="43"/>
    </row>
    <row r="13" spans="1:16" s="3" customFormat="1" ht="30" customHeight="1" thickBot="1" x14ac:dyDescent="0.35">
      <c r="A13" s="71" t="s">
        <v>36</v>
      </c>
      <c r="B13" s="403" t="s">
        <v>145</v>
      </c>
      <c r="C13" s="75" t="s">
        <v>169</v>
      </c>
      <c r="D13" s="110">
        <f>COUNTA(H19:H83)+D12+1</f>
        <v>246</v>
      </c>
      <c r="E13" s="396">
        <f>COUNTA(H19:H83)+1</f>
        <v>50</v>
      </c>
      <c r="F13" s="447">
        <f>MIN(H19:H84)</f>
        <v>41.162999999999997</v>
      </c>
      <c r="G13" s="62">
        <f>AVERAGE(H19:H84)</f>
        <v>41.565632653061222</v>
      </c>
      <c r="H13" s="63"/>
      <c r="I13" s="85">
        <f t="shared" si="0"/>
        <v>0.4026326530612252</v>
      </c>
      <c r="J13" s="88" t="str">
        <f>'Общие результаты'!G6</f>
        <v>3:00:17</v>
      </c>
      <c r="K13" s="97">
        <f>J13-J12</f>
        <v>2.4581574074074061E-2</v>
      </c>
      <c r="L13" s="98">
        <f>K13+L11</f>
        <v>6.16620949074074E-2</v>
      </c>
      <c r="M13" s="399"/>
      <c r="N13" s="64"/>
      <c r="O13" s="43"/>
    </row>
    <row r="14" spans="1:16" s="3" customFormat="1" ht="30" customHeight="1" x14ac:dyDescent="0.3">
      <c r="A14" s="47"/>
      <c r="B14" s="48"/>
      <c r="C14" s="49"/>
      <c r="D14" s="49"/>
      <c r="E14" s="49"/>
      <c r="F14" s="34">
        <f>AVERAGE(F8,F10,F12)</f>
        <v>41.400666666666666</v>
      </c>
      <c r="G14" s="36">
        <f>AVERAGE(C19:C85,E19:E85,G19:G85)</f>
        <v>42.267245901639349</v>
      </c>
      <c r="H14" s="50" t="s">
        <v>174</v>
      </c>
      <c r="I14" s="37">
        <f>AVERAGE(I8,I10,I12)</f>
        <v>0.88564312056737293</v>
      </c>
      <c r="J14" s="49"/>
      <c r="K14" s="49"/>
      <c r="L14" s="49"/>
      <c r="M14" s="16"/>
      <c r="N14" s="16"/>
    </row>
    <row r="15" spans="1:16" ht="27.75" customHeight="1" x14ac:dyDescent="0.25">
      <c r="A15" s="17"/>
      <c r="B15" s="17"/>
      <c r="C15" s="17"/>
      <c r="D15" s="18"/>
      <c r="E15" s="19"/>
      <c r="F15" s="20">
        <f>AVERAGE(F9,F11,F13)</f>
        <v>41.297666666666665</v>
      </c>
      <c r="G15" s="21">
        <f>AVERAGE(D19:D85,F19:F85,H19:H85)</f>
        <v>41.676277310924362</v>
      </c>
      <c r="H15" s="51" t="s">
        <v>175</v>
      </c>
      <c r="I15" s="22">
        <f>AVERAGE(I9,I11,I13)</f>
        <v>0.50024081211432048</v>
      </c>
      <c r="J15" s="19"/>
      <c r="K15" s="19" t="s">
        <v>22</v>
      </c>
      <c r="L15" s="19"/>
      <c r="M15" s="16"/>
      <c r="N15" s="16"/>
    </row>
    <row r="16" spans="1:16" ht="30" customHeight="1" thickBot="1" x14ac:dyDescent="0.3">
      <c r="A16" s="23"/>
      <c r="B16" s="23"/>
      <c r="C16" s="23"/>
      <c r="D16" s="19"/>
      <c r="E16" s="19"/>
      <c r="F16" s="24">
        <f>AVERAGE(F8:F13)</f>
        <v>41.349166666666669</v>
      </c>
      <c r="G16" s="25">
        <f>AVERAGE(C19:H85)</f>
        <v>41.97543983402489</v>
      </c>
      <c r="H16" s="26"/>
      <c r="I16" s="27">
        <f>AVERAGE(I8:I13)</f>
        <v>0.6929419663408467</v>
      </c>
      <c r="J16" s="19"/>
      <c r="K16" s="19"/>
      <c r="L16" s="19"/>
      <c r="M16" s="23"/>
      <c r="N16" s="23"/>
    </row>
    <row r="18" spans="2:14" ht="15" thickBot="1" x14ac:dyDescent="0.35">
      <c r="C18" s="28" t="str">
        <f>B8</f>
        <v>Гладышев Степан</v>
      </c>
      <c r="D18" s="28" t="str">
        <f>B9</f>
        <v>Демьяненко Дмитрий</v>
      </c>
      <c r="E18" s="28" t="str">
        <f>B10</f>
        <v>Гладышев Степан</v>
      </c>
      <c r="F18" s="28" t="str">
        <f>B11</f>
        <v>Демьяненко Дмитрий</v>
      </c>
      <c r="G18" s="28" t="str">
        <f>B12</f>
        <v>Гладышев Степан</v>
      </c>
      <c r="H18" s="28" t="str">
        <f>B13</f>
        <v>Демьяненко Дмитрий</v>
      </c>
      <c r="I18" s="12"/>
      <c r="J18" s="12"/>
    </row>
    <row r="19" spans="2:14" x14ac:dyDescent="0.3">
      <c r="B19" s="1">
        <v>1</v>
      </c>
      <c r="C19" s="406">
        <v>46.844000000000001</v>
      </c>
      <c r="D19" s="407">
        <v>44.4</v>
      </c>
      <c r="E19" s="407">
        <v>45.064</v>
      </c>
      <c r="F19" s="407">
        <v>43.622</v>
      </c>
      <c r="G19" s="407">
        <v>45.892000000000003</v>
      </c>
      <c r="H19" s="407">
        <v>43.972000000000001</v>
      </c>
      <c r="I19" s="407"/>
      <c r="J19" s="102"/>
      <c r="K19" s="99"/>
      <c r="M19" s="2"/>
      <c r="N19" s="2"/>
    </row>
    <row r="20" spans="2:14" ht="15" customHeight="1" x14ac:dyDescent="0.3">
      <c r="B20" s="1">
        <v>2</v>
      </c>
      <c r="C20" s="409">
        <v>43.905000000000001</v>
      </c>
      <c r="D20" s="410">
        <v>42.468000000000004</v>
      </c>
      <c r="E20" s="410">
        <v>42.948999999999998</v>
      </c>
      <c r="F20" s="410">
        <v>43.578000000000003</v>
      </c>
      <c r="G20" s="410">
        <v>42.177</v>
      </c>
      <c r="H20" s="410">
        <v>41.807000000000002</v>
      </c>
      <c r="I20" s="410"/>
      <c r="J20" s="103"/>
      <c r="K20" s="99"/>
      <c r="M20" s="3"/>
      <c r="N20" s="3"/>
    </row>
    <row r="21" spans="2:14" ht="15" customHeight="1" x14ac:dyDescent="0.3">
      <c r="B21" s="1">
        <v>3</v>
      </c>
      <c r="C21" s="409">
        <v>43.287999999999997</v>
      </c>
      <c r="D21" s="410">
        <v>42.113999999999997</v>
      </c>
      <c r="E21" s="410">
        <v>42.005000000000003</v>
      </c>
      <c r="F21" s="410">
        <v>42.707999999999998</v>
      </c>
      <c r="G21" s="410">
        <v>41.180999999999997</v>
      </c>
      <c r="H21" s="410">
        <v>41.783999999999999</v>
      </c>
      <c r="I21" s="410"/>
      <c r="J21" s="103"/>
      <c r="K21" s="99"/>
      <c r="M21" s="3"/>
      <c r="N21" s="3"/>
    </row>
    <row r="22" spans="2:14" ht="15" customHeight="1" x14ac:dyDescent="0.3">
      <c r="B22" s="1">
        <v>4</v>
      </c>
      <c r="C22" s="409">
        <v>43.372999999999998</v>
      </c>
      <c r="D22" s="410">
        <v>41.953000000000003</v>
      </c>
      <c r="E22" s="410">
        <v>42.631999999999998</v>
      </c>
      <c r="F22" s="410">
        <v>42.542000000000002</v>
      </c>
      <c r="G22" s="410">
        <v>42.997</v>
      </c>
      <c r="H22" s="410">
        <v>42.052</v>
      </c>
      <c r="I22" s="410"/>
      <c r="J22" s="103"/>
      <c r="K22" s="99"/>
      <c r="M22" s="3"/>
      <c r="N22" s="3"/>
    </row>
    <row r="23" spans="2:14" ht="15" customHeight="1" x14ac:dyDescent="0.3">
      <c r="B23" s="1">
        <v>5</v>
      </c>
      <c r="C23" s="409">
        <v>42.523000000000003</v>
      </c>
      <c r="D23" s="410">
        <v>42.003999999999998</v>
      </c>
      <c r="E23" s="410">
        <v>42.472000000000001</v>
      </c>
      <c r="F23" s="410">
        <v>41.893000000000001</v>
      </c>
      <c r="G23" s="410">
        <v>41.86</v>
      </c>
      <c r="H23" s="410">
        <v>41.777999999999999</v>
      </c>
      <c r="I23" s="410"/>
      <c r="J23" s="103"/>
      <c r="K23" s="99"/>
    </row>
    <row r="24" spans="2:14" x14ac:dyDescent="0.3">
      <c r="B24" s="1">
        <v>6</v>
      </c>
      <c r="C24" s="409">
        <v>42.423000000000002</v>
      </c>
      <c r="D24" s="410">
        <v>41.558</v>
      </c>
      <c r="E24" s="410">
        <v>42.28</v>
      </c>
      <c r="F24" s="410">
        <v>42.502000000000002</v>
      </c>
      <c r="G24" s="410">
        <v>41.835999999999999</v>
      </c>
      <c r="H24" s="410">
        <v>42.658000000000001</v>
      </c>
      <c r="I24" s="410"/>
      <c r="J24" s="103"/>
      <c r="K24" s="99"/>
    </row>
    <row r="25" spans="2:14" x14ac:dyDescent="0.3">
      <c r="B25" s="1">
        <v>7</v>
      </c>
      <c r="C25" s="427">
        <v>41.985999999999997</v>
      </c>
      <c r="D25" s="410">
        <v>41.917000000000002</v>
      </c>
      <c r="E25" s="410">
        <v>41.759</v>
      </c>
      <c r="F25" s="410">
        <v>43.125999999999998</v>
      </c>
      <c r="G25" s="410">
        <v>41.710999999999999</v>
      </c>
      <c r="H25" s="410">
        <v>41.162999999999997</v>
      </c>
      <c r="I25" s="410"/>
      <c r="J25" s="103"/>
      <c r="K25" s="99"/>
    </row>
    <row r="26" spans="2:14" x14ac:dyDescent="0.3">
      <c r="B26" s="1">
        <v>8</v>
      </c>
      <c r="C26" s="409">
        <v>41.673999999999999</v>
      </c>
      <c r="D26" s="410">
        <v>41.365000000000002</v>
      </c>
      <c r="E26" s="410">
        <v>41.84</v>
      </c>
      <c r="F26" s="410">
        <v>41.893999999999998</v>
      </c>
      <c r="G26" s="410">
        <v>41.826000000000001</v>
      </c>
      <c r="H26" s="410">
        <v>41.58</v>
      </c>
      <c r="I26" s="410"/>
      <c r="J26" s="103"/>
      <c r="K26" s="99"/>
    </row>
    <row r="27" spans="2:14" x14ac:dyDescent="0.3">
      <c r="B27" s="1">
        <v>9</v>
      </c>
      <c r="C27" s="412">
        <v>41.703000000000003</v>
      </c>
      <c r="D27" s="410">
        <v>41.628999999999998</v>
      </c>
      <c r="E27" s="410">
        <v>41.941000000000003</v>
      </c>
      <c r="F27" s="410">
        <v>41.960999999999999</v>
      </c>
      <c r="G27" s="410">
        <v>41.835999999999999</v>
      </c>
      <c r="H27" s="410">
        <v>41.683999999999997</v>
      </c>
      <c r="I27" s="410"/>
      <c r="J27" s="103"/>
      <c r="K27" s="99"/>
    </row>
    <row r="28" spans="2:14" x14ac:dyDescent="0.3">
      <c r="B28" s="1">
        <v>10</v>
      </c>
      <c r="C28" s="409">
        <v>41.69</v>
      </c>
      <c r="D28" s="410">
        <v>41.399000000000001</v>
      </c>
      <c r="E28" s="410">
        <v>41.841000000000001</v>
      </c>
      <c r="F28" s="410">
        <v>41.89</v>
      </c>
      <c r="G28" s="410">
        <v>43.984000000000002</v>
      </c>
      <c r="H28" s="410">
        <v>41.890999999999998</v>
      </c>
      <c r="I28" s="410"/>
      <c r="J28" s="103"/>
      <c r="K28" s="99"/>
    </row>
    <row r="29" spans="2:14" x14ac:dyDescent="0.3">
      <c r="B29" s="1">
        <v>11</v>
      </c>
      <c r="C29" s="409">
        <v>41.640999999999998</v>
      </c>
      <c r="D29" s="410">
        <v>41.351999999999997</v>
      </c>
      <c r="E29" s="410">
        <v>41.875</v>
      </c>
      <c r="F29" s="410">
        <v>41.753</v>
      </c>
      <c r="G29" s="410">
        <v>41.703000000000003</v>
      </c>
      <c r="H29" s="410">
        <v>41.414999999999999</v>
      </c>
      <c r="I29" s="410"/>
      <c r="J29" s="103"/>
      <c r="K29" s="99"/>
    </row>
    <row r="30" spans="2:14" x14ac:dyDescent="0.3">
      <c r="B30" s="1">
        <v>12</v>
      </c>
      <c r="C30" s="409">
        <v>43.619</v>
      </c>
      <c r="D30" s="410">
        <v>41.404000000000003</v>
      </c>
      <c r="E30" s="410">
        <v>41.993000000000002</v>
      </c>
      <c r="F30" s="410">
        <v>41.622</v>
      </c>
      <c r="G30" s="410">
        <v>42.177</v>
      </c>
      <c r="H30" s="410">
        <v>41.323999999999998</v>
      </c>
      <c r="I30" s="410"/>
      <c r="J30" s="103"/>
      <c r="K30" s="99"/>
    </row>
    <row r="31" spans="2:14" x14ac:dyDescent="0.3">
      <c r="B31" s="1">
        <v>13</v>
      </c>
      <c r="C31" s="409">
        <v>41.578000000000003</v>
      </c>
      <c r="D31" s="410">
        <v>41.292000000000002</v>
      </c>
      <c r="E31" s="410">
        <v>42.468000000000004</v>
      </c>
      <c r="F31" s="410">
        <v>43.429000000000002</v>
      </c>
      <c r="G31" s="410">
        <v>41.795999999999999</v>
      </c>
      <c r="H31" s="410">
        <v>42.168999999999997</v>
      </c>
      <c r="I31" s="410"/>
      <c r="J31" s="103"/>
      <c r="K31" s="100"/>
      <c r="L31" s="1"/>
    </row>
    <row r="32" spans="2:14" x14ac:dyDescent="0.3">
      <c r="B32" s="1">
        <v>14</v>
      </c>
      <c r="C32" s="413">
        <v>41.807000000000002</v>
      </c>
      <c r="D32" s="410">
        <v>41.61</v>
      </c>
      <c r="E32" s="410">
        <v>41.951000000000001</v>
      </c>
      <c r="F32" s="410">
        <v>41.667000000000002</v>
      </c>
      <c r="G32" s="410">
        <v>42.16</v>
      </c>
      <c r="H32" s="410">
        <v>41.396000000000001</v>
      </c>
      <c r="I32" s="410"/>
      <c r="J32" s="103"/>
      <c r="K32" s="100"/>
      <c r="L32" s="1"/>
    </row>
    <row r="33" spans="2:12" x14ac:dyDescent="0.3">
      <c r="B33" s="1">
        <v>15</v>
      </c>
      <c r="C33" s="409">
        <v>41.741999999999997</v>
      </c>
      <c r="D33" s="410">
        <v>41.161000000000001</v>
      </c>
      <c r="E33" s="410">
        <v>41.692999999999998</v>
      </c>
      <c r="F33" s="410">
        <v>41.906999999999996</v>
      </c>
      <c r="G33" s="410">
        <v>42.151000000000003</v>
      </c>
      <c r="H33" s="410">
        <v>41.209000000000003</v>
      </c>
      <c r="I33" s="410"/>
      <c r="J33" s="103"/>
      <c r="K33" s="100"/>
      <c r="L33" s="1"/>
    </row>
    <row r="34" spans="2:12" x14ac:dyDescent="0.3">
      <c r="B34" s="1">
        <v>16</v>
      </c>
      <c r="C34" s="409">
        <v>41.753999999999998</v>
      </c>
      <c r="D34" s="414">
        <v>41.661999999999999</v>
      </c>
      <c r="E34" s="410">
        <v>41.744</v>
      </c>
      <c r="F34" s="410">
        <v>41.648000000000003</v>
      </c>
      <c r="G34" s="410">
        <v>42.054000000000002</v>
      </c>
      <c r="H34" s="410">
        <v>41.828000000000003</v>
      </c>
      <c r="I34" s="410"/>
      <c r="J34" s="103"/>
      <c r="K34" s="100"/>
      <c r="L34" s="1"/>
    </row>
    <row r="35" spans="2:12" x14ac:dyDescent="0.3">
      <c r="B35" s="1">
        <v>17</v>
      </c>
      <c r="C35" s="409">
        <v>41.634</v>
      </c>
      <c r="D35" s="410">
        <v>41.335000000000001</v>
      </c>
      <c r="E35" s="410">
        <v>42.093000000000004</v>
      </c>
      <c r="F35" s="410">
        <v>41.683</v>
      </c>
      <c r="G35" s="410">
        <v>42.125999999999998</v>
      </c>
      <c r="H35" s="410">
        <v>41.406999999999996</v>
      </c>
      <c r="I35" s="410"/>
      <c r="J35" s="103"/>
      <c r="K35" s="100"/>
      <c r="L35" s="1"/>
    </row>
    <row r="36" spans="2:12" x14ac:dyDescent="0.3">
      <c r="B36" s="1">
        <v>18</v>
      </c>
      <c r="C36" s="409">
        <v>42.255000000000003</v>
      </c>
      <c r="D36" s="410">
        <v>41.448</v>
      </c>
      <c r="E36" s="410">
        <v>41.518000000000001</v>
      </c>
      <c r="F36" s="410">
        <v>41.767000000000003</v>
      </c>
      <c r="G36" s="410">
        <v>42.457999999999998</v>
      </c>
      <c r="H36" s="423">
        <v>41.290999999999997</v>
      </c>
      <c r="I36" s="410"/>
      <c r="J36" s="103"/>
      <c r="K36" s="100"/>
      <c r="L36" s="1"/>
    </row>
    <row r="37" spans="2:12" x14ac:dyDescent="0.3">
      <c r="B37" s="1">
        <v>19</v>
      </c>
      <c r="C37" s="409">
        <v>41.939</v>
      </c>
      <c r="D37" s="410">
        <v>41.625999999999998</v>
      </c>
      <c r="E37" s="410">
        <v>41.661000000000001</v>
      </c>
      <c r="F37" s="410">
        <v>41.838000000000001</v>
      </c>
      <c r="G37" s="410">
        <v>41.781999999999996</v>
      </c>
      <c r="H37" s="410">
        <v>41.4</v>
      </c>
      <c r="I37" s="410"/>
      <c r="J37" s="103"/>
      <c r="K37" s="100"/>
      <c r="L37" s="1"/>
    </row>
    <row r="38" spans="2:12" x14ac:dyDescent="0.3">
      <c r="B38" s="1">
        <v>20</v>
      </c>
      <c r="C38" s="409">
        <v>41.749000000000002</v>
      </c>
      <c r="D38" s="410">
        <v>41.65</v>
      </c>
      <c r="E38" s="410">
        <v>41.777999999999999</v>
      </c>
      <c r="F38" s="410"/>
      <c r="G38" s="410">
        <v>42.561</v>
      </c>
      <c r="H38" s="410">
        <v>41.631999999999998</v>
      </c>
      <c r="I38" s="410"/>
      <c r="J38" s="103"/>
      <c r="K38" s="100"/>
      <c r="L38" s="1"/>
    </row>
    <row r="39" spans="2:12" x14ac:dyDescent="0.3">
      <c r="B39" s="1">
        <v>21</v>
      </c>
      <c r="C39" s="409">
        <v>42.042000000000002</v>
      </c>
      <c r="D39" s="410">
        <v>41.354999999999997</v>
      </c>
      <c r="E39" s="410">
        <v>41.808999999999997</v>
      </c>
      <c r="F39" s="410"/>
      <c r="G39" s="410">
        <v>42.616</v>
      </c>
      <c r="H39" s="410">
        <v>41.503999999999998</v>
      </c>
      <c r="I39" s="410"/>
      <c r="J39" s="103"/>
      <c r="K39" s="100"/>
      <c r="L39" s="1"/>
    </row>
    <row r="40" spans="2:12" x14ac:dyDescent="0.3">
      <c r="B40" s="1">
        <v>22</v>
      </c>
      <c r="C40" s="409">
        <v>42.371000000000002</v>
      </c>
      <c r="D40" s="410">
        <v>41.619</v>
      </c>
      <c r="E40" s="410">
        <v>42.073</v>
      </c>
      <c r="F40" s="410"/>
      <c r="G40" s="410">
        <v>41.968000000000004</v>
      </c>
      <c r="H40" s="410">
        <v>41.24</v>
      </c>
      <c r="I40" s="410"/>
      <c r="J40" s="103"/>
      <c r="K40" s="100"/>
      <c r="L40" s="1"/>
    </row>
    <row r="41" spans="2:12" x14ac:dyDescent="0.3">
      <c r="B41" s="1">
        <v>23</v>
      </c>
      <c r="C41" s="409">
        <v>42.127000000000002</v>
      </c>
      <c r="D41" s="410">
        <v>41.481999999999999</v>
      </c>
      <c r="E41" s="410">
        <v>41.889000000000003</v>
      </c>
      <c r="F41" s="410"/>
      <c r="G41" s="410">
        <v>41.987000000000002</v>
      </c>
      <c r="H41" s="410">
        <v>41.5</v>
      </c>
      <c r="I41" s="410"/>
      <c r="J41" s="103"/>
      <c r="K41" s="100"/>
      <c r="L41" s="1"/>
    </row>
    <row r="42" spans="2:12" x14ac:dyDescent="0.3">
      <c r="B42" s="1">
        <v>24</v>
      </c>
      <c r="C42" s="409">
        <v>42.075000000000003</v>
      </c>
      <c r="D42" s="410">
        <v>41.107999999999997</v>
      </c>
      <c r="E42" s="410">
        <v>43.021999999999998</v>
      </c>
      <c r="F42" s="410"/>
      <c r="G42" s="410">
        <v>42.15</v>
      </c>
      <c r="H42" s="410">
        <v>41.225000000000001</v>
      </c>
      <c r="I42" s="410"/>
      <c r="J42" s="103"/>
      <c r="K42" s="100"/>
      <c r="L42" s="1"/>
    </row>
    <row r="43" spans="2:12" x14ac:dyDescent="0.3">
      <c r="B43" s="1">
        <v>25</v>
      </c>
      <c r="C43" s="409">
        <v>42.103999999999999</v>
      </c>
      <c r="D43" s="410">
        <v>41.649000000000001</v>
      </c>
      <c r="E43" s="410">
        <v>42.322000000000003</v>
      </c>
      <c r="F43" s="410"/>
      <c r="G43" s="410">
        <v>43.536000000000001</v>
      </c>
      <c r="H43" s="410">
        <v>41.378999999999998</v>
      </c>
      <c r="I43" s="410"/>
      <c r="J43" s="103"/>
      <c r="K43" s="100"/>
      <c r="L43" s="1"/>
    </row>
    <row r="44" spans="2:12" x14ac:dyDescent="0.3">
      <c r="B44" s="1">
        <v>26</v>
      </c>
      <c r="C44" s="409"/>
      <c r="D44" s="410">
        <v>41.46</v>
      </c>
      <c r="E44" s="410">
        <v>42.167000000000002</v>
      </c>
      <c r="F44" s="410"/>
      <c r="G44" s="410">
        <v>42.088999999999999</v>
      </c>
      <c r="H44" s="410">
        <v>41.323</v>
      </c>
      <c r="I44" s="410"/>
      <c r="J44" s="103"/>
      <c r="K44" s="100"/>
      <c r="L44" s="1"/>
    </row>
    <row r="45" spans="2:12" x14ac:dyDescent="0.3">
      <c r="B45" s="1">
        <v>27</v>
      </c>
      <c r="C45" s="409"/>
      <c r="D45" s="410">
        <v>41.448999999999998</v>
      </c>
      <c r="E45" s="410">
        <v>42.292000000000002</v>
      </c>
      <c r="F45" s="410"/>
      <c r="G45" s="410">
        <v>42.945</v>
      </c>
      <c r="H45" s="410">
        <v>41.5</v>
      </c>
      <c r="I45" s="410"/>
      <c r="J45" s="103"/>
      <c r="K45" s="100"/>
      <c r="L45" s="1"/>
    </row>
    <row r="46" spans="2:12" x14ac:dyDescent="0.3">
      <c r="B46" s="1">
        <v>28</v>
      </c>
      <c r="C46" s="409"/>
      <c r="D46" s="410">
        <v>41.295999999999999</v>
      </c>
      <c r="E46" s="410">
        <v>41.926000000000002</v>
      </c>
      <c r="F46" s="410"/>
      <c r="G46" s="410">
        <v>41.993000000000002</v>
      </c>
      <c r="H46" s="410">
        <v>41.646999999999998</v>
      </c>
      <c r="I46" s="410"/>
      <c r="J46" s="103"/>
      <c r="K46" s="100"/>
      <c r="L46" s="1"/>
    </row>
    <row r="47" spans="2:12" x14ac:dyDescent="0.3">
      <c r="B47" s="1">
        <v>29</v>
      </c>
      <c r="C47" s="409"/>
      <c r="D47" s="410">
        <v>41.542000000000002</v>
      </c>
      <c r="E47" s="410">
        <v>41.79</v>
      </c>
      <c r="F47" s="410"/>
      <c r="G47" s="410">
        <v>42.19</v>
      </c>
      <c r="H47" s="410">
        <v>41.454000000000001</v>
      </c>
      <c r="I47" s="410"/>
      <c r="J47" s="103"/>
      <c r="K47" s="100"/>
      <c r="L47" s="1"/>
    </row>
    <row r="48" spans="2:12" x14ac:dyDescent="0.3">
      <c r="B48" s="1">
        <v>30</v>
      </c>
      <c r="C48" s="409"/>
      <c r="D48" s="410">
        <v>41.343000000000004</v>
      </c>
      <c r="E48" s="410">
        <v>41.680999999999997</v>
      </c>
      <c r="F48" s="410"/>
      <c r="G48" s="410">
        <v>41.908999999999999</v>
      </c>
      <c r="H48" s="410">
        <v>41.607999999999997</v>
      </c>
      <c r="I48" s="410"/>
      <c r="J48" s="103"/>
      <c r="K48" s="100"/>
      <c r="L48" s="1"/>
    </row>
    <row r="49" spans="2:12" x14ac:dyDescent="0.3">
      <c r="B49" s="1">
        <v>31</v>
      </c>
      <c r="C49" s="409"/>
      <c r="D49" s="410">
        <v>41.454999999999998</v>
      </c>
      <c r="E49" s="410">
        <v>41.680999999999997</v>
      </c>
      <c r="F49" s="410"/>
      <c r="G49" s="410">
        <v>43.097000000000001</v>
      </c>
      <c r="H49" s="410">
        <v>41.438000000000002</v>
      </c>
      <c r="I49" s="410"/>
      <c r="J49" s="103"/>
      <c r="K49" s="100"/>
      <c r="L49" s="1"/>
    </row>
    <row r="50" spans="2:12" x14ac:dyDescent="0.3">
      <c r="B50" s="1">
        <v>32</v>
      </c>
      <c r="C50" s="409"/>
      <c r="D50" s="410">
        <v>41.460999999999999</v>
      </c>
      <c r="E50" s="410">
        <v>41.966000000000001</v>
      </c>
      <c r="F50" s="410"/>
      <c r="G50" s="410">
        <v>42</v>
      </c>
      <c r="H50" s="410">
        <v>41.292999999999999</v>
      </c>
      <c r="I50" s="410"/>
      <c r="J50" s="103"/>
      <c r="K50" s="100"/>
      <c r="L50" s="1"/>
    </row>
    <row r="51" spans="2:12" x14ac:dyDescent="0.3">
      <c r="B51" s="1">
        <v>33</v>
      </c>
      <c r="C51" s="409"/>
      <c r="D51" s="410">
        <v>41.521999999999998</v>
      </c>
      <c r="E51" s="410">
        <v>41.970999999999997</v>
      </c>
      <c r="F51" s="410"/>
      <c r="G51" s="410">
        <v>41.966000000000001</v>
      </c>
      <c r="H51" s="410">
        <v>41.484000000000002</v>
      </c>
      <c r="I51" s="410"/>
      <c r="J51" s="103"/>
      <c r="K51" s="100"/>
      <c r="L51" s="1"/>
    </row>
    <row r="52" spans="2:12" x14ac:dyDescent="0.3">
      <c r="B52" s="1">
        <v>34</v>
      </c>
      <c r="C52" s="409"/>
      <c r="D52" s="410">
        <v>41.33</v>
      </c>
      <c r="E52" s="410">
        <v>42.51</v>
      </c>
      <c r="F52" s="410"/>
      <c r="G52" s="410">
        <v>41.878999999999998</v>
      </c>
      <c r="H52" s="410">
        <v>41.280999999999999</v>
      </c>
      <c r="I52" s="410"/>
      <c r="J52" s="103"/>
      <c r="K52" s="100"/>
      <c r="L52" s="1"/>
    </row>
    <row r="53" spans="2:12" x14ac:dyDescent="0.3">
      <c r="B53" s="1">
        <v>35</v>
      </c>
      <c r="C53" s="409"/>
      <c r="D53" s="410">
        <v>41.457000000000001</v>
      </c>
      <c r="E53" s="410">
        <v>41.442999999999998</v>
      </c>
      <c r="F53" s="410"/>
      <c r="G53" s="410">
        <v>41.691000000000003</v>
      </c>
      <c r="H53" s="410">
        <v>41.619</v>
      </c>
      <c r="I53" s="410"/>
      <c r="J53" s="103"/>
      <c r="K53" s="100"/>
      <c r="L53" s="1"/>
    </row>
    <row r="54" spans="2:12" x14ac:dyDescent="0.3">
      <c r="B54" s="1">
        <v>36</v>
      </c>
      <c r="C54" s="409"/>
      <c r="D54" s="410">
        <v>41.316000000000003</v>
      </c>
      <c r="E54" s="410">
        <v>41.482999999999997</v>
      </c>
      <c r="F54" s="410"/>
      <c r="G54" s="410">
        <v>41.481000000000002</v>
      </c>
      <c r="H54" s="410">
        <v>41.524000000000001</v>
      </c>
      <c r="I54" s="410"/>
      <c r="J54" s="103"/>
      <c r="K54" s="100"/>
      <c r="L54" s="1"/>
    </row>
    <row r="55" spans="2:12" x14ac:dyDescent="0.3">
      <c r="B55" s="1">
        <v>37</v>
      </c>
      <c r="C55" s="409"/>
      <c r="D55" s="410">
        <v>41.530999999999999</v>
      </c>
      <c r="E55" s="410">
        <v>41.978000000000002</v>
      </c>
      <c r="F55" s="410"/>
      <c r="G55" s="410">
        <v>41.463999999999999</v>
      </c>
      <c r="H55" s="410">
        <v>41.27</v>
      </c>
      <c r="I55" s="410"/>
      <c r="J55" s="103"/>
      <c r="K55" s="100"/>
      <c r="L55" s="1"/>
    </row>
    <row r="56" spans="2:12" x14ac:dyDescent="0.3">
      <c r="B56" s="1">
        <v>38</v>
      </c>
      <c r="C56" s="409"/>
      <c r="D56" s="410">
        <v>41.417000000000002</v>
      </c>
      <c r="E56" s="410">
        <v>41.865000000000002</v>
      </c>
      <c r="F56" s="410"/>
      <c r="G56" s="410">
        <v>41.781999999999996</v>
      </c>
      <c r="H56" s="410">
        <v>41.180999999999997</v>
      </c>
      <c r="I56" s="410"/>
      <c r="J56" s="103"/>
      <c r="K56" s="100"/>
      <c r="L56" s="1"/>
    </row>
    <row r="57" spans="2:12" x14ac:dyDescent="0.3">
      <c r="B57" s="1">
        <v>39</v>
      </c>
      <c r="C57" s="409"/>
      <c r="D57" s="410">
        <v>41.591000000000001</v>
      </c>
      <c r="E57" s="410">
        <v>42.124000000000002</v>
      </c>
      <c r="F57" s="410"/>
      <c r="G57" s="410">
        <v>41.963000000000001</v>
      </c>
      <c r="H57" s="410">
        <v>41.561999999999998</v>
      </c>
      <c r="I57" s="410"/>
      <c r="J57" s="103"/>
      <c r="K57" s="100"/>
      <c r="L57" s="1"/>
    </row>
    <row r="58" spans="2:12" x14ac:dyDescent="0.3">
      <c r="B58" s="1">
        <v>40</v>
      </c>
      <c r="C58" s="409"/>
      <c r="D58" s="410">
        <v>41.530999999999999</v>
      </c>
      <c r="E58" s="410">
        <v>42.554000000000002</v>
      </c>
      <c r="F58" s="410"/>
      <c r="G58" s="410">
        <v>42.38</v>
      </c>
      <c r="H58" s="410">
        <v>41.543999999999997</v>
      </c>
      <c r="I58" s="410"/>
      <c r="J58" s="103"/>
      <c r="K58" s="100"/>
      <c r="L58" s="1"/>
    </row>
    <row r="59" spans="2:12" x14ac:dyDescent="0.3">
      <c r="B59" s="1">
        <v>41</v>
      </c>
      <c r="C59" s="409"/>
      <c r="D59" s="410">
        <v>41.591999999999999</v>
      </c>
      <c r="E59" s="410">
        <v>43.262999999999998</v>
      </c>
      <c r="F59" s="410"/>
      <c r="G59" s="410">
        <v>43.762999999999998</v>
      </c>
      <c r="H59" s="410">
        <v>41.43</v>
      </c>
      <c r="I59" s="410"/>
      <c r="J59" s="103"/>
      <c r="K59" s="100"/>
      <c r="L59" s="1"/>
    </row>
    <row r="60" spans="2:12" x14ac:dyDescent="0.3">
      <c r="B60" s="1">
        <v>42</v>
      </c>
      <c r="C60" s="409"/>
      <c r="D60" s="410">
        <v>41.24</v>
      </c>
      <c r="E60" s="410">
        <v>42.384999999999998</v>
      </c>
      <c r="F60" s="410"/>
      <c r="G60" s="410">
        <v>42.634</v>
      </c>
      <c r="H60" s="410">
        <v>41.420999999999999</v>
      </c>
      <c r="I60" s="410"/>
      <c r="J60" s="103"/>
      <c r="K60" s="100"/>
      <c r="L60" s="1"/>
    </row>
    <row r="61" spans="2:12" x14ac:dyDescent="0.3">
      <c r="B61" s="1">
        <v>43</v>
      </c>
      <c r="C61" s="409"/>
      <c r="D61" s="410">
        <v>41.862000000000002</v>
      </c>
      <c r="E61" s="410">
        <v>42.680999999999997</v>
      </c>
      <c r="F61" s="410"/>
      <c r="G61" s="410">
        <v>41.834000000000003</v>
      </c>
      <c r="H61" s="410">
        <v>41.271000000000001</v>
      </c>
      <c r="I61" s="410"/>
      <c r="J61" s="103"/>
      <c r="K61" s="100"/>
      <c r="L61" s="1"/>
    </row>
    <row r="62" spans="2:12" x14ac:dyDescent="0.3">
      <c r="B62" s="1">
        <v>44</v>
      </c>
      <c r="C62" s="409"/>
      <c r="D62" s="410">
        <v>41.326999999999998</v>
      </c>
      <c r="E62" s="410">
        <v>42.067999999999998</v>
      </c>
      <c r="F62" s="410"/>
      <c r="G62" s="410">
        <v>42.484000000000002</v>
      </c>
      <c r="H62" s="410">
        <v>41.469000000000001</v>
      </c>
      <c r="I62" s="410"/>
      <c r="J62" s="103"/>
      <c r="K62" s="100"/>
      <c r="L62" s="1"/>
    </row>
    <row r="63" spans="2:12" x14ac:dyDescent="0.3">
      <c r="B63" s="1">
        <v>45</v>
      </c>
      <c r="C63" s="409"/>
      <c r="D63" s="410">
        <v>41.314</v>
      </c>
      <c r="E63" s="410">
        <v>42.12</v>
      </c>
      <c r="F63" s="410"/>
      <c r="G63" s="410">
        <v>41.953000000000003</v>
      </c>
      <c r="H63" s="410">
        <v>41.255000000000003</v>
      </c>
      <c r="I63" s="410"/>
      <c r="J63" s="103"/>
      <c r="K63" s="100"/>
      <c r="L63" s="1"/>
    </row>
    <row r="64" spans="2:12" x14ac:dyDescent="0.3">
      <c r="B64" s="1">
        <v>46</v>
      </c>
      <c r="C64" s="409"/>
      <c r="D64" s="410">
        <v>41.399000000000001</v>
      </c>
      <c r="E64" s="410">
        <v>42.642000000000003</v>
      </c>
      <c r="F64" s="410"/>
      <c r="G64" s="410">
        <v>42.594999999999999</v>
      </c>
      <c r="H64" s="410">
        <v>41.162999999999997</v>
      </c>
      <c r="I64" s="410"/>
      <c r="J64" s="103"/>
      <c r="K64" s="100"/>
      <c r="L64" s="1"/>
    </row>
    <row r="65" spans="1:16" x14ac:dyDescent="0.3">
      <c r="B65" s="1">
        <v>47</v>
      </c>
      <c r="C65" s="409"/>
      <c r="D65" s="410">
        <v>41.271999999999998</v>
      </c>
      <c r="E65" s="410">
        <v>42.515999999999998</v>
      </c>
      <c r="F65" s="410"/>
      <c r="G65" s="410">
        <v>42.302999999999997</v>
      </c>
      <c r="H65" s="410">
        <v>41.271000000000001</v>
      </c>
      <c r="I65" s="410"/>
      <c r="J65" s="103"/>
      <c r="K65" s="100"/>
      <c r="L65" s="1"/>
    </row>
    <row r="66" spans="1:16" x14ac:dyDescent="0.3">
      <c r="B66" s="1">
        <v>48</v>
      </c>
      <c r="C66" s="409"/>
      <c r="D66" s="410">
        <v>41.328000000000003</v>
      </c>
      <c r="F66" s="410"/>
      <c r="G66" s="410">
        <v>42.97</v>
      </c>
      <c r="H66" s="410">
        <v>41.975000000000001</v>
      </c>
      <c r="I66" s="410"/>
      <c r="J66" s="103"/>
      <c r="K66" s="100"/>
      <c r="L66" s="1"/>
    </row>
    <row r="67" spans="1:16" x14ac:dyDescent="0.3">
      <c r="B67" s="1">
        <v>49</v>
      </c>
      <c r="C67" s="409"/>
      <c r="D67" s="410">
        <v>41.241</v>
      </c>
      <c r="F67" s="410"/>
      <c r="G67" s="410">
        <v>42.112000000000002</v>
      </c>
      <c r="H67" s="410">
        <v>41.445</v>
      </c>
      <c r="I67" s="410"/>
      <c r="J67" s="103"/>
      <c r="K67" s="100"/>
      <c r="L67" s="1"/>
    </row>
    <row r="68" spans="1:16" x14ac:dyDescent="0.3">
      <c r="B68" s="1">
        <v>50</v>
      </c>
      <c r="C68" s="409"/>
      <c r="D68" s="410">
        <v>41.466999999999999</v>
      </c>
      <c r="E68" s="410"/>
      <c r="F68" s="410"/>
      <c r="G68" s="410">
        <v>42.978000000000002</v>
      </c>
      <c r="H68" s="410"/>
      <c r="I68" s="410"/>
      <c r="J68" s="103"/>
      <c r="K68" s="100"/>
      <c r="L68" s="1"/>
    </row>
    <row r="69" spans="1:16" x14ac:dyDescent="0.3">
      <c r="B69" s="1">
        <v>51</v>
      </c>
      <c r="C69" s="409"/>
      <c r="D69" s="410">
        <v>41.427999999999997</v>
      </c>
      <c r="E69" s="410"/>
      <c r="F69" s="410"/>
      <c r="G69" s="410"/>
      <c r="H69" s="410"/>
      <c r="I69" s="410"/>
      <c r="J69" s="103"/>
      <c r="K69" s="100"/>
      <c r="L69" s="1"/>
    </row>
    <row r="70" spans="1:16" x14ac:dyDescent="0.3">
      <c r="B70" s="1">
        <v>52</v>
      </c>
      <c r="C70" s="409"/>
      <c r="D70" s="410"/>
      <c r="E70" s="410"/>
      <c r="F70" s="410"/>
      <c r="G70" s="410"/>
      <c r="H70" s="410"/>
      <c r="I70" s="410"/>
      <c r="J70" s="103"/>
      <c r="K70" s="100"/>
      <c r="L70" s="1"/>
    </row>
    <row r="71" spans="1:16" x14ac:dyDescent="0.3">
      <c r="B71" s="1">
        <v>53</v>
      </c>
      <c r="C71" s="409"/>
      <c r="D71" s="410"/>
      <c r="E71" s="410"/>
      <c r="F71" s="410"/>
      <c r="G71" s="410"/>
      <c r="H71" s="410"/>
      <c r="I71" s="410"/>
      <c r="J71" s="103"/>
      <c r="K71" s="100"/>
      <c r="L71" s="1"/>
    </row>
    <row r="72" spans="1:16" x14ac:dyDescent="0.3">
      <c r="B72" s="1">
        <v>54</v>
      </c>
      <c r="C72" s="409"/>
      <c r="D72" s="410"/>
      <c r="E72" s="410"/>
      <c r="F72" s="410"/>
      <c r="G72" s="410"/>
      <c r="H72" s="410"/>
      <c r="I72" s="410"/>
      <c r="J72" s="103"/>
      <c r="K72" s="100"/>
      <c r="L72" s="1"/>
    </row>
    <row r="73" spans="1:16" x14ac:dyDescent="0.3">
      <c r="B73" s="1">
        <v>55</v>
      </c>
      <c r="C73" s="409"/>
      <c r="D73" s="410"/>
      <c r="E73" s="410"/>
      <c r="F73" s="410"/>
      <c r="G73" s="410"/>
      <c r="H73" s="410"/>
      <c r="I73" s="410"/>
      <c r="J73" s="103"/>
      <c r="K73" s="100"/>
      <c r="L73" s="1"/>
    </row>
    <row r="74" spans="1:16" x14ac:dyDescent="0.3">
      <c r="B74" s="1">
        <v>56</v>
      </c>
      <c r="C74" s="409"/>
      <c r="D74" s="410"/>
      <c r="E74" s="410"/>
      <c r="F74" s="410"/>
      <c r="G74" s="410"/>
      <c r="H74" s="410"/>
      <c r="I74" s="410"/>
      <c r="J74" s="103"/>
      <c r="K74" s="100"/>
      <c r="L74" s="1"/>
    </row>
    <row r="75" spans="1:16" x14ac:dyDescent="0.3">
      <c r="B75" s="1">
        <v>57</v>
      </c>
      <c r="C75" s="415"/>
      <c r="D75" s="410"/>
      <c r="E75" s="410"/>
      <c r="F75" s="410"/>
      <c r="G75" s="410"/>
      <c r="H75" s="410"/>
      <c r="I75" s="416"/>
      <c r="J75" s="104"/>
      <c r="K75" s="100"/>
      <c r="L75" s="1"/>
    </row>
    <row r="76" spans="1:16" x14ac:dyDescent="0.3">
      <c r="B76" s="1">
        <v>58</v>
      </c>
      <c r="C76" s="415"/>
      <c r="D76" s="410"/>
      <c r="E76" s="410"/>
      <c r="F76" s="410"/>
      <c r="G76" s="410"/>
      <c r="H76" s="410"/>
      <c r="I76" s="416"/>
      <c r="J76" s="104"/>
      <c r="K76" s="100"/>
      <c r="L76" s="1"/>
    </row>
    <row r="77" spans="1:16" x14ac:dyDescent="0.3">
      <c r="B77" s="1">
        <v>59</v>
      </c>
      <c r="C77" s="415"/>
      <c r="D77" s="410"/>
      <c r="E77" s="410"/>
      <c r="F77" s="410"/>
      <c r="G77" s="410"/>
      <c r="H77" s="410"/>
      <c r="I77" s="410"/>
      <c r="J77" s="103"/>
      <c r="K77" s="99"/>
    </row>
    <row r="78" spans="1:16" x14ac:dyDescent="0.3">
      <c r="B78" s="1">
        <v>60</v>
      </c>
      <c r="C78" s="415"/>
      <c r="D78" s="410"/>
      <c r="E78" s="410"/>
      <c r="F78" s="410"/>
      <c r="G78" s="410"/>
      <c r="H78" s="410"/>
      <c r="I78" s="410"/>
      <c r="J78" s="103"/>
      <c r="K78" s="99"/>
    </row>
    <row r="79" spans="1:16" s="2" customFormat="1" x14ac:dyDescent="0.3">
      <c r="A79" s="1"/>
      <c r="B79" s="1">
        <v>61</v>
      </c>
      <c r="C79" s="415"/>
      <c r="D79" s="410"/>
      <c r="E79" s="410"/>
      <c r="F79" s="410"/>
      <c r="G79" s="410"/>
      <c r="H79" s="410"/>
      <c r="I79" s="410"/>
      <c r="J79" s="103"/>
      <c r="K79" s="99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415"/>
      <c r="D80" s="410"/>
      <c r="E80" s="410"/>
      <c r="F80" s="410"/>
      <c r="G80" s="410"/>
      <c r="H80" s="410"/>
      <c r="I80" s="410"/>
      <c r="J80" s="103"/>
      <c r="K80" s="99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418"/>
      <c r="D81" s="419"/>
      <c r="E81" s="419"/>
      <c r="F81" s="419"/>
      <c r="G81" s="419"/>
      <c r="H81" s="419"/>
      <c r="I81" s="419"/>
      <c r="J81" s="108"/>
      <c r="K81" s="99"/>
      <c r="M81" s="1"/>
      <c r="N81" s="1"/>
      <c r="O81" s="1"/>
      <c r="P81" s="1"/>
    </row>
    <row r="82" spans="1:16" x14ac:dyDescent="0.3">
      <c r="C82" s="429"/>
      <c r="D82" s="430"/>
      <c r="E82" s="430"/>
      <c r="F82" s="430"/>
      <c r="G82" s="430"/>
      <c r="H82" s="430"/>
      <c r="I82" s="430"/>
    </row>
    <row r="83" spans="1:16" x14ac:dyDescent="0.3">
      <c r="C83" s="429"/>
      <c r="D83" s="430"/>
      <c r="E83" s="430"/>
      <c r="F83" s="430"/>
      <c r="G83" s="430"/>
      <c r="H83" s="430"/>
      <c r="I83" s="430"/>
    </row>
    <row r="84" spans="1:16" x14ac:dyDescent="0.3">
      <c r="C84" s="429"/>
      <c r="D84" s="430"/>
      <c r="E84" s="430"/>
      <c r="F84" s="430"/>
      <c r="G84" s="430"/>
      <c r="H84" s="430"/>
      <c r="I84" s="430"/>
    </row>
    <row r="85" spans="1:16" x14ac:dyDescent="0.3">
      <c r="C85" s="429"/>
      <c r="D85" s="430"/>
      <c r="E85" s="430"/>
      <c r="F85" s="430"/>
      <c r="G85" s="430"/>
      <c r="H85" s="430"/>
      <c r="I85" s="430"/>
    </row>
    <row r="86" spans="1:16" x14ac:dyDescent="0.3">
      <c r="C86" s="429"/>
      <c r="D86" s="430"/>
      <c r="E86" s="430"/>
      <c r="F86" s="430"/>
      <c r="G86" s="430"/>
      <c r="H86" s="430"/>
      <c r="I86" s="430"/>
    </row>
    <row r="87" spans="1:16" x14ac:dyDescent="0.3">
      <c r="C87" s="429"/>
      <c r="D87" s="430"/>
      <c r="E87" s="430"/>
      <c r="F87" s="430"/>
      <c r="G87" s="430"/>
      <c r="H87" s="430"/>
      <c r="I87" s="430"/>
    </row>
    <row r="88" spans="1:16" x14ac:dyDescent="0.3">
      <c r="C88" s="429"/>
      <c r="D88" s="430"/>
      <c r="E88" s="430"/>
      <c r="F88" s="430"/>
      <c r="G88" s="430"/>
      <c r="H88" s="430"/>
      <c r="I88" s="430"/>
    </row>
    <row r="89" spans="1:16" x14ac:dyDescent="0.3">
      <c r="C89" s="429"/>
      <c r="D89" s="430"/>
      <c r="E89" s="430"/>
      <c r="F89" s="430"/>
      <c r="G89" s="430"/>
      <c r="H89" s="430"/>
      <c r="I89" s="430"/>
    </row>
    <row r="90" spans="1:16" x14ac:dyDescent="0.3">
      <c r="C90" s="429"/>
      <c r="D90" s="430"/>
      <c r="E90" s="430"/>
      <c r="F90" s="430"/>
      <c r="G90" s="430"/>
      <c r="H90" s="430"/>
      <c r="I90" s="430"/>
    </row>
    <row r="91" spans="1:16" x14ac:dyDescent="0.3">
      <c r="C91" s="429"/>
      <c r="D91" s="430"/>
      <c r="E91" s="430"/>
      <c r="F91" s="430"/>
      <c r="G91" s="430"/>
      <c r="H91" s="430"/>
      <c r="I91" s="430"/>
    </row>
    <row r="92" spans="1:16" x14ac:dyDescent="0.3">
      <c r="C92" s="429"/>
      <c r="D92" s="430"/>
      <c r="E92" s="430"/>
      <c r="F92" s="430"/>
      <c r="G92" s="430"/>
      <c r="H92" s="430"/>
      <c r="I92" s="430"/>
    </row>
    <row r="93" spans="1:16" x14ac:dyDescent="0.3">
      <c r="C93" s="429"/>
      <c r="D93" s="430"/>
      <c r="E93" s="430"/>
      <c r="F93" s="430"/>
      <c r="G93" s="430"/>
      <c r="H93" s="430"/>
      <c r="I93" s="430"/>
    </row>
    <row r="94" spans="1:16" x14ac:dyDescent="0.3">
      <c r="C94" s="429"/>
      <c r="D94" s="430"/>
      <c r="E94" s="430"/>
      <c r="F94" s="430"/>
      <c r="G94" s="430"/>
      <c r="H94" s="430"/>
      <c r="I94" s="430"/>
    </row>
    <row r="95" spans="1:16" x14ac:dyDescent="0.3">
      <c r="C95" s="429"/>
      <c r="D95" s="430"/>
      <c r="E95" s="430"/>
      <c r="F95" s="430"/>
      <c r="G95" s="430"/>
      <c r="H95" s="430"/>
      <c r="I95" s="430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P82"/>
  <sheetViews>
    <sheetView zoomScale="90" zoomScaleNormal="90" workbookViewId="0">
      <selection activeCell="G15" sqref="G15"/>
    </sheetView>
  </sheetViews>
  <sheetFormatPr defaultColWidth="8.88671875" defaultRowHeight="14.4" x14ac:dyDescent="0.3"/>
  <cols>
    <col min="1" max="1" width="8.6640625" style="1" customWidth="1"/>
    <col min="2" max="2" width="17.8867187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45" t="s">
        <v>166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</row>
    <row r="3" spans="1:16" ht="7.5" customHeight="1" thickBot="1" x14ac:dyDescent="0.35"/>
    <row r="4" spans="1:16" ht="18" thickBot="1" x14ac:dyDescent="0.4">
      <c r="A4" s="346" t="s">
        <v>157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8"/>
    </row>
    <row r="5" spans="1:16" ht="7.5" customHeight="1" thickBot="1" x14ac:dyDescent="0.35"/>
    <row r="6" spans="1:16" s="2" customFormat="1" ht="20.25" customHeight="1" x14ac:dyDescent="0.3">
      <c r="A6" s="349" t="s">
        <v>23</v>
      </c>
      <c r="B6" s="351" t="s">
        <v>13</v>
      </c>
      <c r="C6" s="353" t="s">
        <v>18</v>
      </c>
      <c r="D6" s="355" t="s">
        <v>24</v>
      </c>
      <c r="E6" s="357" t="s">
        <v>25</v>
      </c>
      <c r="F6" s="359" t="s">
        <v>26</v>
      </c>
      <c r="G6" s="360"/>
      <c r="H6" s="360"/>
      <c r="I6" s="361"/>
      <c r="J6" s="362" t="s">
        <v>27</v>
      </c>
      <c r="K6" s="364" t="s">
        <v>28</v>
      </c>
      <c r="L6" s="365"/>
      <c r="M6" s="65"/>
      <c r="N6" s="66"/>
    </row>
    <row r="7" spans="1:16" s="2" customFormat="1" ht="27.75" customHeight="1" thickBot="1" x14ac:dyDescent="0.35">
      <c r="A7" s="350"/>
      <c r="B7" s="352"/>
      <c r="C7" s="354"/>
      <c r="D7" s="356"/>
      <c r="E7" s="358"/>
      <c r="F7" s="79" t="s">
        <v>29</v>
      </c>
      <c r="G7" s="67" t="s">
        <v>30</v>
      </c>
      <c r="H7" s="67"/>
      <c r="I7" s="80" t="s">
        <v>31</v>
      </c>
      <c r="J7" s="363"/>
      <c r="K7" s="90" t="s">
        <v>32</v>
      </c>
      <c r="L7" s="91" t="s">
        <v>33</v>
      </c>
      <c r="M7" s="89" t="s">
        <v>34</v>
      </c>
      <c r="N7" s="68" t="s">
        <v>35</v>
      </c>
    </row>
    <row r="8" spans="1:16" s="3" customFormat="1" ht="30" customHeight="1" thickBot="1" x14ac:dyDescent="0.35">
      <c r="A8" s="69">
        <v>1</v>
      </c>
      <c r="B8" s="400" t="s">
        <v>108</v>
      </c>
      <c r="C8" s="72" t="s">
        <v>176</v>
      </c>
      <c r="D8" s="109">
        <f>COUNTA(C19:C83)</f>
        <v>41</v>
      </c>
      <c r="E8" s="77">
        <f>COUNTA(C19:C83)</f>
        <v>41</v>
      </c>
      <c r="F8" s="444">
        <f>MIN(C19:C82)</f>
        <v>41.08</v>
      </c>
      <c r="G8" s="112">
        <f>AVERAGE(C19:C85)</f>
        <v>41.748829268292681</v>
      </c>
      <c r="H8" s="58"/>
      <c r="I8" s="81">
        <f>G8-F8</f>
        <v>0.66882926829268285</v>
      </c>
      <c r="J8" s="86">
        <v>2.0367037037037038E-2</v>
      </c>
      <c r="K8" s="92">
        <f>J8</f>
        <v>2.0367037037037038E-2</v>
      </c>
      <c r="L8" s="93">
        <f>K8</f>
        <v>2.0367037037037038E-2</v>
      </c>
      <c r="M8" s="397">
        <v>139.994</v>
      </c>
      <c r="N8" s="59"/>
      <c r="O8" s="57"/>
      <c r="P8" s="14"/>
    </row>
    <row r="9" spans="1:16" s="3" customFormat="1" ht="30" customHeight="1" thickBot="1" x14ac:dyDescent="0.35">
      <c r="A9" s="70">
        <v>2</v>
      </c>
      <c r="B9" s="401" t="s">
        <v>108</v>
      </c>
      <c r="C9" s="73" t="s">
        <v>177</v>
      </c>
      <c r="D9" s="15">
        <f>COUNTA(D19:D83)+D8+1</f>
        <v>82</v>
      </c>
      <c r="E9" s="78">
        <f>COUNTA(D19:D83)+1</f>
        <v>41</v>
      </c>
      <c r="F9" s="445">
        <f>MIN(D19:D82)</f>
        <v>41.356000000000002</v>
      </c>
      <c r="G9" s="45">
        <f>AVERAGE(D19:D84)</f>
        <v>41.764599999999987</v>
      </c>
      <c r="H9" s="13"/>
      <c r="I9" s="82">
        <f>G9-F9</f>
        <v>0.40859999999998564</v>
      </c>
      <c r="J9" s="87">
        <v>4.1329456018518521E-2</v>
      </c>
      <c r="K9" s="94">
        <f>J9-J8</f>
        <v>2.0962418981481483E-2</v>
      </c>
      <c r="L9" s="95">
        <f>K9+L8</f>
        <v>4.1329456018518521E-2</v>
      </c>
      <c r="M9" s="398" t="s">
        <v>281</v>
      </c>
      <c r="N9" s="60"/>
      <c r="O9" s="42"/>
      <c r="P9" s="14"/>
    </row>
    <row r="10" spans="1:16" s="3" customFormat="1" ht="30" customHeight="1" thickBot="1" x14ac:dyDescent="0.35">
      <c r="A10" s="70">
        <v>3</v>
      </c>
      <c r="B10" s="401" t="s">
        <v>179</v>
      </c>
      <c r="C10" s="73" t="s">
        <v>169</v>
      </c>
      <c r="D10" s="15">
        <f>COUNTA(E19:E83)+D9+1</f>
        <v>128</v>
      </c>
      <c r="E10" s="78">
        <f>COUNTA(E19:E83)+1</f>
        <v>46</v>
      </c>
      <c r="F10" s="442">
        <f>MIN(E19:E84)</f>
        <v>41.728999999999999</v>
      </c>
      <c r="G10" s="44">
        <f>AVERAGE(E19:E85)</f>
        <v>42.583999999999996</v>
      </c>
      <c r="H10" s="13"/>
      <c r="I10" s="82">
        <f t="shared" ref="I10:I13" si="0">G10-F10</f>
        <v>0.85499999999999687</v>
      </c>
      <c r="J10" s="87">
        <v>6.5122951388888892E-2</v>
      </c>
      <c r="K10" s="94">
        <f>J10-J9</f>
        <v>2.3793495370370371E-2</v>
      </c>
      <c r="L10" s="95">
        <f>K10</f>
        <v>2.3793495370370371E-2</v>
      </c>
      <c r="M10" s="398" t="s">
        <v>282</v>
      </c>
      <c r="N10" s="61"/>
      <c r="O10" s="52"/>
      <c r="P10" s="14"/>
    </row>
    <row r="11" spans="1:16" s="3" customFormat="1" ht="30" customHeight="1" x14ac:dyDescent="0.3">
      <c r="A11" s="70">
        <v>4</v>
      </c>
      <c r="B11" s="401" t="s">
        <v>108</v>
      </c>
      <c r="C11" s="73" t="s">
        <v>177</v>
      </c>
      <c r="D11" s="15">
        <f>COUNTA(F19:F83)+D10+1</f>
        <v>149</v>
      </c>
      <c r="E11" s="78">
        <f>COUNTA(F19:F83)+1</f>
        <v>21</v>
      </c>
      <c r="F11" s="111">
        <f>MIN(F19:F84)</f>
        <v>41.591000000000001</v>
      </c>
      <c r="G11" s="44">
        <f>AVERAGE(F19:F84)</f>
        <v>42.237249999999996</v>
      </c>
      <c r="H11" s="13"/>
      <c r="I11" s="82">
        <f t="shared" si="0"/>
        <v>0.64624999999999488</v>
      </c>
      <c r="J11" s="87">
        <v>7.6520243055555548E-2</v>
      </c>
      <c r="K11" s="94">
        <f>J11-J10</f>
        <v>1.1397291666666656E-2</v>
      </c>
      <c r="L11" s="404">
        <f>K11+L9</f>
        <v>5.2726747685185177E-2</v>
      </c>
      <c r="M11" s="398" t="s">
        <v>283</v>
      </c>
      <c r="N11" s="61" t="s">
        <v>234</v>
      </c>
      <c r="O11" s="424" t="s">
        <v>285</v>
      </c>
      <c r="P11" s="14"/>
    </row>
    <row r="12" spans="1:16" s="3" customFormat="1" ht="30" customHeight="1" x14ac:dyDescent="0.3">
      <c r="A12" s="70">
        <v>5</v>
      </c>
      <c r="B12" s="402" t="s">
        <v>179</v>
      </c>
      <c r="C12" s="74" t="s">
        <v>178</v>
      </c>
      <c r="D12" s="15">
        <f>COUNTA(G19:G83)+D11+1</f>
        <v>191</v>
      </c>
      <c r="E12" s="78">
        <f>COUNTA(G19:G83)+1</f>
        <v>42</v>
      </c>
      <c r="F12" s="83">
        <f>MIN(G19:G84)</f>
        <v>42.366</v>
      </c>
      <c r="G12" s="44">
        <f>AVERAGE(G19:G884)</f>
        <v>43.12319512195122</v>
      </c>
      <c r="H12" s="13"/>
      <c r="I12" s="82">
        <f t="shared" si="0"/>
        <v>0.75719512195122007</v>
      </c>
      <c r="J12" s="87">
        <v>9.8667395833333338E-2</v>
      </c>
      <c r="K12" s="94">
        <f>J12-J11</f>
        <v>2.214715277777779E-2</v>
      </c>
      <c r="L12" s="95">
        <f>K12+L10</f>
        <v>4.5940648148148161E-2</v>
      </c>
      <c r="M12" s="398" t="s">
        <v>284</v>
      </c>
      <c r="N12" s="60"/>
      <c r="O12" s="43"/>
    </row>
    <row r="13" spans="1:16" s="3" customFormat="1" ht="30" customHeight="1" thickBot="1" x14ac:dyDescent="0.35">
      <c r="A13" s="71" t="s">
        <v>36</v>
      </c>
      <c r="B13" s="403" t="s">
        <v>179</v>
      </c>
      <c r="C13" s="75" t="s">
        <v>176</v>
      </c>
      <c r="D13" s="110">
        <f>COUNTA(H20:H83)+D12+1</f>
        <v>243</v>
      </c>
      <c r="E13" s="396">
        <f>COUNTA(H20:H83)+1</f>
        <v>52</v>
      </c>
      <c r="F13" s="84">
        <f>MIN(H20:H84)</f>
        <v>41.869</v>
      </c>
      <c r="G13" s="62">
        <f>AVERAGE(H20:H84)</f>
        <v>42.655117647058823</v>
      </c>
      <c r="H13" s="63"/>
      <c r="I13" s="85">
        <f t="shared" si="0"/>
        <v>0.78611764705882337</v>
      </c>
      <c r="J13" s="88" t="str">
        <f>'Общие результаты'!G6</f>
        <v>3:00:17</v>
      </c>
      <c r="K13" s="97">
        <f>J13-J12</f>
        <v>2.6529363425925906E-2</v>
      </c>
      <c r="L13" s="98">
        <f>K13+L12</f>
        <v>7.2470011574074067E-2</v>
      </c>
      <c r="M13" s="399"/>
      <c r="N13" s="64"/>
      <c r="O13" s="43"/>
    </row>
    <row r="14" spans="1:16" s="3" customFormat="1" ht="30" customHeight="1" x14ac:dyDescent="0.3">
      <c r="A14" s="47"/>
      <c r="B14" s="48"/>
      <c r="C14" s="49"/>
      <c r="D14" s="49"/>
      <c r="E14" s="49"/>
      <c r="F14" s="34">
        <f>AVERAGE(F8,F9,F11)</f>
        <v>41.342333333333336</v>
      </c>
      <c r="G14" s="36">
        <f>AVERAGE(C19:D85,F19:F85)</f>
        <v>41.851792079207932</v>
      </c>
      <c r="H14" s="50" t="s">
        <v>180</v>
      </c>
      <c r="I14" s="37">
        <f>AVERAGE(I8,I9,I11)</f>
        <v>0.5745597560975545</v>
      </c>
      <c r="J14" s="49"/>
      <c r="K14" s="49"/>
      <c r="L14" s="49"/>
      <c r="M14" s="16"/>
      <c r="N14" s="16"/>
    </row>
    <row r="15" spans="1:16" ht="27.75" customHeight="1" x14ac:dyDescent="0.3">
      <c r="A15" s="17"/>
      <c r="B15" s="17"/>
      <c r="C15" s="17"/>
      <c r="D15" s="18"/>
      <c r="E15" s="19"/>
      <c r="F15" s="20">
        <f>AVERAGE(F10,F12,F13)</f>
        <v>41.988</v>
      </c>
      <c r="G15" s="21">
        <f>AVERAGE(E19:E85,G19:H85)</f>
        <v>42.78010869565216</v>
      </c>
      <c r="H15" s="51" t="s">
        <v>181</v>
      </c>
      <c r="I15" s="22">
        <f>AVERAGE(I10,I12,I13)</f>
        <v>0.79943758967001344</v>
      </c>
      <c r="J15" s="19"/>
      <c r="K15" s="19" t="s">
        <v>22</v>
      </c>
      <c r="L15" s="19"/>
      <c r="M15" s="16"/>
      <c r="N15" s="16"/>
    </row>
    <row r="16" spans="1:16" ht="30" customHeight="1" thickBot="1" x14ac:dyDescent="0.35">
      <c r="A16" s="23"/>
      <c r="B16" s="23"/>
      <c r="C16" s="23"/>
      <c r="D16" s="19"/>
      <c r="E16" s="19"/>
      <c r="F16" s="24">
        <f>AVERAGE(F8:F13)</f>
        <v>41.665166666666671</v>
      </c>
      <c r="G16" s="25">
        <f>AVERAGE(C19:H85)</f>
        <v>42.38780753138078</v>
      </c>
      <c r="H16" s="26"/>
      <c r="I16" s="27">
        <f>AVERAGE(I8:I13)</f>
        <v>0.68699867288378391</v>
      </c>
      <c r="J16" s="19"/>
      <c r="K16" s="19"/>
      <c r="L16" s="19"/>
      <c r="M16" s="23"/>
      <c r="N16" s="23"/>
    </row>
    <row r="18" spans="2:14" ht="15" thickBot="1" x14ac:dyDescent="0.35">
      <c r="C18" s="28" t="str">
        <f>B8</f>
        <v>Юрченко Вова</v>
      </c>
      <c r="D18" s="28" t="str">
        <f>B9</f>
        <v>Юрченко Вова</v>
      </c>
      <c r="E18" s="28" t="str">
        <f>B10</f>
        <v>Поляруш Саша</v>
      </c>
      <c r="F18" s="28" t="str">
        <f>B11</f>
        <v>Юрченко Вова</v>
      </c>
      <c r="G18" s="28" t="str">
        <f>B12</f>
        <v>Поляруш Саша</v>
      </c>
      <c r="H18" s="422" t="str">
        <f>B13</f>
        <v>Поляруш Саша</v>
      </c>
      <c r="I18" s="12"/>
      <c r="J18" s="12"/>
    </row>
    <row r="19" spans="2:14" x14ac:dyDescent="0.3">
      <c r="B19" s="1">
        <v>1</v>
      </c>
      <c r="C19" s="406">
        <v>47.603999999999999</v>
      </c>
      <c r="D19" s="407">
        <v>43.326999999999998</v>
      </c>
      <c r="E19" s="407">
        <v>43.987000000000002</v>
      </c>
      <c r="F19" s="407">
        <v>43.856999999999999</v>
      </c>
      <c r="G19" s="407">
        <v>43.923999999999999</v>
      </c>
      <c r="H19" s="2">
        <v>43.912999999999997</v>
      </c>
      <c r="I19" s="101"/>
      <c r="J19" s="102"/>
      <c r="K19" s="99"/>
      <c r="M19" s="2"/>
      <c r="N19" s="2"/>
    </row>
    <row r="20" spans="2:14" x14ac:dyDescent="0.3">
      <c r="B20" s="1">
        <v>2</v>
      </c>
      <c r="C20" s="409">
        <v>43.981999999999999</v>
      </c>
      <c r="D20" s="410">
        <v>41.673000000000002</v>
      </c>
      <c r="E20" s="410">
        <v>42.655999999999999</v>
      </c>
      <c r="F20" s="410">
        <v>42.898000000000003</v>
      </c>
      <c r="G20" s="410">
        <v>43.152000000000001</v>
      </c>
      <c r="H20" s="410">
        <v>44.238999999999997</v>
      </c>
      <c r="I20" s="99"/>
      <c r="J20" s="103"/>
      <c r="K20" s="99"/>
      <c r="M20" s="3"/>
      <c r="N20" s="3"/>
    </row>
    <row r="21" spans="2:14" x14ac:dyDescent="0.3">
      <c r="B21" s="1">
        <v>3</v>
      </c>
      <c r="C21" s="409">
        <v>43.484999999999999</v>
      </c>
      <c r="D21" s="410">
        <v>41.494999999999997</v>
      </c>
      <c r="E21" s="410">
        <v>42.637</v>
      </c>
      <c r="F21" s="410">
        <v>43.182000000000002</v>
      </c>
      <c r="G21" s="410">
        <v>43.786999999999999</v>
      </c>
      <c r="H21" s="410">
        <v>43.524000000000001</v>
      </c>
      <c r="I21" s="99"/>
      <c r="J21" s="103"/>
      <c r="K21" s="99"/>
      <c r="M21" s="3"/>
      <c r="N21" s="3"/>
    </row>
    <row r="22" spans="2:14" x14ac:dyDescent="0.3">
      <c r="B22" s="1">
        <v>4</v>
      </c>
      <c r="C22" s="409">
        <v>42.920999999999999</v>
      </c>
      <c r="D22" s="410">
        <v>41.427</v>
      </c>
      <c r="E22" s="410">
        <v>42.462000000000003</v>
      </c>
      <c r="F22" s="410">
        <v>42.872999999999998</v>
      </c>
      <c r="G22" s="410">
        <v>42.765000000000001</v>
      </c>
      <c r="H22" s="410">
        <v>42.762999999999998</v>
      </c>
      <c r="I22" s="99"/>
      <c r="J22" s="103"/>
      <c r="K22" s="99"/>
      <c r="M22" s="3"/>
      <c r="N22" s="3"/>
    </row>
    <row r="23" spans="2:14" x14ac:dyDescent="0.3">
      <c r="B23" s="1">
        <v>5</v>
      </c>
      <c r="C23" s="409">
        <v>41.786999999999999</v>
      </c>
      <c r="D23" s="410">
        <v>41.514000000000003</v>
      </c>
      <c r="E23" s="410">
        <v>43.26</v>
      </c>
      <c r="F23" s="410">
        <v>41.853999999999999</v>
      </c>
      <c r="G23" s="410">
        <v>42.411000000000001</v>
      </c>
      <c r="H23" s="410">
        <v>43.228000000000002</v>
      </c>
      <c r="I23" s="99"/>
      <c r="J23" s="103"/>
      <c r="K23" s="99"/>
    </row>
    <row r="24" spans="2:14" x14ac:dyDescent="0.3">
      <c r="B24" s="1">
        <v>6</v>
      </c>
      <c r="C24" s="409">
        <v>41.755000000000003</v>
      </c>
      <c r="D24" s="410">
        <v>41.804000000000002</v>
      </c>
      <c r="E24" s="410">
        <v>43.972000000000001</v>
      </c>
      <c r="F24" s="410">
        <v>41.591000000000001</v>
      </c>
      <c r="G24" s="410">
        <v>43.134</v>
      </c>
      <c r="H24" s="410">
        <v>42.359000000000002</v>
      </c>
      <c r="I24" s="99"/>
      <c r="J24" s="103"/>
      <c r="K24" s="99"/>
    </row>
    <row r="25" spans="2:14" x14ac:dyDescent="0.3">
      <c r="B25" s="1">
        <v>7</v>
      </c>
      <c r="C25" s="409">
        <v>41.314999999999998</v>
      </c>
      <c r="D25" s="410">
        <v>41.356000000000002</v>
      </c>
      <c r="E25" s="410">
        <v>43.448</v>
      </c>
      <c r="F25" s="410">
        <v>41.619</v>
      </c>
      <c r="G25" s="410">
        <v>43.143000000000001</v>
      </c>
      <c r="H25" s="410">
        <v>42.737000000000002</v>
      </c>
      <c r="I25" s="99"/>
      <c r="J25" s="103"/>
      <c r="K25" s="99"/>
    </row>
    <row r="26" spans="2:14" x14ac:dyDescent="0.3">
      <c r="B26" s="1">
        <v>8</v>
      </c>
      <c r="C26" s="409">
        <v>41.322000000000003</v>
      </c>
      <c r="D26" s="410">
        <v>41.512</v>
      </c>
      <c r="E26" s="410">
        <v>43.585999999999999</v>
      </c>
      <c r="F26" s="410">
        <v>42.241</v>
      </c>
      <c r="G26" s="410">
        <v>42.366</v>
      </c>
      <c r="H26" s="410">
        <v>42.741999999999997</v>
      </c>
      <c r="I26" s="99"/>
      <c r="J26" s="103"/>
      <c r="K26" s="99"/>
    </row>
    <row r="27" spans="2:14" x14ac:dyDescent="0.3">
      <c r="B27" s="1">
        <v>9</v>
      </c>
      <c r="C27" s="412">
        <v>41.268999999999998</v>
      </c>
      <c r="D27" s="410">
        <v>41.496000000000002</v>
      </c>
      <c r="E27" s="410">
        <v>43.613999999999997</v>
      </c>
      <c r="F27" s="410">
        <v>41.905000000000001</v>
      </c>
      <c r="G27" s="410">
        <v>43.027999999999999</v>
      </c>
      <c r="H27" s="410">
        <v>42.459000000000003</v>
      </c>
      <c r="I27" s="99"/>
      <c r="J27" s="103"/>
      <c r="K27" s="99"/>
    </row>
    <row r="28" spans="2:14" x14ac:dyDescent="0.3">
      <c r="B28" s="1">
        <v>10</v>
      </c>
      <c r="C28" s="409">
        <v>41.173000000000002</v>
      </c>
      <c r="D28" s="410">
        <v>41.59</v>
      </c>
      <c r="E28" s="410">
        <v>42.923999999999999</v>
      </c>
      <c r="F28" s="410">
        <v>41.92</v>
      </c>
      <c r="G28" s="410">
        <v>42.76</v>
      </c>
      <c r="H28" s="410">
        <v>42.98</v>
      </c>
      <c r="I28" s="99"/>
      <c r="J28" s="103"/>
      <c r="K28" s="99"/>
    </row>
    <row r="29" spans="2:14" x14ac:dyDescent="0.3">
      <c r="B29" s="1">
        <v>11</v>
      </c>
      <c r="C29" s="409">
        <v>41.353000000000002</v>
      </c>
      <c r="D29" s="410">
        <v>41.613999999999997</v>
      </c>
      <c r="E29" s="410">
        <v>42.994</v>
      </c>
      <c r="F29" s="410">
        <v>41.69</v>
      </c>
      <c r="G29" s="410">
        <v>42.834000000000003</v>
      </c>
      <c r="H29" s="410">
        <v>42.616</v>
      </c>
      <c r="I29" s="99"/>
      <c r="J29" s="103"/>
      <c r="K29" s="99"/>
    </row>
    <row r="30" spans="2:14" x14ac:dyDescent="0.3">
      <c r="B30" s="1">
        <v>12</v>
      </c>
      <c r="C30" s="409">
        <v>41.145000000000003</v>
      </c>
      <c r="D30" s="410">
        <v>42.243000000000002</v>
      </c>
      <c r="E30" s="410">
        <v>42.359000000000002</v>
      </c>
      <c r="F30" s="410">
        <v>41.621000000000002</v>
      </c>
      <c r="G30" s="410">
        <v>42.646000000000001</v>
      </c>
      <c r="H30" s="410">
        <v>42.357999999999997</v>
      </c>
      <c r="I30" s="99"/>
      <c r="J30" s="103"/>
      <c r="K30" s="99"/>
    </row>
    <row r="31" spans="2:14" x14ac:dyDescent="0.3">
      <c r="B31" s="1">
        <v>13</v>
      </c>
      <c r="C31" s="409">
        <v>41.182000000000002</v>
      </c>
      <c r="D31" s="410">
        <v>41.59</v>
      </c>
      <c r="E31" s="410">
        <v>42.366</v>
      </c>
      <c r="F31" s="410">
        <v>41.784999999999997</v>
      </c>
      <c r="G31" s="410">
        <v>44.241999999999997</v>
      </c>
      <c r="H31" s="410">
        <v>42.378</v>
      </c>
      <c r="I31" s="99"/>
      <c r="J31" s="103"/>
      <c r="K31" s="100"/>
      <c r="L31" s="1"/>
    </row>
    <row r="32" spans="2:14" x14ac:dyDescent="0.3">
      <c r="B32" s="1">
        <v>14</v>
      </c>
      <c r="C32" s="413">
        <v>41.326999999999998</v>
      </c>
      <c r="D32" s="410">
        <v>41.741</v>
      </c>
      <c r="E32" s="410">
        <v>42.347999999999999</v>
      </c>
      <c r="F32" s="410">
        <v>41.683</v>
      </c>
      <c r="G32" s="410">
        <v>44.023000000000003</v>
      </c>
      <c r="H32" s="410">
        <v>42.499000000000002</v>
      </c>
      <c r="I32" s="99"/>
      <c r="J32" s="103"/>
      <c r="K32" s="100"/>
      <c r="L32" s="1"/>
    </row>
    <row r="33" spans="2:12" x14ac:dyDescent="0.3">
      <c r="B33" s="1">
        <v>15</v>
      </c>
      <c r="C33" s="409">
        <v>41.226999999999997</v>
      </c>
      <c r="D33" s="410">
        <v>41.871000000000002</v>
      </c>
      <c r="E33" s="410">
        <v>42.286999999999999</v>
      </c>
      <c r="F33" s="410">
        <v>41.889000000000003</v>
      </c>
      <c r="G33" s="410">
        <v>42.774000000000001</v>
      </c>
      <c r="H33" s="410">
        <v>43.036999999999999</v>
      </c>
      <c r="I33" s="99"/>
      <c r="J33" s="103"/>
      <c r="K33" s="100"/>
      <c r="L33" s="1"/>
    </row>
    <row r="34" spans="2:12" x14ac:dyDescent="0.3">
      <c r="B34" s="1">
        <v>16</v>
      </c>
      <c r="C34" s="409">
        <v>41.295000000000002</v>
      </c>
      <c r="D34" s="414">
        <v>42.225000000000001</v>
      </c>
      <c r="E34" s="410">
        <v>44.854999999999997</v>
      </c>
      <c r="F34" s="410">
        <v>41.808999999999997</v>
      </c>
      <c r="G34" s="410">
        <v>42.76</v>
      </c>
      <c r="H34" s="410">
        <v>41.973999999999997</v>
      </c>
      <c r="I34" s="99"/>
      <c r="J34" s="103"/>
      <c r="K34" s="100"/>
      <c r="L34" s="1"/>
    </row>
    <row r="35" spans="2:12" x14ac:dyDescent="0.3">
      <c r="B35" s="1">
        <v>17</v>
      </c>
      <c r="C35" s="409">
        <v>41.24</v>
      </c>
      <c r="D35" s="410">
        <v>42.41</v>
      </c>
      <c r="E35" s="410">
        <v>41.901000000000003</v>
      </c>
      <c r="F35" s="410">
        <v>42.764000000000003</v>
      </c>
      <c r="G35" s="410">
        <v>42.679000000000002</v>
      </c>
      <c r="H35" s="410">
        <v>42.145000000000003</v>
      </c>
      <c r="I35" s="99"/>
      <c r="J35" s="103"/>
      <c r="K35" s="100"/>
      <c r="L35" s="1"/>
    </row>
    <row r="36" spans="2:12" x14ac:dyDescent="0.3">
      <c r="B36" s="1">
        <v>18</v>
      </c>
      <c r="C36" s="409">
        <v>41.265000000000001</v>
      </c>
      <c r="D36" s="410">
        <v>42.456000000000003</v>
      </c>
      <c r="E36" s="410">
        <v>42.161999999999999</v>
      </c>
      <c r="F36" s="410">
        <v>42.923999999999999</v>
      </c>
      <c r="G36" s="410">
        <v>42.393000000000001</v>
      </c>
      <c r="H36" s="410">
        <v>42.537999999999997</v>
      </c>
      <c r="I36" s="99"/>
      <c r="J36" s="103"/>
      <c r="K36" s="100"/>
      <c r="L36" s="1"/>
    </row>
    <row r="37" spans="2:12" x14ac:dyDescent="0.3">
      <c r="B37" s="1">
        <v>19</v>
      </c>
      <c r="C37" s="409">
        <v>41.244</v>
      </c>
      <c r="D37" s="410">
        <v>41.417000000000002</v>
      </c>
      <c r="E37" s="410">
        <v>41.868000000000002</v>
      </c>
      <c r="F37" s="410">
        <v>42.381</v>
      </c>
      <c r="G37" s="410">
        <v>42.491</v>
      </c>
      <c r="H37" s="410">
        <v>42.835999999999999</v>
      </c>
      <c r="I37" s="99"/>
      <c r="J37" s="103"/>
      <c r="K37" s="100"/>
      <c r="L37" s="1"/>
    </row>
    <row r="38" spans="2:12" x14ac:dyDescent="0.3">
      <c r="B38" s="1">
        <v>20</v>
      </c>
      <c r="C38" s="409">
        <v>41.08</v>
      </c>
      <c r="D38" s="410">
        <v>41.701999999999998</v>
      </c>
      <c r="E38" s="410">
        <v>42.508000000000003</v>
      </c>
      <c r="F38" s="410">
        <v>42.259</v>
      </c>
      <c r="G38" s="410">
        <v>43.4</v>
      </c>
      <c r="H38" s="410">
        <v>42.125</v>
      </c>
      <c r="I38" s="99"/>
      <c r="J38" s="103"/>
      <c r="K38" s="100"/>
      <c r="L38" s="1"/>
    </row>
    <row r="39" spans="2:12" x14ac:dyDescent="0.3">
      <c r="B39" s="1">
        <v>21</v>
      </c>
      <c r="C39" s="409">
        <v>41.433</v>
      </c>
      <c r="D39" s="410">
        <v>41.655999999999999</v>
      </c>
      <c r="E39" s="410">
        <v>41.872</v>
      </c>
      <c r="F39" s="410"/>
      <c r="G39" s="410">
        <v>42.905999999999999</v>
      </c>
      <c r="H39" s="410">
        <v>42.302999999999997</v>
      </c>
      <c r="I39" s="99"/>
      <c r="J39" s="103"/>
      <c r="K39" s="100"/>
      <c r="L39" s="1"/>
    </row>
    <row r="40" spans="2:12" x14ac:dyDescent="0.3">
      <c r="B40" s="1">
        <v>22</v>
      </c>
      <c r="C40" s="409">
        <v>41.63</v>
      </c>
      <c r="D40" s="410">
        <v>41.795999999999999</v>
      </c>
      <c r="E40" s="410">
        <v>41.917000000000002</v>
      </c>
      <c r="F40" s="410"/>
      <c r="G40" s="410">
        <v>42.45</v>
      </c>
      <c r="H40" s="410">
        <v>42.993000000000002</v>
      </c>
      <c r="I40" s="99"/>
      <c r="J40" s="103"/>
      <c r="K40" s="100"/>
      <c r="L40" s="1"/>
    </row>
    <row r="41" spans="2:12" x14ac:dyDescent="0.3">
      <c r="B41" s="1">
        <v>23</v>
      </c>
      <c r="C41" s="409">
        <v>41.664999999999999</v>
      </c>
      <c r="D41" s="410">
        <v>41.674999999999997</v>
      </c>
      <c r="E41" s="410">
        <v>42.277000000000001</v>
      </c>
      <c r="F41" s="410"/>
      <c r="G41" s="410">
        <v>42.932000000000002</v>
      </c>
      <c r="H41" s="410">
        <v>42.521999999999998</v>
      </c>
      <c r="I41" s="99"/>
      <c r="J41" s="103"/>
      <c r="K41" s="100"/>
      <c r="L41" s="1"/>
    </row>
    <row r="42" spans="2:12" x14ac:dyDescent="0.3">
      <c r="B42" s="1">
        <v>24</v>
      </c>
      <c r="C42" s="409">
        <v>41.558999999999997</v>
      </c>
      <c r="D42" s="410">
        <v>41.540999999999997</v>
      </c>
      <c r="E42" s="410">
        <v>42.158000000000001</v>
      </c>
      <c r="F42" s="410"/>
      <c r="G42" s="410">
        <v>42.817</v>
      </c>
      <c r="H42" s="410">
        <v>42.429000000000002</v>
      </c>
      <c r="I42" s="99"/>
      <c r="J42" s="103"/>
      <c r="K42" s="100"/>
      <c r="L42" s="1"/>
    </row>
    <row r="43" spans="2:12" x14ac:dyDescent="0.3">
      <c r="B43" s="1">
        <v>25</v>
      </c>
      <c r="C43" s="409">
        <v>41.530999999999999</v>
      </c>
      <c r="D43" s="410">
        <v>41.412999999999997</v>
      </c>
      <c r="E43" s="410">
        <v>42.945</v>
      </c>
      <c r="F43" s="410"/>
      <c r="G43" s="410">
        <v>42.488</v>
      </c>
      <c r="H43" s="410">
        <v>42.389000000000003</v>
      </c>
      <c r="I43" s="99"/>
      <c r="J43" s="103"/>
      <c r="K43" s="100"/>
      <c r="L43" s="1"/>
    </row>
    <row r="44" spans="2:12" x14ac:dyDescent="0.3">
      <c r="B44" s="1">
        <v>26</v>
      </c>
      <c r="C44" s="409">
        <v>41.399000000000001</v>
      </c>
      <c r="D44" s="410">
        <v>41.731999999999999</v>
      </c>
      <c r="E44" s="410">
        <v>42.872999999999998</v>
      </c>
      <c r="F44" s="410"/>
      <c r="G44" s="410">
        <v>42.75</v>
      </c>
      <c r="H44" s="410">
        <v>42.238</v>
      </c>
      <c r="I44" s="99"/>
      <c r="J44" s="103"/>
      <c r="K44" s="100"/>
      <c r="L44" s="1"/>
    </row>
    <row r="45" spans="2:12" x14ac:dyDescent="0.3">
      <c r="B45" s="1">
        <v>27</v>
      </c>
      <c r="C45" s="409">
        <v>41.118000000000002</v>
      </c>
      <c r="D45" s="410">
        <v>41.482999999999997</v>
      </c>
      <c r="E45" s="410">
        <v>42.499000000000002</v>
      </c>
      <c r="F45" s="410"/>
      <c r="G45" s="410">
        <v>43.311</v>
      </c>
      <c r="H45" s="410">
        <v>43.619</v>
      </c>
      <c r="I45" s="99"/>
      <c r="J45" s="103"/>
      <c r="K45" s="100"/>
      <c r="L45" s="1"/>
    </row>
    <row r="46" spans="2:12" x14ac:dyDescent="0.3">
      <c r="B46" s="1">
        <v>28</v>
      </c>
      <c r="C46" s="409">
        <v>41.322000000000003</v>
      </c>
      <c r="D46" s="410">
        <v>41.857999999999997</v>
      </c>
      <c r="E46" s="410">
        <v>43.070999999999998</v>
      </c>
      <c r="F46" s="410"/>
      <c r="G46" s="410">
        <v>43.566000000000003</v>
      </c>
      <c r="H46" s="410">
        <v>42.29</v>
      </c>
      <c r="I46" s="99"/>
      <c r="J46" s="103"/>
      <c r="K46" s="100"/>
      <c r="L46" s="1"/>
    </row>
    <row r="47" spans="2:12" x14ac:dyDescent="0.3">
      <c r="B47" s="1">
        <v>29</v>
      </c>
      <c r="C47" s="409">
        <v>43.061999999999998</v>
      </c>
      <c r="D47" s="410">
        <v>41.585999999999999</v>
      </c>
      <c r="E47" s="410">
        <v>42.283000000000001</v>
      </c>
      <c r="F47" s="410"/>
      <c r="G47" s="410">
        <v>42.978999999999999</v>
      </c>
      <c r="H47" s="410">
        <v>42.786999999999999</v>
      </c>
      <c r="I47" s="99"/>
      <c r="J47" s="103"/>
      <c r="K47" s="100"/>
      <c r="L47" s="1"/>
    </row>
    <row r="48" spans="2:12" x14ac:dyDescent="0.3">
      <c r="B48" s="1">
        <v>30</v>
      </c>
      <c r="C48" s="409">
        <v>41.987000000000002</v>
      </c>
      <c r="D48" s="410">
        <v>41.587000000000003</v>
      </c>
      <c r="E48" s="410">
        <v>42.343000000000004</v>
      </c>
      <c r="F48" s="410"/>
      <c r="G48" s="410">
        <v>43.506999999999998</v>
      </c>
      <c r="H48" s="410">
        <v>43.067</v>
      </c>
      <c r="I48" s="99"/>
      <c r="J48" s="103"/>
      <c r="K48" s="100"/>
      <c r="L48" s="1"/>
    </row>
    <row r="49" spans="2:12" x14ac:dyDescent="0.3">
      <c r="B49" s="1">
        <v>31</v>
      </c>
      <c r="C49" s="409">
        <v>41.613999999999997</v>
      </c>
      <c r="D49" s="410">
        <v>41.529000000000003</v>
      </c>
      <c r="E49" s="410">
        <v>41.895000000000003</v>
      </c>
      <c r="F49" s="410"/>
      <c r="G49" s="410">
        <v>43.078000000000003</v>
      </c>
      <c r="H49" s="410">
        <v>43.494</v>
      </c>
      <c r="I49" s="99"/>
      <c r="J49" s="103"/>
      <c r="K49" s="100"/>
      <c r="L49" s="1"/>
    </row>
    <row r="50" spans="2:12" x14ac:dyDescent="0.3">
      <c r="B50" s="1">
        <v>32</v>
      </c>
      <c r="C50" s="409">
        <v>41.500999999999998</v>
      </c>
      <c r="D50" s="410">
        <v>41.707000000000001</v>
      </c>
      <c r="E50" s="410">
        <v>42.079000000000001</v>
      </c>
      <c r="F50" s="410"/>
      <c r="G50" s="410">
        <v>43.274999999999999</v>
      </c>
      <c r="H50" s="410">
        <v>42.406999999999996</v>
      </c>
      <c r="I50" s="99"/>
      <c r="J50" s="103"/>
      <c r="K50" s="100"/>
      <c r="L50" s="1"/>
    </row>
    <row r="51" spans="2:12" x14ac:dyDescent="0.3">
      <c r="B51" s="1">
        <v>33</v>
      </c>
      <c r="C51" s="409">
        <v>41.561999999999998</v>
      </c>
      <c r="D51" s="410">
        <v>41.475000000000001</v>
      </c>
      <c r="E51" s="410">
        <v>42.31</v>
      </c>
      <c r="F51" s="410"/>
      <c r="G51" s="410">
        <v>43.418999999999997</v>
      </c>
      <c r="H51" s="410">
        <v>42.188000000000002</v>
      </c>
      <c r="I51" s="99"/>
      <c r="J51" s="103"/>
      <c r="K51" s="100"/>
      <c r="L51" s="1"/>
    </row>
    <row r="52" spans="2:12" x14ac:dyDescent="0.3">
      <c r="B52" s="1">
        <v>34</v>
      </c>
      <c r="C52" s="409">
        <v>41.6</v>
      </c>
      <c r="D52" s="410">
        <v>41.636000000000003</v>
      </c>
      <c r="E52" s="410">
        <v>42.569000000000003</v>
      </c>
      <c r="F52" s="410"/>
      <c r="G52" s="410">
        <v>43.426000000000002</v>
      </c>
      <c r="H52" s="410">
        <v>42.61</v>
      </c>
      <c r="I52" s="99"/>
      <c r="J52" s="103"/>
      <c r="K52" s="100"/>
      <c r="L52" s="1"/>
    </row>
    <row r="53" spans="2:12" x14ac:dyDescent="0.3">
      <c r="B53" s="1">
        <v>35</v>
      </c>
      <c r="C53" s="409">
        <v>41.308</v>
      </c>
      <c r="D53" s="410">
        <v>41.756999999999998</v>
      </c>
      <c r="E53" s="410">
        <v>42.262999999999998</v>
      </c>
      <c r="F53" s="410"/>
      <c r="G53" s="410">
        <v>42.917999999999999</v>
      </c>
      <c r="H53" s="410">
        <v>43.03</v>
      </c>
      <c r="I53" s="99"/>
      <c r="J53" s="103"/>
      <c r="K53" s="100"/>
      <c r="L53" s="1"/>
    </row>
    <row r="54" spans="2:12" x14ac:dyDescent="0.3">
      <c r="B54" s="1">
        <v>36</v>
      </c>
      <c r="C54" s="409">
        <v>41.29</v>
      </c>
      <c r="D54" s="410">
        <v>41.792999999999999</v>
      </c>
      <c r="E54" s="410">
        <v>42.12</v>
      </c>
      <c r="F54" s="410"/>
      <c r="G54" s="410">
        <v>43.301000000000002</v>
      </c>
      <c r="H54" s="410">
        <v>42.512</v>
      </c>
      <c r="I54" s="99"/>
      <c r="J54" s="103"/>
      <c r="K54" s="100"/>
      <c r="L54" s="1"/>
    </row>
    <row r="55" spans="2:12" x14ac:dyDescent="0.3">
      <c r="B55" s="1">
        <v>37</v>
      </c>
      <c r="C55" s="409">
        <v>41.457000000000001</v>
      </c>
      <c r="D55" s="410">
        <v>41.676000000000002</v>
      </c>
      <c r="E55" s="410">
        <v>42.683</v>
      </c>
      <c r="F55" s="410"/>
      <c r="G55" s="410">
        <v>43.152000000000001</v>
      </c>
      <c r="H55" s="410">
        <v>41.869</v>
      </c>
      <c r="I55" s="99"/>
      <c r="J55" s="103"/>
      <c r="K55" s="100"/>
      <c r="L55" s="1"/>
    </row>
    <row r="56" spans="2:12" x14ac:dyDescent="0.3">
      <c r="B56" s="1">
        <v>38</v>
      </c>
      <c r="C56" s="409">
        <v>41.627000000000002</v>
      </c>
      <c r="D56" s="410">
        <v>41.933999999999997</v>
      </c>
      <c r="E56" s="410">
        <v>42.304000000000002</v>
      </c>
      <c r="F56" s="410"/>
      <c r="G56" s="410">
        <v>43.801000000000002</v>
      </c>
      <c r="H56" s="410">
        <v>44.399000000000001</v>
      </c>
      <c r="I56" s="99"/>
      <c r="J56" s="103"/>
      <c r="K56" s="100"/>
      <c r="L56" s="1"/>
    </row>
    <row r="57" spans="2:12" x14ac:dyDescent="0.3">
      <c r="B57" s="1">
        <v>39</v>
      </c>
      <c r="C57" s="409">
        <v>41.238</v>
      </c>
      <c r="D57" s="410">
        <v>42.698999999999998</v>
      </c>
      <c r="E57" s="410">
        <v>42.131999999999998</v>
      </c>
      <c r="F57" s="410"/>
      <c r="G57" s="410">
        <v>43.954000000000001</v>
      </c>
      <c r="H57" s="410">
        <v>42.323999999999998</v>
      </c>
      <c r="I57" s="99"/>
      <c r="J57" s="103"/>
      <c r="K57" s="100"/>
      <c r="L57" s="1"/>
    </row>
    <row r="58" spans="2:12" x14ac:dyDescent="0.3">
      <c r="B58" s="1">
        <v>40</v>
      </c>
      <c r="C58" s="409">
        <v>41.366</v>
      </c>
      <c r="D58" s="410">
        <v>41.588000000000001</v>
      </c>
      <c r="E58" s="410">
        <v>41.728999999999999</v>
      </c>
      <c r="F58" s="410"/>
      <c r="G58" s="410">
        <v>43.534999999999997</v>
      </c>
      <c r="H58" s="410">
        <v>42.228999999999999</v>
      </c>
      <c r="I58" s="99"/>
      <c r="J58" s="103"/>
      <c r="K58" s="100"/>
      <c r="L58" s="1"/>
    </row>
    <row r="59" spans="2:12" x14ac:dyDescent="0.3">
      <c r="B59" s="1">
        <v>41</v>
      </c>
      <c r="C59" s="409">
        <v>41.462000000000003</v>
      </c>
      <c r="D59" s="410"/>
      <c r="E59" s="410">
        <v>42.37</v>
      </c>
      <c r="F59" s="410"/>
      <c r="G59" s="410">
        <v>43.774000000000001</v>
      </c>
      <c r="H59" s="410">
        <v>43.052</v>
      </c>
      <c r="I59" s="99"/>
      <c r="J59" s="103"/>
      <c r="K59" s="100"/>
      <c r="L59" s="1"/>
    </row>
    <row r="60" spans="2:12" x14ac:dyDescent="0.3">
      <c r="B60" s="1">
        <v>42</v>
      </c>
      <c r="C60" s="409"/>
      <c r="D60" s="410"/>
      <c r="E60" s="410">
        <v>42.072000000000003</v>
      </c>
      <c r="F60" s="410"/>
      <c r="G60" s="410"/>
      <c r="H60" s="410">
        <v>42.02</v>
      </c>
      <c r="I60" s="99"/>
      <c r="J60" s="103"/>
      <c r="K60" s="100"/>
      <c r="L60" s="1"/>
    </row>
    <row r="61" spans="2:12" x14ac:dyDescent="0.3">
      <c r="B61" s="1">
        <v>43</v>
      </c>
      <c r="C61" s="409"/>
      <c r="D61" s="410"/>
      <c r="E61" s="410">
        <v>42.795000000000002</v>
      </c>
      <c r="F61" s="410"/>
      <c r="G61" s="410"/>
      <c r="H61" s="410">
        <v>42.354999999999997</v>
      </c>
      <c r="I61" s="99"/>
      <c r="J61" s="103"/>
      <c r="K61" s="100"/>
      <c r="L61" s="1"/>
    </row>
    <row r="62" spans="2:12" x14ac:dyDescent="0.3">
      <c r="B62" s="1">
        <v>44</v>
      </c>
      <c r="C62" s="409"/>
      <c r="D62" s="410"/>
      <c r="E62" s="410">
        <v>42.055</v>
      </c>
      <c r="F62" s="410"/>
      <c r="G62" s="410"/>
      <c r="H62" s="410">
        <v>42.328000000000003</v>
      </c>
      <c r="I62" s="99"/>
      <c r="J62" s="103"/>
      <c r="K62" s="100"/>
      <c r="L62" s="1"/>
    </row>
    <row r="63" spans="2:12" x14ac:dyDescent="0.3">
      <c r="B63" s="1">
        <v>45</v>
      </c>
      <c r="C63" s="409"/>
      <c r="D63" s="410"/>
      <c r="E63" s="410">
        <v>42.472000000000001</v>
      </c>
      <c r="F63" s="410"/>
      <c r="G63" s="410"/>
      <c r="H63" s="410">
        <v>41.929000000000002</v>
      </c>
      <c r="I63" s="99"/>
      <c r="J63" s="103"/>
      <c r="K63" s="100"/>
      <c r="L63" s="1"/>
    </row>
    <row r="64" spans="2:12" x14ac:dyDescent="0.3">
      <c r="B64" s="1">
        <v>46</v>
      </c>
      <c r="C64" s="409"/>
      <c r="D64" s="410"/>
      <c r="E64" s="410"/>
      <c r="F64" s="410"/>
      <c r="G64" s="410"/>
      <c r="H64" s="410">
        <v>43.396000000000001</v>
      </c>
      <c r="I64" s="99"/>
      <c r="J64" s="103"/>
      <c r="K64" s="100"/>
      <c r="L64" s="1"/>
    </row>
    <row r="65" spans="1:16" x14ac:dyDescent="0.3">
      <c r="B65" s="1">
        <v>47</v>
      </c>
      <c r="C65" s="409"/>
      <c r="D65" s="410"/>
      <c r="E65" s="410"/>
      <c r="F65" s="410"/>
      <c r="G65" s="410"/>
      <c r="H65" s="410">
        <v>43.03</v>
      </c>
      <c r="I65" s="99"/>
      <c r="J65" s="103"/>
      <c r="K65" s="100"/>
      <c r="L65" s="1"/>
    </row>
    <row r="66" spans="1:16" x14ac:dyDescent="0.3">
      <c r="B66" s="1">
        <v>48</v>
      </c>
      <c r="C66" s="409"/>
      <c r="D66" s="410"/>
      <c r="E66" s="410"/>
      <c r="F66" s="410"/>
      <c r="G66" s="410"/>
      <c r="H66" s="410">
        <v>43.293999999999997</v>
      </c>
      <c r="I66" s="99"/>
      <c r="J66" s="103"/>
      <c r="K66" s="100"/>
      <c r="L66" s="1"/>
    </row>
    <row r="67" spans="1:16" x14ac:dyDescent="0.3">
      <c r="B67" s="1">
        <v>49</v>
      </c>
      <c r="C67" s="409"/>
      <c r="D67" s="410"/>
      <c r="E67" s="410"/>
      <c r="F67" s="410"/>
      <c r="G67" s="410"/>
      <c r="H67" s="410">
        <v>42.326000000000001</v>
      </c>
      <c r="I67" s="99"/>
      <c r="J67" s="103"/>
      <c r="K67" s="100"/>
      <c r="L67" s="1"/>
    </row>
    <row r="68" spans="1:16" x14ac:dyDescent="0.3">
      <c r="B68" s="1">
        <v>50</v>
      </c>
      <c r="C68" s="409"/>
      <c r="D68" s="410"/>
      <c r="E68" s="410"/>
      <c r="F68" s="410"/>
      <c r="G68" s="410"/>
      <c r="H68" s="410">
        <v>41.892000000000003</v>
      </c>
      <c r="I68" s="99"/>
      <c r="J68" s="103"/>
      <c r="K68" s="100"/>
      <c r="L68" s="1"/>
    </row>
    <row r="69" spans="1:16" x14ac:dyDescent="0.3">
      <c r="B69" s="1">
        <v>51</v>
      </c>
      <c r="C69" s="409"/>
      <c r="D69" s="410"/>
      <c r="E69" s="410"/>
      <c r="F69" s="410"/>
      <c r="G69" s="410"/>
      <c r="H69" s="410">
        <v>42.042999999999999</v>
      </c>
      <c r="I69" s="99"/>
      <c r="J69" s="103"/>
      <c r="K69" s="100"/>
      <c r="L69" s="1"/>
    </row>
    <row r="70" spans="1:16" x14ac:dyDescent="0.3">
      <c r="B70" s="1">
        <v>52</v>
      </c>
      <c r="C70" s="409"/>
      <c r="D70" s="410"/>
      <c r="E70" s="410"/>
      <c r="F70" s="410"/>
      <c r="G70" s="410"/>
      <c r="H70" s="410">
        <v>42.51</v>
      </c>
      <c r="I70" s="99"/>
      <c r="J70" s="103"/>
      <c r="K70" s="100"/>
      <c r="L70" s="1"/>
    </row>
    <row r="71" spans="1:16" x14ac:dyDescent="0.3">
      <c r="B71" s="1">
        <v>53</v>
      </c>
      <c r="C71" s="409"/>
      <c r="D71" s="410"/>
      <c r="E71" s="410"/>
      <c r="F71" s="410"/>
      <c r="G71" s="410"/>
      <c r="H71" s="410"/>
      <c r="I71" s="99"/>
      <c r="J71" s="103"/>
      <c r="K71" s="100"/>
      <c r="L71" s="1"/>
    </row>
    <row r="72" spans="1:16" x14ac:dyDescent="0.3">
      <c r="B72" s="1">
        <v>54</v>
      </c>
      <c r="C72" s="409"/>
      <c r="D72" s="410"/>
      <c r="E72" s="410"/>
      <c r="F72" s="410"/>
      <c r="G72" s="410"/>
      <c r="H72" s="410"/>
      <c r="I72" s="99"/>
      <c r="J72" s="103"/>
      <c r="K72" s="100"/>
      <c r="L72" s="1"/>
    </row>
    <row r="73" spans="1:16" x14ac:dyDescent="0.3">
      <c r="B73" s="1">
        <v>55</v>
      </c>
      <c r="C73" s="409"/>
      <c r="D73" s="410"/>
      <c r="E73" s="410"/>
      <c r="F73" s="410"/>
      <c r="G73" s="410"/>
      <c r="H73" s="410"/>
      <c r="I73" s="99"/>
      <c r="J73" s="103"/>
      <c r="K73" s="100"/>
      <c r="L73" s="1"/>
    </row>
    <row r="74" spans="1:16" x14ac:dyDescent="0.3">
      <c r="B74" s="1">
        <v>56</v>
      </c>
      <c r="C74" s="409"/>
      <c r="D74" s="410"/>
      <c r="E74" s="410"/>
      <c r="F74" s="410"/>
      <c r="G74" s="410"/>
      <c r="H74" s="410"/>
      <c r="I74" s="99"/>
      <c r="J74" s="103"/>
      <c r="K74" s="100"/>
      <c r="L74" s="1"/>
    </row>
    <row r="75" spans="1:16" x14ac:dyDescent="0.3">
      <c r="B75" s="1">
        <v>57</v>
      </c>
      <c r="C75" s="415"/>
      <c r="D75" s="410"/>
      <c r="E75" s="410"/>
      <c r="F75" s="410"/>
      <c r="G75" s="410"/>
      <c r="H75" s="410"/>
      <c r="I75" s="100"/>
      <c r="J75" s="104"/>
      <c r="K75" s="100"/>
      <c r="L75" s="1"/>
    </row>
    <row r="76" spans="1:16" x14ac:dyDescent="0.3">
      <c r="B76" s="1">
        <v>58</v>
      </c>
      <c r="C76" s="415"/>
      <c r="D76" s="410"/>
      <c r="E76" s="410"/>
      <c r="F76" s="410"/>
      <c r="G76" s="410"/>
      <c r="H76" s="410"/>
      <c r="I76" s="100"/>
      <c r="J76" s="104"/>
      <c r="K76" s="100"/>
      <c r="L76" s="1"/>
    </row>
    <row r="77" spans="1:16" x14ac:dyDescent="0.3">
      <c r="B77" s="1">
        <v>59</v>
      </c>
      <c r="C77" s="415"/>
      <c r="D77" s="410"/>
      <c r="E77" s="410"/>
      <c r="F77" s="410"/>
      <c r="G77" s="410"/>
      <c r="H77" s="410"/>
      <c r="I77" s="99"/>
      <c r="J77" s="103"/>
      <c r="K77" s="99"/>
    </row>
    <row r="78" spans="1:16" x14ac:dyDescent="0.3">
      <c r="B78" s="1">
        <v>60</v>
      </c>
      <c r="C78" s="415"/>
      <c r="D78" s="410"/>
      <c r="E78" s="410"/>
      <c r="F78" s="410"/>
      <c r="G78" s="410"/>
      <c r="H78" s="410"/>
      <c r="I78" s="99"/>
      <c r="J78" s="103"/>
      <c r="K78" s="99"/>
    </row>
    <row r="79" spans="1:16" s="2" customFormat="1" x14ac:dyDescent="0.3">
      <c r="A79" s="1"/>
      <c r="B79" s="1">
        <v>61</v>
      </c>
      <c r="C79" s="415"/>
      <c r="D79" s="410"/>
      <c r="E79" s="410"/>
      <c r="F79" s="410"/>
      <c r="G79" s="410"/>
      <c r="H79" s="410"/>
      <c r="I79" s="99"/>
      <c r="J79" s="103"/>
      <c r="K79" s="99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415"/>
      <c r="D80" s="410"/>
      <c r="E80" s="410"/>
      <c r="F80" s="410"/>
      <c r="G80" s="410"/>
      <c r="H80" s="410"/>
      <c r="I80" s="99"/>
      <c r="J80" s="103"/>
      <c r="K80" s="99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418"/>
      <c r="D81" s="419"/>
      <c r="E81" s="419"/>
      <c r="F81" s="419"/>
      <c r="G81" s="419"/>
      <c r="H81" s="419"/>
      <c r="I81" s="107"/>
      <c r="J81" s="108"/>
      <c r="K81" s="99"/>
      <c r="M81" s="1"/>
      <c r="N81" s="1"/>
      <c r="O81" s="1"/>
      <c r="P81" s="1"/>
    </row>
    <row r="82" spans="1:16" x14ac:dyDescent="0.3">
      <c r="C82" s="429"/>
      <c r="D82" s="430"/>
      <c r="E82" s="430"/>
      <c r="F82" s="430"/>
      <c r="G82" s="430"/>
      <c r="H82" s="430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P82"/>
  <sheetViews>
    <sheetView tabSelected="1" zoomScale="90" zoomScaleNormal="90" workbookViewId="0">
      <selection activeCell="B23" sqref="B22:C23"/>
    </sheetView>
  </sheetViews>
  <sheetFormatPr defaultColWidth="8.88671875" defaultRowHeight="14.4" x14ac:dyDescent="0.3"/>
  <cols>
    <col min="1" max="1" width="8.6640625" style="1" customWidth="1"/>
    <col min="2" max="2" width="19.554687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45" t="s">
        <v>166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</row>
    <row r="3" spans="1:16" ht="7.5" customHeight="1" thickBot="1" x14ac:dyDescent="0.35"/>
    <row r="4" spans="1:16" ht="18" thickBot="1" x14ac:dyDescent="0.4">
      <c r="A4" s="346" t="s">
        <v>158</v>
      </c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8"/>
    </row>
    <row r="5" spans="1:16" ht="7.5" customHeight="1" thickBot="1" x14ac:dyDescent="0.35"/>
    <row r="6" spans="1:16" s="2" customFormat="1" ht="20.25" customHeight="1" x14ac:dyDescent="0.3">
      <c r="A6" s="349" t="s">
        <v>23</v>
      </c>
      <c r="B6" s="351" t="s">
        <v>13</v>
      </c>
      <c r="C6" s="353" t="s">
        <v>18</v>
      </c>
      <c r="D6" s="355" t="s">
        <v>24</v>
      </c>
      <c r="E6" s="357" t="s">
        <v>25</v>
      </c>
      <c r="F6" s="359" t="s">
        <v>26</v>
      </c>
      <c r="G6" s="360"/>
      <c r="H6" s="360"/>
      <c r="I6" s="361"/>
      <c r="J6" s="362" t="s">
        <v>27</v>
      </c>
      <c r="K6" s="364" t="s">
        <v>28</v>
      </c>
      <c r="L6" s="365"/>
      <c r="M6" s="65"/>
      <c r="N6" s="66"/>
    </row>
    <row r="7" spans="1:16" s="2" customFormat="1" ht="27.75" customHeight="1" thickBot="1" x14ac:dyDescent="0.35">
      <c r="A7" s="350"/>
      <c r="B7" s="352"/>
      <c r="C7" s="354"/>
      <c r="D7" s="356"/>
      <c r="E7" s="358"/>
      <c r="F7" s="79" t="s">
        <v>29</v>
      </c>
      <c r="G7" s="67" t="s">
        <v>30</v>
      </c>
      <c r="H7" s="67"/>
      <c r="I7" s="80" t="s">
        <v>31</v>
      </c>
      <c r="J7" s="363"/>
      <c r="K7" s="90" t="s">
        <v>32</v>
      </c>
      <c r="L7" s="91" t="s">
        <v>33</v>
      </c>
      <c r="M7" s="89" t="s">
        <v>34</v>
      </c>
      <c r="N7" s="68" t="s">
        <v>35</v>
      </c>
    </row>
    <row r="8" spans="1:16" s="3" customFormat="1" ht="30" customHeight="1" x14ac:dyDescent="0.3">
      <c r="A8" s="69">
        <v>1</v>
      </c>
      <c r="B8" s="400" t="s">
        <v>105</v>
      </c>
      <c r="C8" s="72" t="s">
        <v>182</v>
      </c>
      <c r="D8" s="109">
        <f>COUNTA(C20:C84)</f>
        <v>29</v>
      </c>
      <c r="E8" s="77">
        <f>COUNTA(C20:C84)</f>
        <v>29</v>
      </c>
      <c r="F8" s="117">
        <f>MIN(C20:C83)</f>
        <v>42.758000000000003</v>
      </c>
      <c r="G8" s="112">
        <f>AVERAGE(C20:C86)</f>
        <v>43.959137931034469</v>
      </c>
      <c r="H8" s="58"/>
      <c r="I8" s="81">
        <f>G8-F8</f>
        <v>1.2011379310344665</v>
      </c>
      <c r="J8" s="86">
        <v>1.5053125000000001E-2</v>
      </c>
      <c r="K8" s="92">
        <f>J8</f>
        <v>1.5053125000000001E-2</v>
      </c>
      <c r="L8" s="93">
        <f>K8</f>
        <v>1.5053125000000001E-2</v>
      </c>
      <c r="M8" s="439">
        <v>114.82299999999999</v>
      </c>
      <c r="N8" s="438"/>
      <c r="O8" s="424"/>
      <c r="P8" s="14"/>
    </row>
    <row r="9" spans="1:16" s="3" customFormat="1" ht="30" customHeight="1" x14ac:dyDescent="0.3">
      <c r="A9" s="70">
        <v>2</v>
      </c>
      <c r="B9" s="401" t="s">
        <v>106</v>
      </c>
      <c r="C9" s="73" t="s">
        <v>171</v>
      </c>
      <c r="D9" s="15">
        <f>COUNTA(D20:D84)+D8+1</f>
        <v>75</v>
      </c>
      <c r="E9" s="78">
        <f>COUNTA(D20:D84)+1</f>
        <v>46</v>
      </c>
      <c r="F9" s="118">
        <f>MIN(D20:D83)</f>
        <v>42.31</v>
      </c>
      <c r="G9" s="45">
        <f>AVERAGE(D20:D85)</f>
        <v>43.446133333333336</v>
      </c>
      <c r="H9" s="13"/>
      <c r="I9" s="82">
        <f>G9-F9</f>
        <v>1.1361333333333334</v>
      </c>
      <c r="J9" s="87">
        <v>3.9319479166666664E-2</v>
      </c>
      <c r="K9" s="94">
        <f>J9-J8</f>
        <v>2.4266354166666664E-2</v>
      </c>
      <c r="L9" s="95">
        <f>K9</f>
        <v>2.4266354166666664E-2</v>
      </c>
      <c r="M9" s="398" t="s">
        <v>289</v>
      </c>
      <c r="N9" s="61" t="s">
        <v>287</v>
      </c>
      <c r="O9" s="424" t="s">
        <v>288</v>
      </c>
      <c r="P9" s="14"/>
    </row>
    <row r="10" spans="1:16" s="3" customFormat="1" ht="30" customHeight="1" thickBot="1" x14ac:dyDescent="0.35">
      <c r="A10" s="70">
        <v>3</v>
      </c>
      <c r="B10" s="401" t="s">
        <v>104</v>
      </c>
      <c r="C10" s="73" t="s">
        <v>168</v>
      </c>
      <c r="D10" s="15">
        <f>COUNTA(E20:E84)+D9+1</f>
        <v>110</v>
      </c>
      <c r="E10" s="78">
        <f>COUNTA(E20:E84)+1</f>
        <v>35</v>
      </c>
      <c r="F10" s="441">
        <f>MIN(E20:E85)</f>
        <v>42.165999999999997</v>
      </c>
      <c r="G10" s="44">
        <f>AVERAGE(E20:E86)</f>
        <v>43.009499999999996</v>
      </c>
      <c r="H10" s="13"/>
      <c r="I10" s="82">
        <f t="shared" ref="I10:I13" si="0">G10-F10</f>
        <v>0.84349999999999881</v>
      </c>
      <c r="J10" s="87">
        <v>5.793153935185185E-2</v>
      </c>
      <c r="K10" s="94">
        <f>J10-J9</f>
        <v>1.8612060185185186E-2</v>
      </c>
      <c r="L10" s="95">
        <f>K10</f>
        <v>1.8612060185185186E-2</v>
      </c>
      <c r="M10" s="398" t="s">
        <v>290</v>
      </c>
      <c r="N10" s="61"/>
      <c r="O10" s="52"/>
      <c r="P10" s="14"/>
    </row>
    <row r="11" spans="1:16" s="3" customFormat="1" ht="30" customHeight="1" thickBot="1" x14ac:dyDescent="0.35">
      <c r="A11" s="70">
        <v>4</v>
      </c>
      <c r="B11" s="401" t="s">
        <v>105</v>
      </c>
      <c r="C11" s="73" t="s">
        <v>183</v>
      </c>
      <c r="D11" s="15">
        <f>COUNTA(F20:F84)+D10+1</f>
        <v>152</v>
      </c>
      <c r="E11" s="78">
        <f>COUNTA(F20:F84)+1</f>
        <v>42</v>
      </c>
      <c r="F11" s="442">
        <f>MIN(F20:F85)</f>
        <v>42.469000000000001</v>
      </c>
      <c r="G11" s="44">
        <f>AVERAGE(F20:F85)</f>
        <v>43.747121951219512</v>
      </c>
      <c r="H11" s="13"/>
      <c r="I11" s="82">
        <f t="shared" si="0"/>
        <v>1.2781219512195108</v>
      </c>
      <c r="J11" s="87">
        <v>8.0329895833333331E-2</v>
      </c>
      <c r="K11" s="94">
        <f>J11-J10</f>
        <v>2.2398356481481481E-2</v>
      </c>
      <c r="L11" s="96">
        <f>K11+L8</f>
        <v>3.7451481481481481E-2</v>
      </c>
      <c r="M11" s="398" t="s">
        <v>291</v>
      </c>
      <c r="N11" s="60"/>
      <c r="O11" s="42"/>
      <c r="P11" s="14"/>
    </row>
    <row r="12" spans="1:16" s="3" customFormat="1" ht="30" customHeight="1" thickBot="1" x14ac:dyDescent="0.35">
      <c r="A12" s="70">
        <v>5</v>
      </c>
      <c r="B12" s="402" t="s">
        <v>106</v>
      </c>
      <c r="C12" s="74" t="s">
        <v>177</v>
      </c>
      <c r="D12" s="15">
        <f>COUNTA(G20:G84)+D11+1</f>
        <v>186</v>
      </c>
      <c r="E12" s="78">
        <f>COUNTA(G20:G84)+1</f>
        <v>34</v>
      </c>
      <c r="F12" s="442">
        <f>MIN(G20:G85)</f>
        <v>41.947000000000003</v>
      </c>
      <c r="G12" s="44">
        <f>AVERAGE(G20:G885)</f>
        <v>42.80233333333333</v>
      </c>
      <c r="H12" s="13"/>
      <c r="I12" s="82">
        <f t="shared" si="0"/>
        <v>0.85533333333332706</v>
      </c>
      <c r="J12" s="87">
        <v>9.8292152777777766E-2</v>
      </c>
      <c r="K12" s="94">
        <f>J12-J11</f>
        <v>1.7962256944444435E-2</v>
      </c>
      <c r="L12" s="96">
        <f>K12+L9</f>
        <v>4.2228611111111099E-2</v>
      </c>
      <c r="M12" s="398" t="s">
        <v>292</v>
      </c>
      <c r="N12" s="60"/>
      <c r="O12" s="43"/>
    </row>
    <row r="13" spans="1:16" s="3" customFormat="1" ht="30" customHeight="1" thickBot="1" x14ac:dyDescent="0.35">
      <c r="A13" s="71" t="s">
        <v>36</v>
      </c>
      <c r="B13" s="403" t="s">
        <v>104</v>
      </c>
      <c r="C13" s="75" t="s">
        <v>183</v>
      </c>
      <c r="D13" s="110">
        <f>COUNTA(H20:H84)+D12+1</f>
        <v>237</v>
      </c>
      <c r="E13" s="396">
        <f>COUNTA(H20:H84)+1</f>
        <v>51</v>
      </c>
      <c r="F13" s="443">
        <f>MIN(H20:H85)</f>
        <v>41.820999999999998</v>
      </c>
      <c r="G13" s="440">
        <f>AVERAGE(H20:H85)</f>
        <v>44.382579999999997</v>
      </c>
      <c r="H13" s="63"/>
      <c r="I13" s="85">
        <f t="shared" si="0"/>
        <v>2.5615799999999993</v>
      </c>
      <c r="J13" s="88" t="str">
        <f>'Общие результаты'!G6</f>
        <v>3:00:17</v>
      </c>
      <c r="K13" s="97">
        <f>J13-J12</f>
        <v>2.6904606481481477E-2</v>
      </c>
      <c r="L13" s="98">
        <f>K13+L10</f>
        <v>4.5516666666666664E-2</v>
      </c>
      <c r="M13" s="399"/>
      <c r="N13" s="64"/>
      <c r="O13" s="43"/>
    </row>
    <row r="14" spans="1:16" s="3" customFormat="1" ht="30" customHeight="1" x14ac:dyDescent="0.3">
      <c r="A14" s="47"/>
      <c r="B14" s="48"/>
      <c r="C14" s="49"/>
      <c r="D14" s="49"/>
      <c r="E14" s="49"/>
      <c r="F14" s="34">
        <f>AVERAGE(F8,F11)</f>
        <v>42.613500000000002</v>
      </c>
      <c r="G14" s="36">
        <f>AVERAGE(C20:C82,F20:F82)</f>
        <v>43.834957142857128</v>
      </c>
      <c r="H14" s="50" t="s">
        <v>210</v>
      </c>
      <c r="I14" s="37">
        <f>AVERAGE(I8,I11)</f>
        <v>1.2396299411269887</v>
      </c>
      <c r="J14" s="49"/>
      <c r="K14" s="49"/>
      <c r="L14" s="49"/>
      <c r="M14" s="16"/>
      <c r="N14" s="16"/>
    </row>
    <row r="15" spans="1:16" s="3" customFormat="1" ht="30" customHeight="1" x14ac:dyDescent="0.3">
      <c r="A15" s="47"/>
      <c r="B15" s="48"/>
      <c r="C15" s="49"/>
      <c r="D15" s="49"/>
      <c r="E15" s="49"/>
      <c r="F15" s="34">
        <f>AVERAGE(F9,F12)</f>
        <v>42.128500000000003</v>
      </c>
      <c r="G15" s="36">
        <f>AVERAGE(D20:D82,G20:G82)</f>
        <v>43.173756410256424</v>
      </c>
      <c r="H15" s="50" t="s">
        <v>211</v>
      </c>
      <c r="I15" s="37">
        <f>AVERAGE(I9,I12)</f>
        <v>0.99573333333333025</v>
      </c>
      <c r="J15" s="49"/>
      <c r="K15" s="49"/>
      <c r="L15" s="49"/>
      <c r="M15" s="16"/>
      <c r="N15" s="16"/>
    </row>
    <row r="16" spans="1:16" ht="27.75" customHeight="1" x14ac:dyDescent="0.3">
      <c r="A16" s="17"/>
      <c r="B16" s="17"/>
      <c r="C16" s="17"/>
      <c r="D16" s="18"/>
      <c r="E16" s="19"/>
      <c r="F16" s="20">
        <f>AVERAGE(F10,F13)</f>
        <v>41.993499999999997</v>
      </c>
      <c r="G16" s="36">
        <f>AVERAGE(E20:E82,H20:H82)</f>
        <v>43.82680952380953</v>
      </c>
      <c r="H16" s="51" t="s">
        <v>212</v>
      </c>
      <c r="I16" s="22">
        <f>AVERAGE(I10,I13)</f>
        <v>1.7025399999999991</v>
      </c>
      <c r="J16" s="19"/>
      <c r="K16" s="19" t="s">
        <v>22</v>
      </c>
      <c r="L16" s="19"/>
      <c r="M16" s="16"/>
      <c r="N16" s="16"/>
    </row>
    <row r="17" spans="1:14" ht="30" customHeight="1" thickBot="1" x14ac:dyDescent="0.35">
      <c r="A17" s="23"/>
      <c r="B17" s="23"/>
      <c r="C17" s="23"/>
      <c r="D17" s="19"/>
      <c r="E17" s="19"/>
      <c r="F17" s="24">
        <f>AVERAGE(F8:F13)</f>
        <v>42.24516666666667</v>
      </c>
      <c r="G17" s="25">
        <f>AVERAGE(C20:H86)</f>
        <v>43.609706896551721</v>
      </c>
      <c r="H17" s="26"/>
      <c r="I17" s="27">
        <f>AVERAGE(I8:I13)</f>
        <v>1.3126344248201061</v>
      </c>
      <c r="J17" s="19"/>
      <c r="K17" s="19"/>
      <c r="L17" s="19"/>
      <c r="M17" s="23"/>
      <c r="N17" s="23"/>
    </row>
    <row r="19" spans="1:14" ht="15" thickBot="1" x14ac:dyDescent="0.35">
      <c r="C19" s="28" t="str">
        <f>B8</f>
        <v>Макаров Михаил</v>
      </c>
      <c r="D19" s="28" t="str">
        <f>B9</f>
        <v>Голубок Алексей</v>
      </c>
      <c r="E19" s="28" t="str">
        <f>B10</f>
        <v>Чуб Дмитрий</v>
      </c>
      <c r="F19" s="28" t="str">
        <f>B11</f>
        <v>Макаров Михаил</v>
      </c>
      <c r="G19" s="28" t="str">
        <f>B12</f>
        <v>Голубок Алексей</v>
      </c>
      <c r="H19" s="28" t="str">
        <f>B13</f>
        <v>Чуб Дмитрий</v>
      </c>
      <c r="I19" s="12"/>
      <c r="J19" s="12"/>
    </row>
    <row r="20" spans="1:14" x14ac:dyDescent="0.3">
      <c r="B20" s="1">
        <v>1</v>
      </c>
      <c r="C20" s="406">
        <v>47.05</v>
      </c>
      <c r="D20" s="407">
        <v>45.869</v>
      </c>
      <c r="E20" s="407">
        <v>44.889000000000003</v>
      </c>
      <c r="F20" s="407">
        <v>45.695999999999998</v>
      </c>
      <c r="G20" s="407">
        <v>44.02</v>
      </c>
      <c r="H20" s="407">
        <v>45.814</v>
      </c>
      <c r="I20" s="101"/>
      <c r="J20" s="102"/>
      <c r="K20" s="99"/>
      <c r="M20" s="2"/>
      <c r="N20" s="2"/>
    </row>
    <row r="21" spans="1:14" x14ac:dyDescent="0.3">
      <c r="B21" s="1">
        <v>2</v>
      </c>
      <c r="C21" s="409">
        <v>45.298999999999999</v>
      </c>
      <c r="D21" s="410">
        <v>43.462000000000003</v>
      </c>
      <c r="E21" s="410">
        <v>44.15</v>
      </c>
      <c r="F21" s="410">
        <v>44.98</v>
      </c>
      <c r="G21" s="410">
        <v>43.247999999999998</v>
      </c>
      <c r="H21" s="410">
        <v>45.081000000000003</v>
      </c>
      <c r="I21" s="99"/>
      <c r="J21" s="103"/>
      <c r="K21" s="99"/>
      <c r="M21" s="3"/>
      <c r="N21" s="3"/>
    </row>
    <row r="22" spans="1:14" x14ac:dyDescent="0.3">
      <c r="B22" s="1">
        <v>3</v>
      </c>
      <c r="C22" s="409">
        <v>43.308</v>
      </c>
      <c r="D22" s="410">
        <v>43.689</v>
      </c>
      <c r="E22" s="410">
        <v>43.564</v>
      </c>
      <c r="F22" s="410">
        <v>44.737000000000002</v>
      </c>
      <c r="G22" s="410">
        <v>42.113999999999997</v>
      </c>
      <c r="H22" s="410">
        <v>42.636000000000003</v>
      </c>
      <c r="I22" s="99"/>
      <c r="J22" s="103"/>
      <c r="K22" s="99"/>
      <c r="M22" s="3"/>
      <c r="N22" s="3"/>
    </row>
    <row r="23" spans="1:14" x14ac:dyDescent="0.3">
      <c r="B23" s="1">
        <v>4</v>
      </c>
      <c r="C23" s="409">
        <v>43.494</v>
      </c>
      <c r="D23" s="410">
        <v>43.656999999999996</v>
      </c>
      <c r="E23" s="410">
        <v>42.963000000000001</v>
      </c>
      <c r="F23" s="410">
        <v>43.56</v>
      </c>
      <c r="G23" s="410">
        <v>42.468000000000004</v>
      </c>
      <c r="H23" s="410">
        <v>42.411999999999999</v>
      </c>
      <c r="I23" s="99"/>
      <c r="J23" s="103"/>
      <c r="K23" s="99"/>
      <c r="M23" s="3"/>
      <c r="N23" s="3"/>
    </row>
    <row r="24" spans="1:14" x14ac:dyDescent="0.3">
      <c r="B24" s="1">
        <v>5</v>
      </c>
      <c r="C24" s="409">
        <v>43.332999999999998</v>
      </c>
      <c r="D24" s="410">
        <v>43.008000000000003</v>
      </c>
      <c r="E24" s="410">
        <v>43.186999999999998</v>
      </c>
      <c r="F24" s="410">
        <v>43.402000000000001</v>
      </c>
      <c r="G24" s="410">
        <v>42.383000000000003</v>
      </c>
      <c r="H24" s="410">
        <v>42.813000000000002</v>
      </c>
      <c r="I24" s="99"/>
      <c r="J24" s="103"/>
      <c r="K24" s="99"/>
    </row>
    <row r="25" spans="1:14" x14ac:dyDescent="0.3">
      <c r="B25" s="1">
        <v>6</v>
      </c>
      <c r="C25" s="409">
        <v>43.408999999999999</v>
      </c>
      <c r="D25" s="410">
        <v>43.222999999999999</v>
      </c>
      <c r="E25" s="410">
        <v>43.311</v>
      </c>
      <c r="F25" s="410">
        <v>43.250999999999998</v>
      </c>
      <c r="G25" s="410">
        <v>42.253</v>
      </c>
      <c r="H25" s="410">
        <v>42.554000000000002</v>
      </c>
      <c r="I25" s="99"/>
      <c r="J25" s="103"/>
      <c r="K25" s="99"/>
    </row>
    <row r="26" spans="1:14" x14ac:dyDescent="0.3">
      <c r="B26" s="1">
        <v>7</v>
      </c>
      <c r="C26" s="409">
        <v>43.354999999999997</v>
      </c>
      <c r="D26" s="410">
        <v>42.918999999999997</v>
      </c>
      <c r="E26" s="410">
        <v>44.530999999999999</v>
      </c>
      <c r="F26" s="410">
        <v>43.383000000000003</v>
      </c>
      <c r="G26" s="410">
        <v>42.271000000000001</v>
      </c>
      <c r="H26" s="410">
        <v>42.637</v>
      </c>
      <c r="I26" s="99"/>
      <c r="J26" s="103"/>
      <c r="K26" s="99"/>
    </row>
    <row r="27" spans="1:14" x14ac:dyDescent="0.3">
      <c r="B27" s="1">
        <v>8</v>
      </c>
      <c r="C27" s="409">
        <v>42.758000000000003</v>
      </c>
      <c r="D27" s="410">
        <v>42.578000000000003</v>
      </c>
      <c r="E27" s="410">
        <v>42.588000000000001</v>
      </c>
      <c r="F27" s="410">
        <v>43.274000000000001</v>
      </c>
      <c r="G27" s="410">
        <v>42.279000000000003</v>
      </c>
      <c r="H27" s="410">
        <v>42.273000000000003</v>
      </c>
      <c r="I27" s="99"/>
      <c r="J27" s="103"/>
      <c r="K27" s="99"/>
    </row>
    <row r="28" spans="1:14" x14ac:dyDescent="0.3">
      <c r="B28" s="1">
        <v>9</v>
      </c>
      <c r="C28" s="412">
        <v>43.006</v>
      </c>
      <c r="D28" s="410">
        <v>43.253999999999998</v>
      </c>
      <c r="E28" s="410">
        <v>43.012999999999998</v>
      </c>
      <c r="F28" s="410">
        <v>44.250999999999998</v>
      </c>
      <c r="G28" s="410">
        <v>42.978999999999999</v>
      </c>
      <c r="H28" s="410">
        <v>43.607999999999997</v>
      </c>
      <c r="I28" s="99"/>
      <c r="J28" s="103"/>
      <c r="K28" s="99"/>
    </row>
    <row r="29" spans="1:14" x14ac:dyDescent="0.3">
      <c r="B29" s="1">
        <v>10</v>
      </c>
      <c r="C29" s="409">
        <v>43.110999999999997</v>
      </c>
      <c r="D29" s="410">
        <v>43.704000000000001</v>
      </c>
      <c r="E29" s="410">
        <v>43.289000000000001</v>
      </c>
      <c r="F29" s="410">
        <v>43.313000000000002</v>
      </c>
      <c r="G29" s="410">
        <v>42.395000000000003</v>
      </c>
      <c r="H29" s="410">
        <v>42.396000000000001</v>
      </c>
      <c r="I29" s="99"/>
      <c r="J29" s="103"/>
      <c r="K29" s="99"/>
    </row>
    <row r="30" spans="1:14" x14ac:dyDescent="0.3">
      <c r="B30" s="1">
        <v>11</v>
      </c>
      <c r="C30" s="409">
        <v>43.408999999999999</v>
      </c>
      <c r="D30" s="410">
        <v>42.31</v>
      </c>
      <c r="E30" s="410">
        <v>43.408000000000001</v>
      </c>
      <c r="F30" s="410">
        <v>43.110999999999997</v>
      </c>
      <c r="G30" s="410">
        <v>42.463999999999999</v>
      </c>
      <c r="H30" s="410">
        <v>42.213000000000001</v>
      </c>
      <c r="I30" s="99"/>
      <c r="J30" s="103"/>
      <c r="K30" s="99"/>
    </row>
    <row r="31" spans="1:14" x14ac:dyDescent="0.3">
      <c r="B31" s="1">
        <v>12</v>
      </c>
      <c r="C31" s="409">
        <v>42.896000000000001</v>
      </c>
      <c r="D31" s="410">
        <v>44.189</v>
      </c>
      <c r="E31" s="410">
        <v>42.384</v>
      </c>
      <c r="F31" s="410">
        <v>43.311999999999998</v>
      </c>
      <c r="G31" s="410">
        <v>42.512</v>
      </c>
      <c r="H31" s="410">
        <v>43.442999999999998</v>
      </c>
      <c r="I31" s="99"/>
      <c r="J31" s="103"/>
      <c r="K31" s="99"/>
    </row>
    <row r="32" spans="1:14" x14ac:dyDescent="0.3">
      <c r="B32" s="1">
        <v>13</v>
      </c>
      <c r="C32" s="409">
        <v>43.122999999999998</v>
      </c>
      <c r="D32" s="410">
        <v>43.216999999999999</v>
      </c>
      <c r="E32" s="410">
        <v>42.563000000000002</v>
      </c>
      <c r="F32" s="410">
        <v>48.46</v>
      </c>
      <c r="G32" s="410">
        <v>42.265999999999998</v>
      </c>
      <c r="H32" s="410">
        <v>43.112000000000002</v>
      </c>
      <c r="I32" s="99"/>
      <c r="J32" s="103"/>
      <c r="K32" s="100"/>
      <c r="L32" s="1"/>
    </row>
    <row r="33" spans="2:12" x14ac:dyDescent="0.3">
      <c r="B33" s="1">
        <v>14</v>
      </c>
      <c r="C33" s="413">
        <v>43.872999999999998</v>
      </c>
      <c r="D33" s="410">
        <v>43.204999999999998</v>
      </c>
      <c r="E33" s="410">
        <v>42.801000000000002</v>
      </c>
      <c r="F33" s="410">
        <v>44.417999999999999</v>
      </c>
      <c r="G33" s="410">
        <v>44.277000000000001</v>
      </c>
      <c r="H33" s="410">
        <v>42.408000000000001</v>
      </c>
      <c r="I33" s="99"/>
      <c r="J33" s="103"/>
      <c r="K33" s="100"/>
      <c r="L33" s="1"/>
    </row>
    <row r="34" spans="2:12" x14ac:dyDescent="0.3">
      <c r="B34" s="1">
        <v>15</v>
      </c>
      <c r="C34" s="409">
        <v>43.837000000000003</v>
      </c>
      <c r="D34" s="410">
        <v>43.845999999999997</v>
      </c>
      <c r="E34" s="410">
        <v>42.963999999999999</v>
      </c>
      <c r="F34" s="410">
        <v>43.917000000000002</v>
      </c>
      <c r="G34" s="410">
        <v>43.707999999999998</v>
      </c>
      <c r="H34" s="410">
        <v>42.37</v>
      </c>
      <c r="I34" s="99"/>
      <c r="J34" s="103"/>
      <c r="K34" s="100"/>
      <c r="L34" s="1"/>
    </row>
    <row r="35" spans="2:12" x14ac:dyDescent="0.3">
      <c r="B35" s="1">
        <v>16</v>
      </c>
      <c r="C35" s="409">
        <v>44.866999999999997</v>
      </c>
      <c r="D35" s="414">
        <v>43.1</v>
      </c>
      <c r="E35" s="410">
        <v>42.360999999999997</v>
      </c>
      <c r="F35" s="410">
        <v>42.951999999999998</v>
      </c>
      <c r="G35" s="410">
        <v>44.368000000000002</v>
      </c>
      <c r="H35" s="410">
        <v>42.261000000000003</v>
      </c>
      <c r="I35" s="99"/>
      <c r="J35" s="103"/>
      <c r="K35" s="100"/>
      <c r="L35" s="1"/>
    </row>
    <row r="36" spans="2:12" x14ac:dyDescent="0.3">
      <c r="B36" s="1">
        <v>17</v>
      </c>
      <c r="C36" s="409">
        <v>44.487000000000002</v>
      </c>
      <c r="D36" s="410">
        <v>43.625999999999998</v>
      </c>
      <c r="E36" s="410">
        <v>42.356000000000002</v>
      </c>
      <c r="F36" s="410">
        <v>44.183</v>
      </c>
      <c r="G36" s="410">
        <v>42.384999999999998</v>
      </c>
      <c r="H36" s="410">
        <v>42.313000000000002</v>
      </c>
      <c r="I36" s="99"/>
      <c r="J36" s="103"/>
      <c r="K36" s="100"/>
      <c r="L36" s="1"/>
    </row>
    <row r="37" spans="2:12" x14ac:dyDescent="0.3">
      <c r="B37" s="1">
        <v>18</v>
      </c>
      <c r="C37" s="409">
        <v>43.591999999999999</v>
      </c>
      <c r="D37" s="410">
        <v>43.393000000000001</v>
      </c>
      <c r="E37" s="410">
        <v>42.343000000000004</v>
      </c>
      <c r="F37" s="410">
        <v>44.363999999999997</v>
      </c>
      <c r="G37" s="410">
        <v>42.206000000000003</v>
      </c>
      <c r="H37" s="410">
        <v>42.368000000000002</v>
      </c>
      <c r="I37" s="99"/>
      <c r="J37" s="103"/>
      <c r="K37" s="100"/>
      <c r="L37" s="1"/>
    </row>
    <row r="38" spans="2:12" x14ac:dyDescent="0.3">
      <c r="B38" s="1">
        <v>19</v>
      </c>
      <c r="C38" s="409">
        <v>43.805</v>
      </c>
      <c r="D38" s="410">
        <v>42.884</v>
      </c>
      <c r="E38" s="410">
        <v>43.631</v>
      </c>
      <c r="F38" s="410">
        <v>42.637999999999998</v>
      </c>
      <c r="G38" s="410">
        <v>42.914999999999999</v>
      </c>
      <c r="H38" s="410">
        <v>42.624000000000002</v>
      </c>
      <c r="I38" s="99"/>
      <c r="J38" s="103"/>
      <c r="K38" s="100"/>
      <c r="L38" s="1"/>
    </row>
    <row r="39" spans="2:12" x14ac:dyDescent="0.3">
      <c r="B39" s="1">
        <v>20</v>
      </c>
      <c r="C39" s="409">
        <v>43.954999999999998</v>
      </c>
      <c r="D39" s="410">
        <v>42.98</v>
      </c>
      <c r="E39" s="410">
        <v>43.023000000000003</v>
      </c>
      <c r="F39" s="410">
        <v>43.2</v>
      </c>
      <c r="G39" s="410">
        <v>42.472999999999999</v>
      </c>
      <c r="H39" s="410">
        <v>42.158999999999999</v>
      </c>
      <c r="I39" s="99"/>
      <c r="J39" s="103"/>
      <c r="K39" s="100"/>
      <c r="L39" s="1"/>
    </row>
    <row r="40" spans="2:12" x14ac:dyDescent="0.3">
      <c r="B40" s="1">
        <v>21</v>
      </c>
      <c r="C40" s="409">
        <v>49.968000000000004</v>
      </c>
      <c r="D40" s="410">
        <v>44.018000000000001</v>
      </c>
      <c r="E40" s="410">
        <v>42.448</v>
      </c>
      <c r="F40" s="410">
        <v>43.052</v>
      </c>
      <c r="G40" s="410">
        <v>43.091999999999999</v>
      </c>
      <c r="H40" s="410">
        <v>42.338000000000001</v>
      </c>
      <c r="I40" s="99"/>
      <c r="J40" s="103"/>
      <c r="K40" s="100"/>
      <c r="L40" s="1"/>
    </row>
    <row r="41" spans="2:12" x14ac:dyDescent="0.3">
      <c r="B41" s="1">
        <v>22</v>
      </c>
      <c r="C41" s="409">
        <v>44.447000000000003</v>
      </c>
      <c r="D41" s="410">
        <v>43.53</v>
      </c>
      <c r="E41" s="410">
        <v>42.555999999999997</v>
      </c>
      <c r="F41" s="410">
        <v>43.093000000000004</v>
      </c>
      <c r="G41" s="410">
        <v>42.89</v>
      </c>
      <c r="H41" s="410">
        <v>42.61</v>
      </c>
      <c r="I41" s="99"/>
      <c r="J41" s="103"/>
      <c r="K41" s="100"/>
      <c r="L41" s="1"/>
    </row>
    <row r="42" spans="2:12" x14ac:dyDescent="0.3">
      <c r="B42" s="1">
        <v>23</v>
      </c>
      <c r="C42" s="409">
        <v>43.384999999999998</v>
      </c>
      <c r="D42" s="410">
        <v>43.014000000000003</v>
      </c>
      <c r="E42" s="410">
        <v>43.012999999999998</v>
      </c>
      <c r="F42" s="410">
        <v>42.795999999999999</v>
      </c>
      <c r="G42" s="410">
        <v>41.947000000000003</v>
      </c>
      <c r="H42" s="410">
        <v>42.456000000000003</v>
      </c>
      <c r="I42" s="99"/>
      <c r="J42" s="103"/>
      <c r="K42" s="100"/>
      <c r="L42" s="1"/>
    </row>
    <row r="43" spans="2:12" x14ac:dyDescent="0.3">
      <c r="B43" s="1">
        <v>24</v>
      </c>
      <c r="C43" s="409">
        <v>43.411999999999999</v>
      </c>
      <c r="D43" s="410">
        <v>42.832999999999998</v>
      </c>
      <c r="E43" s="410">
        <v>42.688000000000002</v>
      </c>
      <c r="F43" s="410">
        <v>43.469000000000001</v>
      </c>
      <c r="G43" s="410">
        <v>42.426000000000002</v>
      </c>
      <c r="H43" s="410">
        <v>42.875999999999998</v>
      </c>
      <c r="I43" s="99"/>
      <c r="J43" s="103"/>
      <c r="K43" s="100"/>
      <c r="L43" s="1"/>
    </row>
    <row r="44" spans="2:12" x14ac:dyDescent="0.3">
      <c r="B44" s="1">
        <v>25</v>
      </c>
      <c r="C44" s="409">
        <v>43.731999999999999</v>
      </c>
      <c r="D44" s="410">
        <v>42.814</v>
      </c>
      <c r="E44" s="410">
        <v>43.494999999999997</v>
      </c>
      <c r="F44" s="410">
        <v>43.671999999999997</v>
      </c>
      <c r="G44" s="410">
        <v>43.036000000000001</v>
      </c>
      <c r="H44" s="410">
        <v>42.043999999999997</v>
      </c>
      <c r="I44" s="99"/>
      <c r="J44" s="103"/>
      <c r="K44" s="100"/>
      <c r="L44" s="1"/>
    </row>
    <row r="45" spans="2:12" x14ac:dyDescent="0.3">
      <c r="B45" s="1">
        <v>26</v>
      </c>
      <c r="C45" s="409">
        <v>43.11</v>
      </c>
      <c r="D45" s="410">
        <v>42.537999999999997</v>
      </c>
      <c r="E45" s="410">
        <v>42.567999999999998</v>
      </c>
      <c r="F45" s="410">
        <v>43.783000000000001</v>
      </c>
      <c r="G45" s="410">
        <v>42.676000000000002</v>
      </c>
      <c r="H45" s="410">
        <v>42.021000000000001</v>
      </c>
      <c r="I45" s="99"/>
      <c r="J45" s="103"/>
      <c r="K45" s="100"/>
      <c r="L45" s="1"/>
    </row>
    <row r="46" spans="2:12" x14ac:dyDescent="0.3">
      <c r="B46" s="1">
        <v>27</v>
      </c>
      <c r="C46" s="409">
        <v>43.732999999999997</v>
      </c>
      <c r="D46" s="410">
        <v>43.591000000000001</v>
      </c>
      <c r="E46" s="410">
        <v>43.683999999999997</v>
      </c>
      <c r="F46" s="410">
        <v>44.860999999999997</v>
      </c>
      <c r="G46" s="410">
        <v>42.804000000000002</v>
      </c>
      <c r="H46" s="410">
        <v>42.816000000000003</v>
      </c>
      <c r="I46" s="99"/>
      <c r="J46" s="103"/>
      <c r="K46" s="100"/>
      <c r="L46" s="1"/>
    </row>
    <row r="47" spans="2:12" x14ac:dyDescent="0.3">
      <c r="B47" s="1">
        <v>28</v>
      </c>
      <c r="C47" s="409">
        <v>43.53</v>
      </c>
      <c r="D47" s="410">
        <v>44.225000000000001</v>
      </c>
      <c r="E47" s="410">
        <v>42.960999999999999</v>
      </c>
      <c r="F47" s="410">
        <v>44.478000000000002</v>
      </c>
      <c r="G47" s="410">
        <v>43.301000000000002</v>
      </c>
      <c r="H47" s="410">
        <v>42.954000000000001</v>
      </c>
      <c r="I47" s="99"/>
      <c r="J47" s="103"/>
      <c r="K47" s="100"/>
      <c r="L47" s="1"/>
    </row>
    <row r="48" spans="2:12" x14ac:dyDescent="0.3">
      <c r="B48" s="1">
        <v>29</v>
      </c>
      <c r="C48" s="409">
        <v>43.530999999999999</v>
      </c>
      <c r="D48" s="410">
        <v>43.515000000000001</v>
      </c>
      <c r="E48" s="410">
        <v>42.567</v>
      </c>
      <c r="F48" s="410">
        <v>43.823</v>
      </c>
      <c r="G48" s="410">
        <v>42.350999999999999</v>
      </c>
      <c r="H48" s="410">
        <v>42.302</v>
      </c>
      <c r="I48" s="99"/>
      <c r="J48" s="103"/>
      <c r="K48" s="100"/>
      <c r="L48" s="1"/>
    </row>
    <row r="49" spans="2:12" x14ac:dyDescent="0.3">
      <c r="B49" s="1">
        <v>30</v>
      </c>
      <c r="C49" s="409"/>
      <c r="D49" s="410">
        <v>43.317</v>
      </c>
      <c r="E49" s="410">
        <v>42.741</v>
      </c>
      <c r="F49" s="410">
        <v>43.171999999999997</v>
      </c>
      <c r="G49" s="410">
        <v>43.326999999999998</v>
      </c>
      <c r="H49" s="410">
        <v>42.62</v>
      </c>
      <c r="I49" s="99"/>
      <c r="J49" s="103"/>
      <c r="K49" s="100"/>
      <c r="L49" s="1"/>
    </row>
    <row r="50" spans="2:12" x14ac:dyDescent="0.3">
      <c r="B50" s="1">
        <v>31</v>
      </c>
      <c r="C50" s="409"/>
      <c r="D50" s="410">
        <v>42.771999999999998</v>
      </c>
      <c r="E50" s="410">
        <v>42.762</v>
      </c>
      <c r="F50" s="410">
        <v>43.3</v>
      </c>
      <c r="G50" s="410">
        <v>42.722000000000001</v>
      </c>
      <c r="H50" s="410">
        <v>44.274999999999999</v>
      </c>
      <c r="I50" s="99"/>
      <c r="J50" s="103"/>
      <c r="K50" s="100"/>
      <c r="L50" s="1"/>
    </row>
    <row r="51" spans="2:12" x14ac:dyDescent="0.3">
      <c r="B51" s="1">
        <v>32</v>
      </c>
      <c r="C51" s="409"/>
      <c r="D51" s="410">
        <v>42.686</v>
      </c>
      <c r="E51" s="410">
        <v>43.125999999999998</v>
      </c>
      <c r="F51" s="410">
        <v>44.398000000000003</v>
      </c>
      <c r="G51" s="410">
        <v>42.744999999999997</v>
      </c>
      <c r="H51" s="410">
        <v>43.439</v>
      </c>
      <c r="I51" s="99"/>
      <c r="J51" s="103"/>
      <c r="K51" s="100"/>
      <c r="L51" s="1"/>
    </row>
    <row r="52" spans="2:12" x14ac:dyDescent="0.3">
      <c r="B52" s="1">
        <v>33</v>
      </c>
      <c r="C52" s="409"/>
      <c r="D52" s="410">
        <v>42.887</v>
      </c>
      <c r="E52" s="410">
        <v>42.228999999999999</v>
      </c>
      <c r="F52" s="410">
        <v>43.194000000000003</v>
      </c>
      <c r="G52" s="410">
        <v>43.176000000000002</v>
      </c>
      <c r="H52" s="410">
        <v>42.573999999999998</v>
      </c>
      <c r="I52" s="99"/>
      <c r="J52" s="103"/>
      <c r="K52" s="100"/>
      <c r="L52" s="1"/>
    </row>
    <row r="53" spans="2:12" x14ac:dyDescent="0.3">
      <c r="B53" s="1">
        <v>34</v>
      </c>
      <c r="C53" s="409"/>
      <c r="D53" s="410">
        <v>43.158999999999999</v>
      </c>
      <c r="E53" s="410">
        <v>42.165999999999997</v>
      </c>
      <c r="F53" s="410">
        <v>44.033000000000001</v>
      </c>
      <c r="G53" s="410"/>
      <c r="H53" s="410">
        <v>42.029000000000003</v>
      </c>
      <c r="I53" s="99"/>
      <c r="J53" s="103"/>
      <c r="K53" s="100"/>
      <c r="L53" s="1"/>
    </row>
    <row r="54" spans="2:12" x14ac:dyDescent="0.3">
      <c r="B54" s="1">
        <v>35</v>
      </c>
      <c r="C54" s="409"/>
      <c r="D54" s="410">
        <v>43.195999999999998</v>
      </c>
      <c r="E54" s="410"/>
      <c r="F54" s="410">
        <v>42.743000000000002</v>
      </c>
      <c r="G54" s="410"/>
      <c r="H54" s="410">
        <v>42.247</v>
      </c>
      <c r="I54" s="99"/>
      <c r="J54" s="103"/>
      <c r="K54" s="100"/>
      <c r="L54" s="1"/>
    </row>
    <row r="55" spans="2:12" x14ac:dyDescent="0.3">
      <c r="B55" s="1">
        <v>36</v>
      </c>
      <c r="C55" s="409"/>
      <c r="D55" s="410">
        <v>45.082999999999998</v>
      </c>
      <c r="E55" s="410"/>
      <c r="F55" s="410">
        <v>43.137999999999998</v>
      </c>
      <c r="G55" s="410"/>
      <c r="H55" s="410">
        <v>42.777999999999999</v>
      </c>
      <c r="I55" s="99"/>
      <c r="J55" s="103"/>
      <c r="K55" s="100"/>
      <c r="L55" s="1"/>
    </row>
    <row r="56" spans="2:12" x14ac:dyDescent="0.3">
      <c r="B56" s="1">
        <v>37</v>
      </c>
      <c r="C56" s="409"/>
      <c r="D56" s="410">
        <v>43.384</v>
      </c>
      <c r="E56" s="410"/>
      <c r="F56" s="410">
        <v>43.981000000000002</v>
      </c>
      <c r="G56" s="410"/>
      <c r="H56" s="410">
        <v>42.195999999999998</v>
      </c>
      <c r="I56" s="99"/>
      <c r="J56" s="103"/>
      <c r="K56" s="100"/>
      <c r="L56" s="1"/>
    </row>
    <row r="57" spans="2:12" x14ac:dyDescent="0.3">
      <c r="B57" s="1">
        <v>38</v>
      </c>
      <c r="C57" s="409"/>
      <c r="D57" s="410">
        <v>43.042000000000002</v>
      </c>
      <c r="E57" s="410"/>
      <c r="F57" s="410">
        <v>42.826000000000001</v>
      </c>
      <c r="G57" s="410"/>
      <c r="H57" s="410">
        <v>43.640999999999998</v>
      </c>
      <c r="I57" s="99"/>
      <c r="J57" s="103"/>
      <c r="K57" s="100"/>
      <c r="L57" s="1"/>
    </row>
    <row r="58" spans="2:12" x14ac:dyDescent="0.3">
      <c r="B58" s="1">
        <v>39</v>
      </c>
      <c r="C58" s="409"/>
      <c r="D58" s="410">
        <v>43.381</v>
      </c>
      <c r="E58" s="410"/>
      <c r="F58" s="410">
        <v>43.515999999999998</v>
      </c>
      <c r="G58" s="410"/>
      <c r="H58" s="410">
        <v>42.12</v>
      </c>
      <c r="I58" s="99"/>
      <c r="J58" s="103"/>
      <c r="K58" s="100"/>
      <c r="L58" s="1"/>
    </row>
    <row r="59" spans="2:12" x14ac:dyDescent="0.3">
      <c r="B59" s="1">
        <v>40</v>
      </c>
      <c r="C59" s="409"/>
      <c r="D59" s="410">
        <v>42.640999999999998</v>
      </c>
      <c r="E59" s="410"/>
      <c r="F59" s="410">
        <v>43.433</v>
      </c>
      <c r="G59" s="410"/>
      <c r="H59" s="410">
        <v>42.667000000000002</v>
      </c>
      <c r="I59" s="99"/>
      <c r="J59" s="103"/>
      <c r="K59" s="100"/>
      <c r="L59" s="1"/>
    </row>
    <row r="60" spans="2:12" x14ac:dyDescent="0.3">
      <c r="B60" s="1">
        <v>41</v>
      </c>
      <c r="C60" s="409"/>
      <c r="D60" s="410">
        <v>46.372</v>
      </c>
      <c r="E60" s="410"/>
      <c r="F60" s="410">
        <v>42.469000000000001</v>
      </c>
      <c r="G60" s="410"/>
      <c r="H60" s="410">
        <v>42.77</v>
      </c>
      <c r="I60" s="99"/>
      <c r="J60" s="103"/>
      <c r="K60" s="100"/>
      <c r="L60" s="1"/>
    </row>
    <row r="61" spans="2:12" x14ac:dyDescent="0.3">
      <c r="B61" s="1">
        <v>42</v>
      </c>
      <c r="C61" s="409"/>
      <c r="D61" s="410">
        <v>44.587000000000003</v>
      </c>
      <c r="E61" s="410"/>
      <c r="F61" s="410"/>
      <c r="G61" s="410"/>
      <c r="H61" s="410">
        <v>124.601</v>
      </c>
      <c r="I61" s="99"/>
      <c r="J61" s="103"/>
      <c r="K61" s="100"/>
      <c r="L61" s="1"/>
    </row>
    <row r="62" spans="2:12" x14ac:dyDescent="0.3">
      <c r="B62" s="1">
        <v>43</v>
      </c>
      <c r="C62" s="409"/>
      <c r="D62" s="410">
        <v>44.177</v>
      </c>
      <c r="E62" s="410"/>
      <c r="F62" s="410"/>
      <c r="G62" s="410"/>
      <c r="H62" s="410">
        <v>44.701999999999998</v>
      </c>
      <c r="I62" s="99"/>
      <c r="J62" s="103"/>
      <c r="K62" s="100"/>
      <c r="L62" s="1"/>
    </row>
    <row r="63" spans="2:12" x14ac:dyDescent="0.3">
      <c r="B63" s="1">
        <v>44</v>
      </c>
      <c r="C63" s="409"/>
      <c r="D63" s="410">
        <v>43.261000000000003</v>
      </c>
      <c r="E63" s="410"/>
      <c r="F63" s="410"/>
      <c r="G63" s="410"/>
      <c r="H63" s="410">
        <v>43.314999999999998</v>
      </c>
      <c r="I63" s="99"/>
      <c r="J63" s="103"/>
      <c r="K63" s="100"/>
      <c r="L63" s="1"/>
    </row>
    <row r="64" spans="2:12" x14ac:dyDescent="0.3">
      <c r="B64" s="1">
        <v>45</v>
      </c>
      <c r="C64" s="409"/>
      <c r="D64" s="410">
        <v>42.94</v>
      </c>
      <c r="E64" s="410"/>
      <c r="F64" s="410"/>
      <c r="G64" s="410"/>
      <c r="H64" s="410">
        <v>42.753999999999998</v>
      </c>
      <c r="I64" s="99"/>
      <c r="J64" s="103"/>
      <c r="K64" s="100"/>
      <c r="L64" s="1"/>
    </row>
    <row r="65" spans="1:16" x14ac:dyDescent="0.3">
      <c r="B65" s="1">
        <v>46</v>
      </c>
      <c r="C65" s="409"/>
      <c r="D65" s="410"/>
      <c r="E65" s="410"/>
      <c r="F65" s="410"/>
      <c r="G65" s="410"/>
      <c r="H65" s="410">
        <v>42.463000000000001</v>
      </c>
      <c r="I65" s="99"/>
      <c r="J65" s="103"/>
      <c r="K65" s="100"/>
      <c r="L65" s="1"/>
    </row>
    <row r="66" spans="1:16" x14ac:dyDescent="0.3">
      <c r="B66" s="1">
        <v>47</v>
      </c>
      <c r="C66" s="409"/>
      <c r="D66" s="410"/>
      <c r="E66" s="410"/>
      <c r="F66" s="410"/>
      <c r="G66" s="410"/>
      <c r="H66" s="410">
        <v>42.191000000000003</v>
      </c>
      <c r="I66" s="99"/>
      <c r="J66" s="103"/>
      <c r="K66" s="100"/>
      <c r="L66" s="1"/>
    </row>
    <row r="67" spans="1:16" x14ac:dyDescent="0.3">
      <c r="B67" s="1">
        <v>48</v>
      </c>
      <c r="C67" s="409"/>
      <c r="D67" s="410"/>
      <c r="E67" s="410"/>
      <c r="F67" s="410"/>
      <c r="G67" s="410"/>
      <c r="H67" s="410">
        <v>42.03</v>
      </c>
      <c r="I67" s="99"/>
      <c r="J67" s="103"/>
      <c r="K67" s="100"/>
      <c r="L67" s="1"/>
    </row>
    <row r="68" spans="1:16" x14ac:dyDescent="0.3">
      <c r="B68" s="1">
        <v>49</v>
      </c>
      <c r="C68" s="409"/>
      <c r="D68" s="410"/>
      <c r="E68" s="410"/>
      <c r="F68" s="410"/>
      <c r="G68" s="410"/>
      <c r="H68" s="410">
        <v>41.820999999999998</v>
      </c>
      <c r="I68" s="99"/>
      <c r="J68" s="103"/>
      <c r="K68" s="100"/>
      <c r="L68" s="1"/>
    </row>
    <row r="69" spans="1:16" x14ac:dyDescent="0.3">
      <c r="B69" s="1">
        <v>50</v>
      </c>
      <c r="C69" s="409"/>
      <c r="D69" s="410"/>
      <c r="E69" s="410"/>
      <c r="F69" s="410"/>
      <c r="G69" s="410"/>
      <c r="H69" s="410">
        <v>41.984000000000002</v>
      </c>
      <c r="I69" s="99"/>
      <c r="J69" s="103"/>
      <c r="K69" s="100"/>
      <c r="L69" s="1"/>
    </row>
    <row r="70" spans="1:16" x14ac:dyDescent="0.3">
      <c r="B70" s="1">
        <v>51</v>
      </c>
      <c r="C70" s="409"/>
      <c r="D70" s="410"/>
      <c r="E70" s="410"/>
      <c r="F70" s="410"/>
      <c r="G70" s="410"/>
      <c r="H70" s="410"/>
      <c r="I70" s="99"/>
      <c r="J70" s="103"/>
      <c r="K70" s="100"/>
      <c r="L70" s="1"/>
    </row>
    <row r="71" spans="1:16" x14ac:dyDescent="0.3">
      <c r="B71" s="1">
        <v>52</v>
      </c>
      <c r="C71" s="409"/>
      <c r="D71" s="410"/>
      <c r="E71" s="410"/>
      <c r="F71" s="410"/>
      <c r="G71" s="410"/>
      <c r="H71" s="410"/>
      <c r="I71" s="99"/>
      <c r="J71" s="103"/>
      <c r="K71" s="100"/>
      <c r="L71" s="1"/>
    </row>
    <row r="72" spans="1:16" x14ac:dyDescent="0.3">
      <c r="B72" s="1">
        <v>53</v>
      </c>
      <c r="C72" s="409"/>
      <c r="D72" s="410"/>
      <c r="E72" s="410"/>
      <c r="F72" s="410"/>
      <c r="G72" s="410"/>
      <c r="H72" s="410"/>
      <c r="I72" s="99"/>
      <c r="J72" s="103"/>
      <c r="K72" s="100"/>
      <c r="L72" s="1"/>
    </row>
    <row r="73" spans="1:16" x14ac:dyDescent="0.3">
      <c r="B73" s="1">
        <v>54</v>
      </c>
      <c r="C73" s="409"/>
      <c r="D73" s="410"/>
      <c r="E73" s="410"/>
      <c r="F73" s="410"/>
      <c r="G73" s="410"/>
      <c r="H73" s="410"/>
      <c r="I73" s="99"/>
      <c r="J73" s="103"/>
      <c r="K73" s="100"/>
      <c r="L73" s="1"/>
    </row>
    <row r="74" spans="1:16" x14ac:dyDescent="0.3">
      <c r="B74" s="1">
        <v>55</v>
      </c>
      <c r="C74" s="409"/>
      <c r="D74" s="410"/>
      <c r="E74" s="410"/>
      <c r="F74" s="410"/>
      <c r="G74" s="410"/>
      <c r="H74" s="410"/>
      <c r="I74" s="99"/>
      <c r="J74" s="103"/>
      <c r="K74" s="100"/>
      <c r="L74" s="1"/>
    </row>
    <row r="75" spans="1:16" x14ac:dyDescent="0.3">
      <c r="B75" s="1">
        <v>56</v>
      </c>
      <c r="C75" s="409"/>
      <c r="D75" s="410"/>
      <c r="E75" s="410"/>
      <c r="F75" s="410"/>
      <c r="G75" s="410"/>
      <c r="H75" s="410"/>
      <c r="I75" s="99"/>
      <c r="J75" s="103"/>
      <c r="K75" s="100"/>
      <c r="L75" s="1"/>
    </row>
    <row r="76" spans="1:16" x14ac:dyDescent="0.3">
      <c r="B76" s="1">
        <v>57</v>
      </c>
      <c r="C76" s="415"/>
      <c r="D76" s="410"/>
      <c r="E76" s="410"/>
      <c r="F76" s="410"/>
      <c r="G76" s="410"/>
      <c r="H76" s="410"/>
      <c r="I76" s="100"/>
      <c r="J76" s="104"/>
      <c r="K76" s="100"/>
      <c r="L76" s="1"/>
    </row>
    <row r="77" spans="1:16" x14ac:dyDescent="0.3">
      <c r="B77" s="1">
        <v>58</v>
      </c>
      <c r="C77" s="415"/>
      <c r="D77" s="410"/>
      <c r="E77" s="410"/>
      <c r="F77" s="410"/>
      <c r="G77" s="410"/>
      <c r="H77" s="410"/>
      <c r="I77" s="100"/>
      <c r="J77" s="104"/>
      <c r="K77" s="100"/>
      <c r="L77" s="1"/>
    </row>
    <row r="78" spans="1:16" x14ac:dyDescent="0.3">
      <c r="B78" s="1">
        <v>59</v>
      </c>
      <c r="C78" s="415"/>
      <c r="D78" s="410"/>
      <c r="E78" s="410"/>
      <c r="F78" s="410"/>
      <c r="G78" s="410"/>
      <c r="H78" s="410"/>
      <c r="I78" s="99"/>
      <c r="J78" s="103"/>
      <c r="K78" s="99"/>
    </row>
    <row r="79" spans="1:16" x14ac:dyDescent="0.3">
      <c r="B79" s="1">
        <v>60</v>
      </c>
      <c r="C79" s="415"/>
      <c r="D79" s="410"/>
      <c r="E79" s="410"/>
      <c r="F79" s="410"/>
      <c r="G79" s="410"/>
      <c r="H79" s="410"/>
      <c r="I79" s="99"/>
      <c r="J79" s="103"/>
      <c r="K79" s="99"/>
    </row>
    <row r="80" spans="1:16" s="2" customFormat="1" x14ac:dyDescent="0.3">
      <c r="A80" s="1"/>
      <c r="B80" s="1">
        <v>61</v>
      </c>
      <c r="C80" s="415"/>
      <c r="D80" s="410"/>
      <c r="E80" s="410"/>
      <c r="F80" s="410"/>
      <c r="G80" s="410"/>
      <c r="H80" s="410"/>
      <c r="I80" s="99"/>
      <c r="J80" s="103"/>
      <c r="K80" s="99"/>
      <c r="M80" s="1"/>
      <c r="N80" s="1"/>
      <c r="O80" s="1"/>
      <c r="P80" s="1"/>
    </row>
    <row r="81" spans="1:16" s="2" customFormat="1" x14ac:dyDescent="0.3">
      <c r="A81" s="1"/>
      <c r="B81" s="1">
        <v>62</v>
      </c>
      <c r="C81" s="415"/>
      <c r="D81" s="410"/>
      <c r="E81" s="410"/>
      <c r="F81" s="410"/>
      <c r="G81" s="410"/>
      <c r="H81" s="410"/>
      <c r="I81" s="99"/>
      <c r="J81" s="103"/>
      <c r="K81" s="99"/>
      <c r="M81" s="1"/>
      <c r="N81" s="1"/>
      <c r="O81" s="1"/>
      <c r="P81" s="1"/>
    </row>
    <row r="82" spans="1:16" s="2" customFormat="1" ht="15" thickBot="1" x14ac:dyDescent="0.35">
      <c r="A82" s="1"/>
      <c r="B82" s="1">
        <v>63</v>
      </c>
      <c r="C82" s="418"/>
      <c r="D82" s="419"/>
      <c r="E82" s="419"/>
      <c r="F82" s="419"/>
      <c r="G82" s="419"/>
      <c r="H82" s="419"/>
      <c r="I82" s="107"/>
      <c r="J82" s="108"/>
      <c r="K82" s="99"/>
      <c r="M82" s="1"/>
      <c r="N82" s="1"/>
      <c r="O82" s="1"/>
      <c r="P82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Общие результаты</vt:lpstr>
      <vt:lpstr>Регистрация </vt:lpstr>
      <vt:lpstr>Deus Team</vt:lpstr>
      <vt:lpstr>Vpered ta Vgoru</vt:lpstr>
      <vt:lpstr>Hurricane RT Ukraine</vt:lpstr>
      <vt:lpstr> NFS Kyiv Legends</vt:lpstr>
      <vt:lpstr> K44</vt:lpstr>
      <vt:lpstr>Kart Freedom</vt:lpstr>
      <vt:lpstr>MST</vt:lpstr>
      <vt:lpstr>Kart Freedom Sport</vt:lpstr>
      <vt:lpstr>50 Grams</vt:lpstr>
      <vt:lpstr> Ingul RT </vt:lpstr>
      <vt:lpstr> Buro11 </vt:lpstr>
      <vt:lpstr> Jaguar</vt:lpstr>
      <vt:lpstr>Ingul kart Academy</vt:lpstr>
      <vt:lpstr> Kart Freedom Junior</vt:lpstr>
      <vt:lpstr>RC racing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2019-04-20T07:17:50Z</cp:lastPrinted>
  <dcterms:created xsi:type="dcterms:W3CDTF">2006-09-16T00:00:00Z</dcterms:created>
  <dcterms:modified xsi:type="dcterms:W3CDTF">2019-09-22T18:19:58Z</dcterms:modified>
</cp:coreProperties>
</file>