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480" yWindow="480" windowWidth="20736" windowHeight="11760" tabRatio="918"/>
  </bookViews>
  <sheets>
    <sheet name="Общие результаты" sheetId="4" r:id="rId1"/>
    <sheet name="Регистрация" sheetId="89" r:id="rId2"/>
    <sheet name="KartFreedom" sheetId="91" r:id="rId3"/>
    <sheet name="NFS Kozaks" sheetId="92" r:id="rId4"/>
    <sheet name="Vpered Ta Vgory" sheetId="97" r:id="rId5"/>
    <sheet name="Hurricane RT Ukraine" sheetId="100" r:id="rId6"/>
    <sheet name="Ingul Kart Rt" sheetId="94" r:id="rId7"/>
    <sheet name="Mst" sheetId="104" r:id="rId8"/>
    <sheet name="E-k Motorsport" sheetId="101" r:id="rId9"/>
    <sheet name="Nfs Kyiv Legends" sheetId="102" r:id="rId10"/>
    <sheet name="Nsj" sheetId="107" r:id="rId11"/>
    <sheet name="G A T" sheetId="96" r:id="rId12"/>
    <sheet name="K44" sheetId="93" r:id="rId13"/>
    <sheet name="Flash UA" sheetId="106" r:id="rId14"/>
    <sheet name="F1 Ua" sheetId="105" r:id="rId15"/>
    <sheet name="Ingul Kart Academy" sheetId="108" r:id="rId16"/>
    <sheet name="Bizol" sheetId="99" r:id="rId17"/>
    <sheet name="Line_x" sheetId="95" r:id="rId18"/>
    <sheet name="50 grams" sheetId="98" r:id="rId19"/>
    <sheet name="Petrovich" sheetId="103" r:id="rId20"/>
  </sheets>
  <calcPr calcId="145621"/>
</workbook>
</file>

<file path=xl/calcChain.xml><?xml version="1.0" encoding="utf-8"?>
<calcChain xmlns="http://schemas.openxmlformats.org/spreadsheetml/2006/main">
  <c r="D10" i="108" l="1"/>
  <c r="D11" i="105"/>
  <c r="D11" i="106"/>
  <c r="D10" i="93"/>
  <c r="D11" i="96"/>
  <c r="D11" i="107"/>
  <c r="D13" i="102"/>
  <c r="D13" i="101"/>
  <c r="D10" i="101"/>
  <c r="D10" i="104"/>
  <c r="D13" i="97"/>
  <c r="E11" i="94"/>
  <c r="D11" i="94"/>
  <c r="E11" i="97"/>
  <c r="D11" i="97"/>
  <c r="D11" i="91"/>
  <c r="E11" i="91"/>
  <c r="E10" i="91"/>
  <c r="D10" i="91"/>
  <c r="E11" i="106"/>
  <c r="D11" i="102"/>
  <c r="E10" i="99"/>
  <c r="D10" i="99"/>
  <c r="G11" i="94" l="1"/>
  <c r="G10" i="95"/>
  <c r="G16" i="95"/>
  <c r="E11" i="96"/>
  <c r="E10" i="93"/>
  <c r="E10" i="101"/>
  <c r="O58" i="97"/>
  <c r="E10" i="100"/>
  <c r="E11" i="98"/>
  <c r="E11" i="102"/>
  <c r="J13" i="102"/>
  <c r="E10" i="103"/>
  <c r="E11" i="107"/>
  <c r="E11" i="104"/>
  <c r="E10" i="104"/>
  <c r="E11" i="105"/>
  <c r="E11" i="92"/>
  <c r="E10" i="108"/>
  <c r="H18" i="108" l="1"/>
  <c r="G18" i="108"/>
  <c r="F18" i="108"/>
  <c r="E18" i="108"/>
  <c r="D18" i="108"/>
  <c r="C18" i="108"/>
  <c r="G16" i="108"/>
  <c r="J13" i="108"/>
  <c r="K13" i="108" s="1"/>
  <c r="G13" i="108"/>
  <c r="F13" i="108"/>
  <c r="E13" i="108"/>
  <c r="K12" i="108"/>
  <c r="G12" i="108"/>
  <c r="F12" i="108"/>
  <c r="E12" i="108"/>
  <c r="K11" i="108"/>
  <c r="G11" i="108"/>
  <c r="F11" i="108"/>
  <c r="E11" i="108"/>
  <c r="K10" i="108"/>
  <c r="G10" i="108"/>
  <c r="F10" i="108"/>
  <c r="K9" i="108"/>
  <c r="L9" i="108" s="1"/>
  <c r="G9" i="108"/>
  <c r="G15" i="108" s="1"/>
  <c r="F9" i="108"/>
  <c r="F15" i="108" s="1"/>
  <c r="E9" i="108"/>
  <c r="K8" i="108"/>
  <c r="L8" i="108" s="1"/>
  <c r="G8" i="108"/>
  <c r="F8" i="108"/>
  <c r="E8" i="108"/>
  <c r="D8" i="108"/>
  <c r="D9" i="108" s="1"/>
  <c r="H18" i="107"/>
  <c r="G18" i="107"/>
  <c r="F18" i="107"/>
  <c r="E18" i="107"/>
  <c r="D18" i="107"/>
  <c r="C18" i="107"/>
  <c r="G16" i="107"/>
  <c r="J13" i="107"/>
  <c r="K13" i="107" s="1"/>
  <c r="G13" i="107"/>
  <c r="I13" i="107" s="1"/>
  <c r="F13" i="107"/>
  <c r="E13" i="107"/>
  <c r="K12" i="107"/>
  <c r="G12" i="107"/>
  <c r="F12" i="107"/>
  <c r="E12" i="107"/>
  <c r="K11" i="107"/>
  <c r="L11" i="107" s="1"/>
  <c r="G11" i="107"/>
  <c r="F11" i="107"/>
  <c r="K10" i="107"/>
  <c r="G10" i="107"/>
  <c r="F10" i="107"/>
  <c r="E10" i="107"/>
  <c r="K9" i="107"/>
  <c r="L9" i="107" s="1"/>
  <c r="G9" i="107"/>
  <c r="F9" i="107"/>
  <c r="E9" i="107"/>
  <c r="K8" i="107"/>
  <c r="L8" i="107" s="1"/>
  <c r="G8" i="107"/>
  <c r="F8" i="107"/>
  <c r="E8" i="107"/>
  <c r="D8" i="107"/>
  <c r="D9" i="107" s="1"/>
  <c r="D10" i="107" s="1"/>
  <c r="H18" i="106"/>
  <c r="G18" i="106"/>
  <c r="F18" i="106"/>
  <c r="E18" i="106"/>
  <c r="D18" i="106"/>
  <c r="C18" i="106"/>
  <c r="G16" i="106"/>
  <c r="J13" i="106"/>
  <c r="K13" i="106" s="1"/>
  <c r="G13" i="106"/>
  <c r="F13" i="106"/>
  <c r="E13" i="106"/>
  <c r="K12" i="106"/>
  <c r="G12" i="106"/>
  <c r="F12" i="106"/>
  <c r="E12" i="106"/>
  <c r="K11" i="106"/>
  <c r="L11" i="106" s="1"/>
  <c r="G11" i="106"/>
  <c r="F11" i="106"/>
  <c r="K10" i="106"/>
  <c r="L10" i="106" s="1"/>
  <c r="G10" i="106"/>
  <c r="F10" i="106"/>
  <c r="E10" i="106"/>
  <c r="K9" i="106"/>
  <c r="G9" i="106"/>
  <c r="F9" i="106"/>
  <c r="E9" i="106"/>
  <c r="K8" i="106"/>
  <c r="L8" i="106" s="1"/>
  <c r="G8" i="106"/>
  <c r="F8" i="106"/>
  <c r="E8" i="106"/>
  <c r="D8" i="106"/>
  <c r="D9" i="106" s="1"/>
  <c r="D10" i="106" s="1"/>
  <c r="H18" i="105"/>
  <c r="G18" i="105"/>
  <c r="F18" i="105"/>
  <c r="E18" i="105"/>
  <c r="D18" i="105"/>
  <c r="C18" i="105"/>
  <c r="G16" i="105"/>
  <c r="J13" i="105"/>
  <c r="K13" i="105" s="1"/>
  <c r="G13" i="105"/>
  <c r="F13" i="105"/>
  <c r="E13" i="105"/>
  <c r="K12" i="105"/>
  <c r="G12" i="105"/>
  <c r="F12" i="105"/>
  <c r="E12" i="105"/>
  <c r="K11" i="105"/>
  <c r="G11" i="105"/>
  <c r="F11" i="105"/>
  <c r="K10" i="105"/>
  <c r="G10" i="105"/>
  <c r="F10" i="105"/>
  <c r="E10" i="105"/>
  <c r="K9" i="105"/>
  <c r="L9" i="105" s="1"/>
  <c r="G9" i="105"/>
  <c r="F9" i="105"/>
  <c r="F15" i="105" s="1"/>
  <c r="E9" i="105"/>
  <c r="K8" i="105"/>
  <c r="L8" i="105" s="1"/>
  <c r="G8" i="105"/>
  <c r="F8" i="105"/>
  <c r="E8" i="105"/>
  <c r="D8" i="105"/>
  <c r="D9" i="105" s="1"/>
  <c r="D10" i="105" s="1"/>
  <c r="H18" i="104"/>
  <c r="G18" i="104"/>
  <c r="F18" i="104"/>
  <c r="E18" i="104"/>
  <c r="D18" i="104"/>
  <c r="C18" i="104"/>
  <c r="G16" i="104"/>
  <c r="J13" i="104"/>
  <c r="K13" i="104" s="1"/>
  <c r="G13" i="104"/>
  <c r="F13" i="104"/>
  <c r="E13" i="104"/>
  <c r="K12" i="104"/>
  <c r="G12" i="104"/>
  <c r="F12" i="104"/>
  <c r="E12" i="104"/>
  <c r="K11" i="104"/>
  <c r="G11" i="104"/>
  <c r="F11" i="104"/>
  <c r="K10" i="104"/>
  <c r="G10" i="104"/>
  <c r="F10" i="104"/>
  <c r="K9" i="104"/>
  <c r="L9" i="104" s="1"/>
  <c r="G9" i="104"/>
  <c r="F9" i="104"/>
  <c r="E9" i="104"/>
  <c r="K8" i="104"/>
  <c r="L8" i="104" s="1"/>
  <c r="L10" i="104" s="1"/>
  <c r="G8" i="104"/>
  <c r="F8" i="104"/>
  <c r="E8" i="104"/>
  <c r="D8" i="104"/>
  <c r="D9" i="104" s="1"/>
  <c r="H18" i="103"/>
  <c r="G18" i="103"/>
  <c r="F18" i="103"/>
  <c r="E18" i="103"/>
  <c r="D18" i="103"/>
  <c r="C18" i="103"/>
  <c r="G16" i="103"/>
  <c r="J13" i="103"/>
  <c r="K13" i="103" s="1"/>
  <c r="G13" i="103"/>
  <c r="F13" i="103"/>
  <c r="E13" i="103"/>
  <c r="K12" i="103"/>
  <c r="G12" i="103"/>
  <c r="I12" i="103" s="1"/>
  <c r="F12" i="103"/>
  <c r="E12" i="103"/>
  <c r="K11" i="103"/>
  <c r="I11" i="103"/>
  <c r="G11" i="103"/>
  <c r="F11" i="103"/>
  <c r="E11" i="103"/>
  <c r="K10" i="103"/>
  <c r="G10" i="103"/>
  <c r="F10" i="103"/>
  <c r="K9" i="103"/>
  <c r="L9" i="103" s="1"/>
  <c r="G9" i="103"/>
  <c r="F9" i="103"/>
  <c r="E9" i="103"/>
  <c r="K8" i="103"/>
  <c r="L8" i="103" s="1"/>
  <c r="G8" i="103"/>
  <c r="F8" i="103"/>
  <c r="E8" i="103"/>
  <c r="D8" i="103"/>
  <c r="D9" i="103" s="1"/>
  <c r="H18" i="102"/>
  <c r="G18" i="102"/>
  <c r="F18" i="102"/>
  <c r="E18" i="102"/>
  <c r="D18" i="102"/>
  <c r="C18" i="102"/>
  <c r="G16" i="102"/>
  <c r="K13" i="102"/>
  <c r="G13" i="102"/>
  <c r="F13" i="102"/>
  <c r="E13" i="102"/>
  <c r="K12" i="102"/>
  <c r="G12" i="102"/>
  <c r="F12" i="102"/>
  <c r="I12" i="102" s="1"/>
  <c r="E12" i="102"/>
  <c r="K11" i="102"/>
  <c r="G11" i="102"/>
  <c r="F11" i="102"/>
  <c r="K10" i="102"/>
  <c r="G10" i="102"/>
  <c r="F10" i="102"/>
  <c r="E10" i="102"/>
  <c r="K9" i="102"/>
  <c r="L9" i="102" s="1"/>
  <c r="G9" i="102"/>
  <c r="F9" i="102"/>
  <c r="E9" i="102"/>
  <c r="L8" i="102"/>
  <c r="K8" i="102"/>
  <c r="G8" i="102"/>
  <c r="F8" i="102"/>
  <c r="E8" i="102"/>
  <c r="D8" i="102"/>
  <c r="D9" i="102" s="1"/>
  <c r="D10" i="102" s="1"/>
  <c r="H18" i="101"/>
  <c r="G18" i="101"/>
  <c r="F18" i="101"/>
  <c r="E18" i="101"/>
  <c r="D18" i="101"/>
  <c r="C18" i="101"/>
  <c r="G16" i="101"/>
  <c r="J13" i="101"/>
  <c r="K13" i="101" s="1"/>
  <c r="G13" i="101"/>
  <c r="F13" i="101"/>
  <c r="I13" i="101" s="1"/>
  <c r="E13" i="101"/>
  <c r="K12" i="101"/>
  <c r="G12" i="101"/>
  <c r="F12" i="101"/>
  <c r="E12" i="101"/>
  <c r="K11" i="101"/>
  <c r="G11" i="101"/>
  <c r="F11" i="101"/>
  <c r="I11" i="101" s="1"/>
  <c r="E11" i="101"/>
  <c r="K10" i="101"/>
  <c r="G10" i="101"/>
  <c r="F10" i="101"/>
  <c r="K9" i="101"/>
  <c r="L9" i="101" s="1"/>
  <c r="G9" i="101"/>
  <c r="G15" i="101" s="1"/>
  <c r="F9" i="101"/>
  <c r="E9" i="101"/>
  <c r="K8" i="101"/>
  <c r="L8" i="101" s="1"/>
  <c r="G8" i="101"/>
  <c r="F8" i="101"/>
  <c r="E8" i="101"/>
  <c r="D8" i="101"/>
  <c r="D9" i="101" s="1"/>
  <c r="H18" i="100"/>
  <c r="G18" i="100"/>
  <c r="F18" i="100"/>
  <c r="E18" i="100"/>
  <c r="D18" i="100"/>
  <c r="C18" i="100"/>
  <c r="G16" i="100"/>
  <c r="J13" i="100"/>
  <c r="K13" i="100" s="1"/>
  <c r="G13" i="100"/>
  <c r="F13" i="100"/>
  <c r="E13" i="100"/>
  <c r="K12" i="100"/>
  <c r="G12" i="100"/>
  <c r="I12" i="100" s="1"/>
  <c r="F12" i="100"/>
  <c r="E12" i="100"/>
  <c r="K11" i="100"/>
  <c r="G11" i="100"/>
  <c r="F11" i="100"/>
  <c r="E11" i="100"/>
  <c r="K10" i="100"/>
  <c r="L10" i="100" s="1"/>
  <c r="G10" i="100"/>
  <c r="F10" i="100"/>
  <c r="F15" i="100" s="1"/>
  <c r="K9" i="100"/>
  <c r="G9" i="100"/>
  <c r="F9" i="100"/>
  <c r="I9" i="100" s="1"/>
  <c r="E9" i="100"/>
  <c r="K8" i="100"/>
  <c r="L8" i="100" s="1"/>
  <c r="G8" i="100"/>
  <c r="G14" i="100" s="1"/>
  <c r="F8" i="100"/>
  <c r="F14" i="100" s="1"/>
  <c r="E8" i="100"/>
  <c r="D8" i="100"/>
  <c r="D9" i="100" s="1"/>
  <c r="H18" i="99"/>
  <c r="G18" i="99"/>
  <c r="F18" i="99"/>
  <c r="E18" i="99"/>
  <c r="D18" i="99"/>
  <c r="C18" i="99"/>
  <c r="G16" i="99"/>
  <c r="J13" i="99"/>
  <c r="K13" i="99" s="1"/>
  <c r="G13" i="99"/>
  <c r="F13" i="99"/>
  <c r="E13" i="99"/>
  <c r="K12" i="99"/>
  <c r="G12" i="99"/>
  <c r="F12" i="99"/>
  <c r="E12" i="99"/>
  <c r="K11" i="99"/>
  <c r="G11" i="99"/>
  <c r="F11" i="99"/>
  <c r="E11" i="99"/>
  <c r="K10" i="99"/>
  <c r="G10" i="99"/>
  <c r="F10" i="99"/>
  <c r="K9" i="99"/>
  <c r="L9" i="99" s="1"/>
  <c r="G9" i="99"/>
  <c r="G15" i="99" s="1"/>
  <c r="F9" i="99"/>
  <c r="E9" i="99"/>
  <c r="K8" i="99"/>
  <c r="L8" i="99" s="1"/>
  <c r="G8" i="99"/>
  <c r="F8" i="99"/>
  <c r="E8" i="99"/>
  <c r="D8" i="99"/>
  <c r="D9" i="99" s="1"/>
  <c r="D11" i="99" s="1"/>
  <c r="D12" i="99" s="1"/>
  <c r="D13" i="99" s="1"/>
  <c r="H18" i="98"/>
  <c r="G18" i="98"/>
  <c r="F18" i="98"/>
  <c r="E18" i="98"/>
  <c r="D18" i="98"/>
  <c r="C18" i="98"/>
  <c r="G16" i="98"/>
  <c r="J13" i="98"/>
  <c r="K13" i="98" s="1"/>
  <c r="G13" i="98"/>
  <c r="F13" i="98"/>
  <c r="E13" i="98"/>
  <c r="K12" i="98"/>
  <c r="G12" i="98"/>
  <c r="F12" i="98"/>
  <c r="I12" i="98" s="1"/>
  <c r="E12" i="98"/>
  <c r="K11" i="98"/>
  <c r="G11" i="98"/>
  <c r="F11" i="98"/>
  <c r="K10" i="98"/>
  <c r="G10" i="98"/>
  <c r="F10" i="98"/>
  <c r="E10" i="98"/>
  <c r="K9" i="98"/>
  <c r="L9" i="98" s="1"/>
  <c r="G9" i="98"/>
  <c r="F9" i="98"/>
  <c r="E9" i="98"/>
  <c r="K8" i="98"/>
  <c r="L8" i="98" s="1"/>
  <c r="G8" i="98"/>
  <c r="F8" i="98"/>
  <c r="E8" i="98"/>
  <c r="D8" i="98"/>
  <c r="D9" i="98" s="1"/>
  <c r="D10" i="98" s="1"/>
  <c r="H18" i="97"/>
  <c r="G18" i="97"/>
  <c r="F18" i="97"/>
  <c r="E18" i="97"/>
  <c r="D18" i="97"/>
  <c r="C18" i="97"/>
  <c r="G16" i="97"/>
  <c r="J13" i="97"/>
  <c r="K13" i="97" s="1"/>
  <c r="G13" i="97"/>
  <c r="F13" i="97"/>
  <c r="I13" i="97" s="1"/>
  <c r="E13" i="97"/>
  <c r="K12" i="97"/>
  <c r="G12" i="97"/>
  <c r="F12" i="97"/>
  <c r="E12" i="97"/>
  <c r="K11" i="97"/>
  <c r="G11" i="97"/>
  <c r="F11" i="97"/>
  <c r="K10" i="97"/>
  <c r="G10" i="97"/>
  <c r="F10" i="97"/>
  <c r="E10" i="97"/>
  <c r="K9" i="97"/>
  <c r="L9" i="97" s="1"/>
  <c r="G9" i="97"/>
  <c r="G15" i="97" s="1"/>
  <c r="F9" i="97"/>
  <c r="E9" i="97"/>
  <c r="K8" i="97"/>
  <c r="L8" i="97" s="1"/>
  <c r="G8" i="97"/>
  <c r="F8" i="97"/>
  <c r="E8" i="97"/>
  <c r="D8" i="97"/>
  <c r="D9" i="97" s="1"/>
  <c r="D10" i="97" s="1"/>
  <c r="H18" i="96"/>
  <c r="G18" i="96"/>
  <c r="F18" i="96"/>
  <c r="E18" i="96"/>
  <c r="D18" i="96"/>
  <c r="C18" i="96"/>
  <c r="G16" i="96"/>
  <c r="J13" i="96"/>
  <c r="K13" i="96" s="1"/>
  <c r="G13" i="96"/>
  <c r="F13" i="96"/>
  <c r="E13" i="96"/>
  <c r="K12" i="96"/>
  <c r="G12" i="96"/>
  <c r="F12" i="96"/>
  <c r="E12" i="96"/>
  <c r="K11" i="96"/>
  <c r="G11" i="96"/>
  <c r="F11" i="96"/>
  <c r="K10" i="96"/>
  <c r="G10" i="96"/>
  <c r="I10" i="96" s="1"/>
  <c r="F10" i="96"/>
  <c r="E10" i="96"/>
  <c r="K9" i="96"/>
  <c r="L9" i="96" s="1"/>
  <c r="G9" i="96"/>
  <c r="F9" i="96"/>
  <c r="E9" i="96"/>
  <c r="K8" i="96"/>
  <c r="L8" i="96" s="1"/>
  <c r="G8" i="96"/>
  <c r="F8" i="96"/>
  <c r="E8" i="96"/>
  <c r="D8" i="96"/>
  <c r="D9" i="96" s="1"/>
  <c r="D10" i="96" s="1"/>
  <c r="H18" i="95"/>
  <c r="G18" i="95"/>
  <c r="F18" i="95"/>
  <c r="E18" i="95"/>
  <c r="D18" i="95"/>
  <c r="C18" i="95"/>
  <c r="J13" i="95"/>
  <c r="K13" i="95" s="1"/>
  <c r="G13" i="95"/>
  <c r="F13" i="95"/>
  <c r="E13" i="95"/>
  <c r="K12" i="95"/>
  <c r="G12" i="95"/>
  <c r="I12" i="95" s="1"/>
  <c r="F12" i="95"/>
  <c r="E12" i="95"/>
  <c r="K11" i="95"/>
  <c r="G11" i="95"/>
  <c r="I11" i="95" s="1"/>
  <c r="F11" i="95"/>
  <c r="E11" i="95"/>
  <c r="K10" i="95"/>
  <c r="F10" i="95"/>
  <c r="E10" i="95"/>
  <c r="K9" i="95"/>
  <c r="L9" i="95" s="1"/>
  <c r="G9" i="95"/>
  <c r="F9" i="95"/>
  <c r="F15" i="95" s="1"/>
  <c r="E9" i="95"/>
  <c r="K8" i="95"/>
  <c r="L8" i="95" s="1"/>
  <c r="L10" i="95" s="1"/>
  <c r="G8" i="95"/>
  <c r="F8" i="95"/>
  <c r="E8" i="95"/>
  <c r="D8" i="95"/>
  <c r="D9" i="95" s="1"/>
  <c r="D10" i="95" s="1"/>
  <c r="D11" i="95" s="1"/>
  <c r="D12" i="95" s="1"/>
  <c r="D13" i="95" s="1"/>
  <c r="H18" i="94"/>
  <c r="G18" i="94"/>
  <c r="F18" i="94"/>
  <c r="E18" i="94"/>
  <c r="D18" i="94"/>
  <c r="C18" i="94"/>
  <c r="G16" i="94"/>
  <c r="J13" i="94"/>
  <c r="K13" i="94" s="1"/>
  <c r="G13" i="94"/>
  <c r="F13" i="94"/>
  <c r="E13" i="94"/>
  <c r="K12" i="94"/>
  <c r="G12" i="94"/>
  <c r="F12" i="94"/>
  <c r="E12" i="94"/>
  <c r="K11" i="94"/>
  <c r="F11" i="94"/>
  <c r="K10" i="94"/>
  <c r="G10" i="94"/>
  <c r="F10" i="94"/>
  <c r="E10" i="94"/>
  <c r="K9" i="94"/>
  <c r="L9" i="94" s="1"/>
  <c r="G9" i="94"/>
  <c r="F9" i="94"/>
  <c r="E9" i="94"/>
  <c r="K8" i="94"/>
  <c r="L8" i="94" s="1"/>
  <c r="G8" i="94"/>
  <c r="F8" i="94"/>
  <c r="E8" i="94"/>
  <c r="D8" i="94"/>
  <c r="D9" i="94" s="1"/>
  <c r="D10" i="94" s="1"/>
  <c r="D12" i="94" s="1"/>
  <c r="D13" i="94" s="1"/>
  <c r="H18" i="93"/>
  <c r="G18" i="93"/>
  <c r="F18" i="93"/>
  <c r="E18" i="93"/>
  <c r="D18" i="93"/>
  <c r="C18" i="93"/>
  <c r="G16" i="93"/>
  <c r="J13" i="93"/>
  <c r="K13" i="93" s="1"/>
  <c r="G13" i="93"/>
  <c r="F13" i="93"/>
  <c r="E13" i="93"/>
  <c r="K12" i="93"/>
  <c r="G12" i="93"/>
  <c r="F12" i="93"/>
  <c r="E12" i="93"/>
  <c r="K11" i="93"/>
  <c r="G11" i="93"/>
  <c r="F11" i="93"/>
  <c r="E11" i="93"/>
  <c r="K10" i="93"/>
  <c r="L10" i="93" s="1"/>
  <c r="G10" i="93"/>
  <c r="F10" i="93"/>
  <c r="F15" i="93" s="1"/>
  <c r="K9" i="93"/>
  <c r="G9" i="93"/>
  <c r="F9" i="93"/>
  <c r="I9" i="93" s="1"/>
  <c r="E9" i="93"/>
  <c r="K8" i="93"/>
  <c r="L8" i="93" s="1"/>
  <c r="G8" i="93"/>
  <c r="F8" i="93"/>
  <c r="E8" i="93"/>
  <c r="D8" i="93"/>
  <c r="D9" i="93" s="1"/>
  <c r="H18" i="92"/>
  <c r="G18" i="92"/>
  <c r="F18" i="92"/>
  <c r="E18" i="92"/>
  <c r="D18" i="92"/>
  <c r="C18" i="92"/>
  <c r="G16" i="92"/>
  <c r="J13" i="92"/>
  <c r="K13" i="92" s="1"/>
  <c r="G13" i="92"/>
  <c r="F13" i="92"/>
  <c r="E13" i="92"/>
  <c r="K12" i="92"/>
  <c r="G12" i="92"/>
  <c r="F12" i="92"/>
  <c r="E12" i="92"/>
  <c r="K11" i="92"/>
  <c r="G11" i="92"/>
  <c r="F11" i="92"/>
  <c r="K10" i="92"/>
  <c r="L10" i="92" s="1"/>
  <c r="G10" i="92"/>
  <c r="F10" i="92"/>
  <c r="E10" i="92"/>
  <c r="K9" i="92"/>
  <c r="G9" i="92"/>
  <c r="F9" i="92"/>
  <c r="E9" i="92"/>
  <c r="K8" i="92"/>
  <c r="L8" i="92" s="1"/>
  <c r="G8" i="92"/>
  <c r="F8" i="92"/>
  <c r="E8" i="92"/>
  <c r="D8" i="92"/>
  <c r="D9" i="92" s="1"/>
  <c r="D10" i="92" s="1"/>
  <c r="H18" i="91"/>
  <c r="G18" i="91"/>
  <c r="F18" i="91"/>
  <c r="E18" i="91"/>
  <c r="D18" i="91"/>
  <c r="C18" i="91"/>
  <c r="G16" i="91"/>
  <c r="J13" i="91"/>
  <c r="K13" i="91" s="1"/>
  <c r="L13" i="91" s="1"/>
  <c r="G13" i="91"/>
  <c r="F13" i="91"/>
  <c r="E13" i="91"/>
  <c r="K12" i="91"/>
  <c r="G12" i="91"/>
  <c r="F12" i="91"/>
  <c r="E12" i="91"/>
  <c r="K11" i="91"/>
  <c r="G11" i="91"/>
  <c r="F11" i="91"/>
  <c r="K10" i="91"/>
  <c r="L10" i="91" s="1"/>
  <c r="L11" i="91" s="1"/>
  <c r="G10" i="91"/>
  <c r="F10" i="91"/>
  <c r="K9" i="91"/>
  <c r="G9" i="91"/>
  <c r="F9" i="91"/>
  <c r="E9" i="91"/>
  <c r="K8" i="91"/>
  <c r="L8" i="91" s="1"/>
  <c r="L9" i="91" s="1"/>
  <c r="G8" i="91"/>
  <c r="F8" i="91"/>
  <c r="E8" i="91"/>
  <c r="D8" i="91"/>
  <c r="D9" i="91" s="1"/>
  <c r="D12" i="97" l="1"/>
  <c r="D10" i="103"/>
  <c r="D11" i="103" s="1"/>
  <c r="D12" i="103" s="1"/>
  <c r="D13" i="103" s="1"/>
  <c r="D12" i="91"/>
  <c r="D13" i="91" s="1"/>
  <c r="I11" i="93"/>
  <c r="I12" i="93"/>
  <c r="I13" i="95"/>
  <c r="I11" i="99"/>
  <c r="D11" i="101"/>
  <c r="D12" i="101" s="1"/>
  <c r="D11" i="104"/>
  <c r="D12" i="104" s="1"/>
  <c r="D13" i="104" s="1"/>
  <c r="I11" i="105"/>
  <c r="I12" i="105"/>
  <c r="I13" i="105"/>
  <c r="I10" i="106"/>
  <c r="D12" i="107"/>
  <c r="D13" i="107" s="1"/>
  <c r="I10" i="107"/>
  <c r="D11" i="108"/>
  <c r="D12" i="108" s="1"/>
  <c r="D13" i="108" s="1"/>
  <c r="L12" i="91"/>
  <c r="F15" i="92"/>
  <c r="I12" i="92"/>
  <c r="L11" i="93"/>
  <c r="L12" i="93"/>
  <c r="G15" i="98"/>
  <c r="L9" i="100"/>
  <c r="I13" i="104"/>
  <c r="G14" i="105"/>
  <c r="G15" i="105"/>
  <c r="L9" i="106"/>
  <c r="L12" i="106" s="1"/>
  <c r="L13" i="106" s="1"/>
  <c r="L9" i="92"/>
  <c r="I12" i="91"/>
  <c r="D11" i="93"/>
  <c r="D12" i="93" s="1"/>
  <c r="D13" i="93" s="1"/>
  <c r="L9" i="93"/>
  <c r="I13" i="94"/>
  <c r="D11" i="98"/>
  <c r="D12" i="98" s="1"/>
  <c r="D13" i="98" s="1"/>
  <c r="I13" i="100"/>
  <c r="I12" i="101"/>
  <c r="G14" i="102"/>
  <c r="F15" i="102"/>
  <c r="F15" i="104"/>
  <c r="L13" i="104"/>
  <c r="D12" i="105"/>
  <c r="D13" i="105" s="1"/>
  <c r="I11" i="108"/>
  <c r="I13" i="108"/>
  <c r="I12" i="94"/>
  <c r="G14" i="94"/>
  <c r="G15" i="94"/>
  <c r="I11" i="91"/>
  <c r="I13" i="91"/>
  <c r="G15" i="91"/>
  <c r="I10" i="91"/>
  <c r="F15" i="91"/>
  <c r="G14" i="91"/>
  <c r="I8" i="91"/>
  <c r="F16" i="91"/>
  <c r="F14" i="91"/>
  <c r="I11" i="94"/>
  <c r="I10" i="94"/>
  <c r="F16" i="94"/>
  <c r="I9" i="94"/>
  <c r="F14" i="94"/>
  <c r="L11" i="94"/>
  <c r="F16" i="95"/>
  <c r="G15" i="95"/>
  <c r="G14" i="95"/>
  <c r="I10" i="95"/>
  <c r="I8" i="95"/>
  <c r="L12" i="95"/>
  <c r="L11" i="95"/>
  <c r="D12" i="102"/>
  <c r="I13" i="96"/>
  <c r="D12" i="96"/>
  <c r="D13" i="96" s="1"/>
  <c r="I12" i="96"/>
  <c r="F16" i="96"/>
  <c r="G15" i="96"/>
  <c r="I11" i="96"/>
  <c r="G14" i="96"/>
  <c r="I9" i="96"/>
  <c r="L11" i="96"/>
  <c r="I13" i="93"/>
  <c r="G14" i="93"/>
  <c r="I10" i="93"/>
  <c r="G15" i="93"/>
  <c r="F16" i="93"/>
  <c r="F14" i="93"/>
  <c r="I10" i="99"/>
  <c r="I13" i="99"/>
  <c r="I12" i="99"/>
  <c r="G14" i="99"/>
  <c r="F16" i="99"/>
  <c r="I9" i="99"/>
  <c r="I15" i="99" s="1"/>
  <c r="L11" i="99"/>
  <c r="L13" i="99"/>
  <c r="G14" i="101"/>
  <c r="I10" i="101"/>
  <c r="I9" i="101"/>
  <c r="I15" i="101" s="1"/>
  <c r="F16" i="101"/>
  <c r="F14" i="101"/>
  <c r="L11" i="101"/>
  <c r="I9" i="97"/>
  <c r="I15" i="97" s="1"/>
  <c r="I11" i="97"/>
  <c r="I12" i="97"/>
  <c r="G14" i="97"/>
  <c r="I10" i="97"/>
  <c r="F16" i="97"/>
  <c r="D10" i="100"/>
  <c r="D11" i="100" s="1"/>
  <c r="D12" i="100" s="1"/>
  <c r="D13" i="100" s="1"/>
  <c r="L11" i="97"/>
  <c r="L13" i="97"/>
  <c r="I11" i="100"/>
  <c r="I10" i="100"/>
  <c r="I15" i="100" s="1"/>
  <c r="G15" i="100"/>
  <c r="F16" i="100"/>
  <c r="L11" i="100"/>
  <c r="I13" i="98"/>
  <c r="I11" i="98"/>
  <c r="F15" i="98"/>
  <c r="I10" i="98"/>
  <c r="F16" i="98"/>
  <c r="G14" i="98"/>
  <c r="L10" i="98"/>
  <c r="L12" i="98" s="1"/>
  <c r="L11" i="98"/>
  <c r="I13" i="102"/>
  <c r="G15" i="102"/>
  <c r="I11" i="102"/>
  <c r="I10" i="102"/>
  <c r="F16" i="102"/>
  <c r="L10" i="102"/>
  <c r="L12" i="102" s="1"/>
  <c r="G15" i="103"/>
  <c r="I13" i="103"/>
  <c r="G14" i="103"/>
  <c r="I10" i="103"/>
  <c r="F16" i="103"/>
  <c r="I9" i="103"/>
  <c r="I15" i="103" s="1"/>
  <c r="L11" i="103"/>
  <c r="D12" i="106"/>
  <c r="D13" i="106" s="1"/>
  <c r="G14" i="107"/>
  <c r="I12" i="107"/>
  <c r="I11" i="107"/>
  <c r="F15" i="107"/>
  <c r="G15" i="107"/>
  <c r="F16" i="107"/>
  <c r="L10" i="107"/>
  <c r="L12" i="107" s="1"/>
  <c r="D11" i="92"/>
  <c r="D12" i="92" s="1"/>
  <c r="D13" i="92" s="1"/>
  <c r="I13" i="106"/>
  <c r="F15" i="106"/>
  <c r="I11" i="106"/>
  <c r="G15" i="106"/>
  <c r="I12" i="106"/>
  <c r="F16" i="106"/>
  <c r="G14" i="106"/>
  <c r="I11" i="104"/>
  <c r="I12" i="104"/>
  <c r="G15" i="104"/>
  <c r="G14" i="104"/>
  <c r="I10" i="104"/>
  <c r="F16" i="104"/>
  <c r="F14" i="104"/>
  <c r="I10" i="105"/>
  <c r="F16" i="105"/>
  <c r="L10" i="105"/>
  <c r="L12" i="105" s="1"/>
  <c r="L11" i="105"/>
  <c r="I12" i="108"/>
  <c r="I13" i="92"/>
  <c r="I11" i="92"/>
  <c r="I10" i="92"/>
  <c r="I15" i="92" s="1"/>
  <c r="G15" i="92"/>
  <c r="I9" i="92"/>
  <c r="G14" i="92"/>
  <c r="F16" i="92"/>
  <c r="F14" i="92"/>
  <c r="L11" i="92"/>
  <c r="L13" i="92" s="1"/>
  <c r="G14" i="108"/>
  <c r="I10" i="108"/>
  <c r="F16" i="108"/>
  <c r="L11" i="108"/>
  <c r="L13" i="108" s="1"/>
  <c r="L10" i="108"/>
  <c r="L12" i="108" s="1"/>
  <c r="I9" i="108"/>
  <c r="I15" i="108" s="1"/>
  <c r="F14" i="108"/>
  <c r="I8" i="108"/>
  <c r="L13" i="107"/>
  <c r="I9" i="107"/>
  <c r="F14" i="107"/>
  <c r="I8" i="107"/>
  <c r="I9" i="106"/>
  <c r="F14" i="106"/>
  <c r="I8" i="106"/>
  <c r="L13" i="105"/>
  <c r="I9" i="105"/>
  <c r="I15" i="105" s="1"/>
  <c r="F14" i="105"/>
  <c r="I8" i="105"/>
  <c r="L11" i="104"/>
  <c r="L12" i="104" s="1"/>
  <c r="I9" i="104"/>
  <c r="I15" i="104" s="1"/>
  <c r="I8" i="104"/>
  <c r="I14" i="104" s="1"/>
  <c r="L13" i="103"/>
  <c r="L10" i="103"/>
  <c r="L12" i="103" s="1"/>
  <c r="F15" i="103"/>
  <c r="F14" i="103"/>
  <c r="I8" i="103"/>
  <c r="L11" i="102"/>
  <c r="L13" i="102" s="1"/>
  <c r="I9" i="102"/>
  <c r="F14" i="102"/>
  <c r="I8" i="102"/>
  <c r="L10" i="101"/>
  <c r="L12" i="101" s="1"/>
  <c r="L13" i="101"/>
  <c r="F15" i="101"/>
  <c r="I8" i="101"/>
  <c r="L12" i="100"/>
  <c r="L13" i="100" s="1"/>
  <c r="I8" i="100"/>
  <c r="I14" i="100" s="1"/>
  <c r="L10" i="99"/>
  <c r="L12" i="99" s="1"/>
  <c r="F15" i="99"/>
  <c r="F14" i="99"/>
  <c r="I8" i="99"/>
  <c r="L13" i="98"/>
  <c r="I9" i="98"/>
  <c r="F14" i="98"/>
  <c r="I8" i="98"/>
  <c r="L10" i="97"/>
  <c r="L12" i="97" s="1"/>
  <c r="F15" i="97"/>
  <c r="F14" i="97"/>
  <c r="I8" i="97"/>
  <c r="L13" i="96"/>
  <c r="L10" i="96"/>
  <c r="L12" i="96" s="1"/>
  <c r="F15" i="96"/>
  <c r="F14" i="96"/>
  <c r="I8" i="96"/>
  <c r="L13" i="95"/>
  <c r="I9" i="95"/>
  <c r="I15" i="95" s="1"/>
  <c r="F14" i="95"/>
  <c r="L10" i="94"/>
  <c r="L12" i="94" s="1"/>
  <c r="L13" i="94"/>
  <c r="F15" i="94"/>
  <c r="I8" i="94"/>
  <c r="L13" i="93"/>
  <c r="I8" i="93"/>
  <c r="I14" i="93" s="1"/>
  <c r="L12" i="92"/>
  <c r="I8" i="92"/>
  <c r="I14" i="92" s="1"/>
  <c r="I9" i="91"/>
  <c r="I15" i="91" l="1"/>
  <c r="I15" i="93"/>
  <c r="I15" i="94"/>
  <c r="I16" i="91"/>
  <c r="I14" i="91"/>
  <c r="I14" i="95"/>
  <c r="I16" i="95"/>
  <c r="I15" i="96"/>
  <c r="I15" i="98"/>
  <c r="I15" i="102"/>
  <c r="I15" i="107"/>
  <c r="I15" i="106"/>
  <c r="I14" i="108"/>
  <c r="I16" i="108"/>
  <c r="I14" i="107"/>
  <c r="I16" i="107"/>
  <c r="I14" i="106"/>
  <c r="I16" i="106"/>
  <c r="I14" i="105"/>
  <c r="I16" i="105"/>
  <c r="I16" i="104"/>
  <c r="I14" i="103"/>
  <c r="I16" i="103"/>
  <c r="I14" i="102"/>
  <c r="I16" i="102"/>
  <c r="I14" i="101"/>
  <c r="I16" i="101"/>
  <c r="I16" i="100"/>
  <c r="I14" i="99"/>
  <c r="I16" i="99"/>
  <c r="I14" i="98"/>
  <c r="I16" i="98"/>
  <c r="I14" i="97"/>
  <c r="I16" i="97"/>
  <c r="I14" i="96"/>
  <c r="I16" i="96"/>
  <c r="I14" i="94"/>
  <c r="I16" i="94"/>
  <c r="I16" i="93"/>
  <c r="I16" i="92"/>
  <c r="I62" i="89"/>
  <c r="I40" i="89"/>
  <c r="AO61" i="89" l="1"/>
  <c r="AM61" i="89" s="1"/>
  <c r="AO58" i="89"/>
  <c r="AM58" i="89" s="1"/>
  <c r="AO55" i="89"/>
  <c r="AM55" i="89" s="1"/>
  <c r="AO52" i="89"/>
  <c r="AM52" i="89" s="1"/>
  <c r="AO49" i="89"/>
  <c r="AM49" i="89" s="1"/>
  <c r="AO46" i="89"/>
  <c r="AM46" i="89" s="1"/>
  <c r="AO43" i="89"/>
  <c r="AM43" i="89" s="1"/>
  <c r="AO40" i="89"/>
  <c r="AM40" i="89" s="1"/>
  <c r="AO37" i="89"/>
  <c r="AM37" i="89" s="1"/>
  <c r="AO34" i="89"/>
  <c r="AM34" i="89" s="1"/>
  <c r="AO31" i="89"/>
  <c r="AM31" i="89" s="1"/>
  <c r="AO28" i="89"/>
  <c r="AM28" i="89" s="1"/>
  <c r="AO25" i="89"/>
  <c r="AM25" i="89" s="1"/>
  <c r="AO22" i="89"/>
  <c r="AM22" i="89" s="1"/>
  <c r="AO19" i="89"/>
  <c r="AM19" i="89" s="1"/>
  <c r="AO16" i="89"/>
  <c r="AM16" i="89" s="1"/>
  <c r="AO13" i="89"/>
  <c r="AM13" i="89" s="1"/>
  <c r="AO10" i="89"/>
  <c r="AM10" i="89" s="1"/>
  <c r="AO7" i="89"/>
  <c r="AM7" i="89" s="1"/>
  <c r="Z10" i="89"/>
  <c r="Z13" i="89"/>
  <c r="Z16" i="89"/>
  <c r="Z19" i="89"/>
  <c r="Z22" i="89"/>
  <c r="Z25" i="89"/>
  <c r="Z28" i="89"/>
  <c r="Z31" i="89"/>
  <c r="Z34" i="89"/>
  <c r="Z37" i="89"/>
  <c r="Z40" i="89"/>
  <c r="Z43" i="89"/>
  <c r="Z46" i="89"/>
  <c r="Z49" i="89"/>
  <c r="Z52" i="89"/>
  <c r="Z55" i="89"/>
  <c r="Z58" i="89"/>
  <c r="AE58" i="89" s="1"/>
  <c r="Z61" i="89"/>
  <c r="Z7" i="89"/>
  <c r="AG52" i="89"/>
  <c r="AG55" i="89"/>
  <c r="AG58" i="89"/>
  <c r="AG61" i="89"/>
  <c r="AG68" i="89"/>
  <c r="AG69" i="89"/>
  <c r="AG70" i="89"/>
  <c r="AG71" i="89"/>
  <c r="AG72" i="89"/>
  <c r="AG73" i="89"/>
  <c r="AG74" i="89"/>
  <c r="AG75" i="89"/>
  <c r="AG76" i="89"/>
  <c r="AG77" i="89"/>
  <c r="AG78" i="89"/>
  <c r="AG79" i="89"/>
  <c r="AG80" i="89"/>
  <c r="AG81" i="89"/>
  <c r="AG82" i="89"/>
  <c r="AG83" i="89"/>
  <c r="AG84" i="89"/>
  <c r="AB58" i="89"/>
  <c r="AB61" i="89"/>
  <c r="AA58" i="89"/>
  <c r="AD58" i="89" s="1"/>
  <c r="AA61" i="89"/>
  <c r="AD61" i="89" s="1"/>
  <c r="AE61" i="89"/>
  <c r="I58" i="89"/>
  <c r="J58" i="89" s="1"/>
  <c r="I59" i="89"/>
  <c r="J59" i="89" s="1"/>
  <c r="I60" i="89"/>
  <c r="J60" i="89" s="1"/>
  <c r="I61" i="89"/>
  <c r="J61" i="89" s="1"/>
  <c r="K61" i="89" s="1"/>
  <c r="J62" i="89"/>
  <c r="I63" i="89"/>
  <c r="J63" i="89" s="1"/>
  <c r="AA7" i="89"/>
  <c r="AJ7" i="89" s="1"/>
  <c r="AJ61" i="89" l="1"/>
  <c r="AL61" i="89"/>
  <c r="AK61" i="89"/>
  <c r="AC61" i="89"/>
  <c r="K58" i="89"/>
  <c r="AJ58" i="89"/>
  <c r="AK58" i="89"/>
  <c r="AL58" i="89"/>
  <c r="AL7" i="89"/>
  <c r="AK7" i="89"/>
  <c r="AC58" i="89"/>
  <c r="AA52" i="89"/>
  <c r="AB52" i="89"/>
  <c r="AA55" i="89"/>
  <c r="AB55" i="89"/>
  <c r="AA49" i="89"/>
  <c r="AD49" i="89" s="1"/>
  <c r="AE52" i="89"/>
  <c r="AE55" i="89"/>
  <c r="I57" i="89"/>
  <c r="J57" i="89" s="1"/>
  <c r="I56" i="89"/>
  <c r="J56" i="89" s="1"/>
  <c r="I55" i="89"/>
  <c r="J55" i="89" s="1"/>
  <c r="I54" i="89"/>
  <c r="J54" i="89" s="1"/>
  <c r="I53" i="89"/>
  <c r="J53" i="89" s="1"/>
  <c r="I52" i="89"/>
  <c r="J52" i="89" s="1"/>
  <c r="I51" i="89"/>
  <c r="J51" i="89" s="1"/>
  <c r="I50" i="89"/>
  <c r="J50" i="89" s="1"/>
  <c r="AG49" i="89"/>
  <c r="AB49" i="89"/>
  <c r="AE49" i="89"/>
  <c r="I49" i="89"/>
  <c r="J49" i="89" s="1"/>
  <c r="I48" i="89"/>
  <c r="J48" i="89" s="1"/>
  <c r="I47" i="89"/>
  <c r="J47" i="89" s="1"/>
  <c r="AG46" i="89"/>
  <c r="AB46" i="89"/>
  <c r="AA46" i="89"/>
  <c r="AE46" i="89"/>
  <c r="I46" i="89"/>
  <c r="J46" i="89" s="1"/>
  <c r="K46" i="89" s="1"/>
  <c r="I45" i="89"/>
  <c r="J45" i="89" s="1"/>
  <c r="I44" i="89"/>
  <c r="J44" i="89" s="1"/>
  <c r="AG43" i="89"/>
  <c r="AB43" i="89"/>
  <c r="AA43" i="89"/>
  <c r="AE43" i="89"/>
  <c r="I43" i="89"/>
  <c r="J43" i="89" s="1"/>
  <c r="I42" i="89"/>
  <c r="J42" i="89" s="1"/>
  <c r="I41" i="89"/>
  <c r="J41" i="89" s="1"/>
  <c r="AG40" i="89"/>
  <c r="AB40" i="89"/>
  <c r="AA40" i="89"/>
  <c r="AE40" i="89"/>
  <c r="J40" i="89"/>
  <c r="I39" i="89"/>
  <c r="J39" i="89" s="1"/>
  <c r="I38" i="89"/>
  <c r="J38" i="89" s="1"/>
  <c r="AG37" i="89"/>
  <c r="AB37" i="89"/>
  <c r="AA37" i="89"/>
  <c r="AE37" i="89"/>
  <c r="I37" i="89"/>
  <c r="J37" i="89" s="1"/>
  <c r="K37" i="89" s="1"/>
  <c r="I36" i="89"/>
  <c r="J36" i="89" s="1"/>
  <c r="I35" i="89"/>
  <c r="J35" i="89" s="1"/>
  <c r="AG34" i="89"/>
  <c r="AB34" i="89"/>
  <c r="AA34" i="89"/>
  <c r="AE34" i="89"/>
  <c r="I34" i="89"/>
  <c r="J34" i="89" s="1"/>
  <c r="I33" i="89"/>
  <c r="J33" i="89" s="1"/>
  <c r="I32" i="89"/>
  <c r="J32" i="89" s="1"/>
  <c r="AG31" i="89"/>
  <c r="AB31" i="89"/>
  <c r="AA31" i="89"/>
  <c r="AL31" i="89" s="1"/>
  <c r="AE31" i="89"/>
  <c r="I31" i="89"/>
  <c r="J31" i="89" s="1"/>
  <c r="I30" i="89"/>
  <c r="J30" i="89" s="1"/>
  <c r="I29" i="89"/>
  <c r="J29" i="89" s="1"/>
  <c r="AG28" i="89"/>
  <c r="AB28" i="89"/>
  <c r="AA28" i="89"/>
  <c r="AL28" i="89" s="1"/>
  <c r="AE28" i="89"/>
  <c r="I28" i="89"/>
  <c r="J28" i="89" s="1"/>
  <c r="I27" i="89"/>
  <c r="J27" i="89" s="1"/>
  <c r="I26" i="89"/>
  <c r="J26" i="89" s="1"/>
  <c r="AG25" i="89"/>
  <c r="AB25" i="89"/>
  <c r="AA25" i="89"/>
  <c r="AL25" i="89" s="1"/>
  <c r="AE25" i="89"/>
  <c r="I25" i="89"/>
  <c r="J25" i="89" s="1"/>
  <c r="I24" i="89"/>
  <c r="J24" i="89" s="1"/>
  <c r="I23" i="89"/>
  <c r="J23" i="89" s="1"/>
  <c r="AG22" i="89"/>
  <c r="AB22" i="89"/>
  <c r="AA22" i="89"/>
  <c r="AL22" i="89" s="1"/>
  <c r="AE22" i="89"/>
  <c r="I22" i="89"/>
  <c r="J22" i="89" s="1"/>
  <c r="I21" i="89"/>
  <c r="J21" i="89" s="1"/>
  <c r="I20" i="89"/>
  <c r="J20" i="89" s="1"/>
  <c r="AG19" i="89"/>
  <c r="AB19" i="89"/>
  <c r="AA19" i="89"/>
  <c r="AL19" i="89" s="1"/>
  <c r="AE19" i="89"/>
  <c r="I19" i="89"/>
  <c r="J19" i="89" s="1"/>
  <c r="I18" i="89"/>
  <c r="J18" i="89" s="1"/>
  <c r="I17" i="89"/>
  <c r="J17" i="89" s="1"/>
  <c r="AG16" i="89"/>
  <c r="AE16" i="89"/>
  <c r="AB16" i="89"/>
  <c r="AA16" i="89"/>
  <c r="I16" i="89"/>
  <c r="J16" i="89" s="1"/>
  <c r="U15" i="89"/>
  <c r="T15" i="89"/>
  <c r="S15" i="89"/>
  <c r="R15" i="89"/>
  <c r="Q15" i="89"/>
  <c r="P15" i="89"/>
  <c r="O15" i="89"/>
  <c r="N15" i="89"/>
  <c r="I15" i="89"/>
  <c r="J15" i="89" s="1"/>
  <c r="U14" i="89"/>
  <c r="T14" i="89"/>
  <c r="S14" i="89"/>
  <c r="R14" i="89"/>
  <c r="Q14" i="89"/>
  <c r="P14" i="89"/>
  <c r="O14" i="89"/>
  <c r="N14" i="89"/>
  <c r="I14" i="89"/>
  <c r="J14" i="89" s="1"/>
  <c r="AG13" i="89"/>
  <c r="AB13" i="89"/>
  <c r="AA13" i="89"/>
  <c r="AE13" i="89"/>
  <c r="U13" i="89"/>
  <c r="T13" i="89"/>
  <c r="S13" i="89"/>
  <c r="R13" i="89"/>
  <c r="Q13" i="89"/>
  <c r="P13" i="89"/>
  <c r="O13" i="89"/>
  <c r="N13" i="89"/>
  <c r="I13" i="89"/>
  <c r="J13" i="89" s="1"/>
  <c r="U12" i="89"/>
  <c r="T12" i="89"/>
  <c r="S12" i="89"/>
  <c r="R12" i="89"/>
  <c r="Q12" i="89"/>
  <c r="P12" i="89"/>
  <c r="O12" i="89"/>
  <c r="N12" i="89"/>
  <c r="J12" i="89"/>
  <c r="I12" i="89"/>
  <c r="U11" i="89"/>
  <c r="T11" i="89"/>
  <c r="S11" i="89"/>
  <c r="R11" i="89"/>
  <c r="Q11" i="89"/>
  <c r="P11" i="89"/>
  <c r="O11" i="89"/>
  <c r="N11" i="89"/>
  <c r="I11" i="89"/>
  <c r="J11" i="89" s="1"/>
  <c r="AG10" i="89"/>
  <c r="AB10" i="89"/>
  <c r="AA10" i="89"/>
  <c r="AE10" i="89"/>
  <c r="I10" i="89"/>
  <c r="J10" i="89" s="1"/>
  <c r="U9" i="89"/>
  <c r="T9" i="89"/>
  <c r="S9" i="89"/>
  <c r="R9" i="89"/>
  <c r="Q9" i="89"/>
  <c r="P9" i="89"/>
  <c r="O9" i="89"/>
  <c r="N9" i="89"/>
  <c r="I9" i="89"/>
  <c r="J9" i="89" s="1"/>
  <c r="U8" i="89"/>
  <c r="T8" i="89"/>
  <c r="S8" i="89"/>
  <c r="R8" i="89"/>
  <c r="Q8" i="89"/>
  <c r="P8" i="89"/>
  <c r="O8" i="89"/>
  <c r="N8" i="89"/>
  <c r="I8" i="89"/>
  <c r="J8" i="89" s="1"/>
  <c r="AG7" i="89"/>
  <c r="AB7" i="89"/>
  <c r="AI7" i="89" s="1"/>
  <c r="AE7" i="89"/>
  <c r="U7" i="89"/>
  <c r="I7" i="89"/>
  <c r="J7" i="89" s="1"/>
  <c r="K7" i="89" s="1"/>
  <c r="K43" i="89" l="1"/>
  <c r="K31" i="89"/>
  <c r="AI58" i="89"/>
  <c r="AH58" i="89"/>
  <c r="AF58" i="89" s="1"/>
  <c r="F58" i="89" s="1"/>
  <c r="AI61" i="89"/>
  <c r="AH61" i="89"/>
  <c r="AK55" i="89"/>
  <c r="AL55" i="89"/>
  <c r="AD31" i="89"/>
  <c r="AJ46" i="89"/>
  <c r="AK46" i="89"/>
  <c r="AL46" i="89"/>
  <c r="AI46" i="89" s="1"/>
  <c r="AD46" i="89"/>
  <c r="AC46" i="89"/>
  <c r="AJ34" i="89"/>
  <c r="AL34" i="89"/>
  <c r="AK34" i="89"/>
  <c r="AH34" i="89" s="1"/>
  <c r="K22" i="89"/>
  <c r="AL52" i="89"/>
  <c r="AK52" i="89"/>
  <c r="AC49" i="89"/>
  <c r="AJ43" i="89"/>
  <c r="AK43" i="89"/>
  <c r="AI43" i="89" s="1"/>
  <c r="AF43" i="89" s="1"/>
  <c r="AL43" i="89"/>
  <c r="AJ49" i="89"/>
  <c r="AL49" i="89"/>
  <c r="AK49" i="89"/>
  <c r="AI49" i="89" s="1"/>
  <c r="AL40" i="89"/>
  <c r="AK40" i="89"/>
  <c r="AJ37" i="89"/>
  <c r="AK37" i="89"/>
  <c r="AH37" i="89" s="1"/>
  <c r="AL37" i="89"/>
  <c r="AL16" i="89"/>
  <c r="AL13" i="89"/>
  <c r="AL10" i="89"/>
  <c r="AH7" i="89"/>
  <c r="AF7" i="89" s="1"/>
  <c r="AD10" i="89"/>
  <c r="AK10" i="89"/>
  <c r="AI10" i="89" s="1"/>
  <c r="AJ10" i="89"/>
  <c r="AC19" i="89"/>
  <c r="K25" i="89"/>
  <c r="AK31" i="89"/>
  <c r="AI31" i="89" s="1"/>
  <c r="AJ31" i="89"/>
  <c r="AD37" i="89"/>
  <c r="AD43" i="89"/>
  <c r="AD13" i="89"/>
  <c r="AC13" i="89" s="1"/>
  <c r="AK13" i="89"/>
  <c r="AJ13" i="89"/>
  <c r="AD16" i="89"/>
  <c r="AC16" i="89" s="1"/>
  <c r="AK16" i="89"/>
  <c r="AI16" i="89" s="1"/>
  <c r="AJ16" i="89"/>
  <c r="K19" i="89"/>
  <c r="K28" i="89"/>
  <c r="AC31" i="89"/>
  <c r="AD34" i="89"/>
  <c r="AD40" i="89"/>
  <c r="AC40" i="89" s="1"/>
  <c r="AJ40" i="89"/>
  <c r="AH40" i="89" s="1"/>
  <c r="K49" i="89"/>
  <c r="AD55" i="89"/>
  <c r="AC55" i="89" s="1"/>
  <c r="AJ55" i="89"/>
  <c r="AH55" i="89" s="1"/>
  <c r="AD22" i="89"/>
  <c r="AC22" i="89" s="1"/>
  <c r="AK22" i="89"/>
  <c r="AI22" i="89" s="1"/>
  <c r="AJ22" i="89"/>
  <c r="AD25" i="89"/>
  <c r="AK25" i="89"/>
  <c r="AI25" i="89" s="1"/>
  <c r="AJ25" i="89"/>
  <c r="AD19" i="89"/>
  <c r="AK19" i="89"/>
  <c r="AI19" i="89" s="1"/>
  <c r="AJ19" i="89"/>
  <c r="AD28" i="89"/>
  <c r="AK28" i="89"/>
  <c r="AI28" i="89" s="1"/>
  <c r="AJ28" i="89"/>
  <c r="AD52" i="89"/>
  <c r="AJ52" i="89"/>
  <c r="AC52" i="89"/>
  <c r="F52" i="89" s="1"/>
  <c r="K55" i="89"/>
  <c r="K52" i="89"/>
  <c r="K34" i="89"/>
  <c r="AD7" i="89"/>
  <c r="AC34" i="89"/>
  <c r="AC37" i="89"/>
  <c r="K40" i="89"/>
  <c r="K13" i="89"/>
  <c r="L13" i="89" s="1"/>
  <c r="AC7" i="89"/>
  <c r="K10" i="89"/>
  <c r="K16" i="89"/>
  <c r="AC25" i="89"/>
  <c r="AC10" i="89"/>
  <c r="AC28" i="89"/>
  <c r="AC43" i="89"/>
  <c r="L16" i="89" l="1"/>
  <c r="L10" i="89"/>
  <c r="L7" i="89"/>
  <c r="AI37" i="89"/>
  <c r="L58" i="89"/>
  <c r="L61" i="89"/>
  <c r="L37" i="89"/>
  <c r="AH49" i="89"/>
  <c r="AF49" i="89" s="1"/>
  <c r="F49" i="89" s="1"/>
  <c r="AI40" i="89"/>
  <c r="AH46" i="89"/>
  <c r="AF46" i="89" s="1"/>
  <c r="AI55" i="89"/>
  <c r="AF55" i="89" s="1"/>
  <c r="AH22" i="89"/>
  <c r="AF22" i="89" s="1"/>
  <c r="AH28" i="89"/>
  <c r="F43" i="89"/>
  <c r="AI52" i="89"/>
  <c r="AF40" i="89"/>
  <c r="AF61" i="89"/>
  <c r="F61" i="89" s="1"/>
  <c r="F55" i="89"/>
  <c r="AH31" i="89"/>
  <c r="AF31" i="89" s="1"/>
  <c r="F31" i="89" s="1"/>
  <c r="AH52" i="89"/>
  <c r="AF52" i="89" s="1"/>
  <c r="AF28" i="89"/>
  <c r="F28" i="89" s="1"/>
  <c r="F46" i="89"/>
  <c r="AI34" i="89"/>
  <c r="AF34" i="89" s="1"/>
  <c r="F34" i="89" s="1"/>
  <c r="AH25" i="89"/>
  <c r="AF25" i="89" s="1"/>
  <c r="F25" i="89" s="1"/>
  <c r="AH19" i="89"/>
  <c r="AF19" i="89" s="1"/>
  <c r="F19" i="89" s="1"/>
  <c r="AH43" i="89"/>
  <c r="F22" i="89"/>
  <c r="F7" i="89"/>
  <c r="F40" i="89"/>
  <c r="AF37" i="89"/>
  <c r="F37" i="89" s="1"/>
  <c r="AH13" i="89"/>
  <c r="AF13" i="89" s="1"/>
  <c r="F13" i="89" s="1"/>
  <c r="AI13" i="89"/>
  <c r="AH16" i="89"/>
  <c r="AF16" i="89" s="1"/>
  <c r="F16" i="89" s="1"/>
  <c r="AH10" i="89"/>
  <c r="AF10" i="89" s="1"/>
  <c r="F10" i="89" s="1"/>
  <c r="L49" i="89"/>
  <c r="L46" i="89"/>
  <c r="L34" i="89"/>
  <c r="L22" i="89"/>
  <c r="L31" i="89"/>
  <c r="L55" i="89"/>
  <c r="L43" i="89"/>
  <c r="L19" i="89"/>
  <c r="L52" i="89"/>
  <c r="L40" i="89"/>
  <c r="L28" i="89"/>
  <c r="L25" i="89"/>
</calcChain>
</file>

<file path=xl/comments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<sst xmlns="http://schemas.openxmlformats.org/spreadsheetml/2006/main" count="1004" uniqueCount="412">
  <si>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</si>
  <si>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</si>
  <si>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</si>
  <si>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</si>
  <si>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</si>
  <si>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</si>
  <si>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</si>
  <si>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</si>
  <si>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</si>
  <si>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</si>
  <si>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</si>
  <si>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</si>
  <si>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</si>
  <si>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</si>
  <si>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</si>
  <si>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</si>
  <si>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</si>
  <si>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</si>
  <si>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</si>
  <si>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</si>
  <si>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</si>
  <si>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</si>
  <si>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</si>
  <si>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</si>
  <si>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</si>
  <si>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</si>
  <si>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</si>
  <si>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</si>
  <si>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</si>
  <si>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</si>
  <si>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</si>
  <si>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</si>
  <si>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</si>
  <si>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</si>
  <si>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</si>
  <si>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</si>
  <si>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</si>
  <si>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</si>
  <si>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</si>
  <si>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</si>
  <si>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</si>
  <si>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</si>
  <si>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</si>
  <si>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</si>
  <si>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</si>
  <si>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</si>
  <si>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</si>
  <si>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</si>
  <si>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</si>
  <si>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</si>
  <si>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</si>
  <si>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</si>
  <si>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</si>
  <si>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</si>
  <si>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</si>
  <si>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</si>
  <si>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</si>
  <si>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</si>
  <si>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</si>
  <si>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</si>
  <si>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</si>
  <si>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</si>
  <si>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</si>
  <si>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</si>
  <si>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</si>
  <si>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</si>
  <si>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</si>
  <si>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</si>
  <si>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</si>
  <si>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</si>
  <si>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</si>
  <si>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</si>
  <si>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</si>
  <si>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</si>
  <si>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</si>
  <si>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</si>
  <si>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</si>
  <si>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</si>
  <si>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</si>
  <si>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</si>
  <si>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</si>
  <si>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</si>
  <si>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</si>
  <si>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</si>
  <si>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</si>
  <si>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</si>
  <si>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</si>
  <si>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</si>
  <si>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</si>
  <si>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</si>
  <si>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15-1</t>
  </si>
  <si>
    <t>15-2</t>
  </si>
  <si>
    <t>15-3</t>
  </si>
  <si>
    <t>4ч</t>
  </si>
  <si>
    <t>3ч</t>
  </si>
  <si>
    <t>2 ел</t>
  </si>
  <si>
    <t>кол</t>
  </si>
  <si>
    <t>бон</t>
  </si>
  <si>
    <t>уч</t>
  </si>
  <si>
    <t>2 уч</t>
  </si>
  <si>
    <t>3 уч</t>
  </si>
  <si>
    <t>1из2</t>
  </si>
  <si>
    <t>16-1</t>
  </si>
  <si>
    <t>16-2</t>
  </si>
  <si>
    <t>16-3</t>
  </si>
  <si>
    <t>17-1</t>
  </si>
  <si>
    <t>17-2</t>
  </si>
  <si>
    <t>17-3</t>
  </si>
  <si>
    <t>18-1</t>
  </si>
  <si>
    <t>18-2</t>
  </si>
  <si>
    <t>18-3</t>
  </si>
  <si>
    <t>19-1</t>
  </si>
  <si>
    <t>19-2</t>
  </si>
  <si>
    <t>19-3</t>
  </si>
  <si>
    <t>1из3</t>
  </si>
  <si>
    <t>2из3</t>
  </si>
  <si>
    <t>3чел</t>
  </si>
  <si>
    <t>2из2/3v3</t>
  </si>
  <si>
    <t>Серия мини марафонов "Большие Гонки 2019", 11-й этап, 07.09.19</t>
  </si>
  <si>
    <t>Flash</t>
  </si>
  <si>
    <t>Загорулько Иван</t>
  </si>
  <si>
    <t>Petrovich</t>
  </si>
  <si>
    <t>Сосин Миша</t>
  </si>
  <si>
    <t>Гетьманцев Даниил</t>
  </si>
  <si>
    <t>MST</t>
  </si>
  <si>
    <t>Петушков Андрей</t>
  </si>
  <si>
    <t>Шутка Виталий</t>
  </si>
  <si>
    <t>Терещенко Андрей</t>
  </si>
  <si>
    <t>Бахмацкий Олег</t>
  </si>
  <si>
    <t>Line_X</t>
  </si>
  <si>
    <t>Булавинов Андрей</t>
  </si>
  <si>
    <t>Черников Леша</t>
  </si>
  <si>
    <t>Kart Freedom</t>
  </si>
  <si>
    <t>NSJ</t>
  </si>
  <si>
    <t>Мифтахутдинов Ильяс</t>
  </si>
  <si>
    <t>Лантушенко Игорь</t>
  </si>
  <si>
    <t>Vpered ta vgory</t>
  </si>
  <si>
    <t>Манило Денис</t>
  </si>
  <si>
    <t>Лысенский Денис</t>
  </si>
  <si>
    <t>Hurricane Racing</t>
  </si>
  <si>
    <t>Стоцкий Андрей</t>
  </si>
  <si>
    <t>Голубченко Саша</t>
  </si>
  <si>
    <t>E-k Motorsport</t>
  </si>
  <si>
    <t>Коруз Вадим</t>
  </si>
  <si>
    <t>Шиленко Саша</t>
  </si>
  <si>
    <t>Ingul kart RT</t>
  </si>
  <si>
    <t>Геронимус Макс</t>
  </si>
  <si>
    <t>Кублицкий Виктор</t>
  </si>
  <si>
    <t>K44</t>
  </si>
  <si>
    <t>Шендрик Влад</t>
  </si>
  <si>
    <t>Гаврилюк Олег</t>
  </si>
  <si>
    <t>G.A.T</t>
  </si>
  <si>
    <t>Геронимус Костя</t>
  </si>
  <si>
    <t>Любина Елена</t>
  </si>
  <si>
    <t>Bizol</t>
  </si>
  <si>
    <t>Танана Александр</t>
  </si>
  <si>
    <t>Гладышев Степан</t>
  </si>
  <si>
    <t>Ingul kart Academy</t>
  </si>
  <si>
    <t>Сивак Максим</t>
  </si>
  <si>
    <t>Демьяненко Дмитрий</t>
  </si>
  <si>
    <t>NFS kiev Legengs</t>
  </si>
  <si>
    <t>Ткаченко Кирилл</t>
  </si>
  <si>
    <t>Резанко Оля</t>
  </si>
  <si>
    <t>50 gramms</t>
  </si>
  <si>
    <t>Сомок Денис</t>
  </si>
  <si>
    <t>F1UA</t>
  </si>
  <si>
    <t>Якусик Дима</t>
  </si>
  <si>
    <t>Закалюк Женя</t>
  </si>
  <si>
    <t>Kozaks</t>
  </si>
  <si>
    <t>Тыщенко Миша</t>
  </si>
  <si>
    <t>Наум</t>
  </si>
  <si>
    <t>Вuro 11</t>
  </si>
  <si>
    <t>Якусик Саша</t>
  </si>
  <si>
    <t>Карлюк Марина</t>
  </si>
  <si>
    <t>Лихошерст Леша</t>
  </si>
  <si>
    <t>Морозенко Сергей</t>
  </si>
  <si>
    <t>Чемпионат мини марафон "Большие Гонки", 11-й этап</t>
  </si>
  <si>
    <t>---</t>
  </si>
  <si>
    <t>1 круг</t>
  </si>
  <si>
    <t>Ingulkart RT</t>
  </si>
  <si>
    <t>2 круга</t>
  </si>
  <si>
    <t>3 круга</t>
  </si>
  <si>
    <t>Ingulkart Academy</t>
  </si>
  <si>
    <t>4 круга</t>
  </si>
  <si>
    <t>8 кругов</t>
  </si>
  <si>
    <t>Ingul Kart Academy</t>
  </si>
  <si>
    <t>21</t>
  </si>
  <si>
    <t>11</t>
  </si>
  <si>
    <t>3</t>
  </si>
  <si>
    <t>2</t>
  </si>
  <si>
    <t>10</t>
  </si>
  <si>
    <t>Максим</t>
  </si>
  <si>
    <t>Дима</t>
  </si>
  <si>
    <t>2:27.09</t>
  </si>
  <si>
    <t>2:22.70</t>
  </si>
  <si>
    <t>2:23.95</t>
  </si>
  <si>
    <t>1:59.52</t>
  </si>
  <si>
    <t>2:52.90</t>
  </si>
  <si>
    <t>1</t>
  </si>
  <si>
    <t>15</t>
  </si>
  <si>
    <t>13</t>
  </si>
  <si>
    <t>6</t>
  </si>
  <si>
    <t>44</t>
  </si>
  <si>
    <t>8</t>
  </si>
  <si>
    <t>Миша</t>
  </si>
  <si>
    <t>NFS Kozaks</t>
  </si>
  <si>
    <t>2:09.89</t>
  </si>
  <si>
    <t>2:18.84</t>
  </si>
  <si>
    <t>2:49.73</t>
  </si>
  <si>
    <t>2:18.56</t>
  </si>
  <si>
    <t>2:20.93</t>
  </si>
  <si>
    <t>-9</t>
  </si>
  <si>
    <t>5</t>
  </si>
  <si>
    <t>+5</t>
  </si>
  <si>
    <t>F1 Ua</t>
  </si>
  <si>
    <t>69</t>
  </si>
  <si>
    <t>14</t>
  </si>
  <si>
    <t>4</t>
  </si>
  <si>
    <t>16</t>
  </si>
  <si>
    <t>Женя</t>
  </si>
  <si>
    <t>2:19.48</t>
  </si>
  <si>
    <t>2:20.86</t>
  </si>
  <si>
    <t>2:20.17</t>
  </si>
  <si>
    <t>2:12.59</t>
  </si>
  <si>
    <t>1:39.56</t>
  </si>
  <si>
    <t>бонус+поломка</t>
  </si>
  <si>
    <t>-36-43</t>
  </si>
  <si>
    <t>линия</t>
  </si>
  <si>
    <t>Mst</t>
  </si>
  <si>
    <t>9</t>
  </si>
  <si>
    <t xml:space="preserve"> Виталий</t>
  </si>
  <si>
    <t xml:space="preserve"> Андрей</t>
  </si>
  <si>
    <t>2:18.75</t>
  </si>
  <si>
    <t>2:22:15</t>
  </si>
  <si>
    <t>2:19.15</t>
  </si>
  <si>
    <t>2:47.51</t>
  </si>
  <si>
    <t>2:22.01</t>
  </si>
  <si>
    <t>Flash UA</t>
  </si>
  <si>
    <t>Лихошерст Алексей</t>
  </si>
  <si>
    <t>17</t>
  </si>
  <si>
    <t>15/69</t>
  </si>
  <si>
    <t>Леша</t>
  </si>
  <si>
    <t>Ваня</t>
  </si>
  <si>
    <t>2:08.79</t>
  </si>
  <si>
    <t>2:01.60</t>
  </si>
  <si>
    <t>2:20.89</t>
  </si>
  <si>
    <t>2:47.98</t>
  </si>
  <si>
    <t>2:01.05</t>
  </si>
  <si>
    <t>-27</t>
  </si>
  <si>
    <t>Nsj</t>
  </si>
  <si>
    <t>33</t>
  </si>
  <si>
    <t>Игорь</t>
  </si>
  <si>
    <t>Ильяс</t>
  </si>
  <si>
    <t>1:52.22</t>
  </si>
  <si>
    <t>2:23.46</t>
  </si>
  <si>
    <t>2:17.77</t>
  </si>
  <si>
    <t>3:11.51</t>
  </si>
  <si>
    <t>2:19.09</t>
  </si>
  <si>
    <t>Даниил</t>
  </si>
  <si>
    <t>2:19.77</t>
  </si>
  <si>
    <t>2:20.57</t>
  </si>
  <si>
    <t>2:24.97</t>
  </si>
  <si>
    <t>2:49.10</t>
  </si>
  <si>
    <t>2:18.41</t>
  </si>
  <si>
    <t>лимит</t>
  </si>
  <si>
    <t>18</t>
  </si>
  <si>
    <t xml:space="preserve"> Кирилл</t>
  </si>
  <si>
    <t>Оля</t>
  </si>
  <si>
    <t>2:18.65</t>
  </si>
  <si>
    <t>2:16.99</t>
  </si>
  <si>
    <t>2:54.97</t>
  </si>
  <si>
    <t>2:23.67</t>
  </si>
  <si>
    <t>поломка</t>
  </si>
  <si>
    <t>фишка</t>
  </si>
  <si>
    <t>50 grams</t>
  </si>
  <si>
    <t>Денис</t>
  </si>
  <si>
    <t>Сергей</t>
  </si>
  <si>
    <t>2:19.14</t>
  </si>
  <si>
    <t>2:19.71</t>
  </si>
  <si>
    <t>2:18.20</t>
  </si>
  <si>
    <t>2:49.28</t>
  </si>
  <si>
    <t>2:20.47</t>
  </si>
  <si>
    <t>Hurricane RT Ukraine</t>
  </si>
  <si>
    <t>12</t>
  </si>
  <si>
    <t>Андрей</t>
  </si>
  <si>
    <t>Саша</t>
  </si>
  <si>
    <t>2:17.02</t>
  </si>
  <si>
    <t>2:09.16</t>
  </si>
  <si>
    <t>3:07.71</t>
  </si>
  <si>
    <t>2:17.65</t>
  </si>
  <si>
    <t>2:17.36</t>
  </si>
  <si>
    <t>Vpered Ta Vgory</t>
  </si>
  <si>
    <t>Дио</t>
  </si>
  <si>
    <t>+20</t>
  </si>
  <si>
    <t>заезд под флагом</t>
  </si>
  <si>
    <t>2:17.41</t>
  </si>
  <si>
    <t>2:07.96</t>
  </si>
  <si>
    <t>2:16.14</t>
  </si>
  <si>
    <t>2:50.66</t>
  </si>
  <si>
    <t>3:57.11</t>
  </si>
  <si>
    <t>7</t>
  </si>
  <si>
    <t xml:space="preserve"> Саша</t>
  </si>
  <si>
    <t xml:space="preserve"> Вадим</t>
  </si>
  <si>
    <t>2:18.13</t>
  </si>
  <si>
    <t>2:19.52</t>
  </si>
  <si>
    <t>2:47.53</t>
  </si>
  <si>
    <t>2:18.82</t>
  </si>
  <si>
    <t>+15+10-100</t>
  </si>
  <si>
    <t>Александр</t>
  </si>
  <si>
    <t>Степан</t>
  </si>
  <si>
    <t>2:22.07</t>
  </si>
  <si>
    <t>2:18.89</t>
  </si>
  <si>
    <t>2:25.13</t>
  </si>
  <si>
    <t>2:35.61</t>
  </si>
  <si>
    <t>1:48.97</t>
  </si>
  <si>
    <t>Влад</t>
  </si>
  <si>
    <t xml:space="preserve"> Олег</t>
  </si>
  <si>
    <t>2:18.49</t>
  </si>
  <si>
    <t>2:36.61</t>
  </si>
  <si>
    <t>2:17.33</t>
  </si>
  <si>
    <t>2:19.91</t>
  </si>
  <si>
    <t>1:59.59</t>
  </si>
  <si>
    <t>-18</t>
  </si>
  <si>
    <t>G A T</t>
  </si>
  <si>
    <t/>
  </si>
  <si>
    <t>Костя</t>
  </si>
  <si>
    <t>Лена</t>
  </si>
  <si>
    <t>2:22.80</t>
  </si>
  <si>
    <t>2:17.43</t>
  </si>
  <si>
    <t>-152</t>
  </si>
  <si>
    <t>1:42.27</t>
  </si>
  <si>
    <t>1:48.20</t>
  </si>
  <si>
    <t>1:35.27</t>
  </si>
  <si>
    <t>выдано 139</t>
  </si>
  <si>
    <t>Line_x</t>
  </si>
  <si>
    <t>2:50.40</t>
  </si>
  <si>
    <t>-95-32</t>
  </si>
  <si>
    <t xml:space="preserve">                                           </t>
  </si>
  <si>
    <t>2:18.52</t>
  </si>
  <si>
    <t>2:33.78</t>
  </si>
  <si>
    <t>2:19.06</t>
  </si>
  <si>
    <t>2:50.52</t>
  </si>
  <si>
    <t>Ingul Kart Rt</t>
  </si>
  <si>
    <t>Виктор</t>
  </si>
  <si>
    <t>Макс</t>
  </si>
  <si>
    <t>KartFreedom</t>
  </si>
  <si>
    <t>2:21.71</t>
  </si>
  <si>
    <t>2:22.91</t>
  </si>
  <si>
    <t>2:17.78</t>
  </si>
  <si>
    <t>2:17.80</t>
  </si>
  <si>
    <t>2:50.23</t>
  </si>
  <si>
    <t>2:22.30</t>
  </si>
  <si>
    <t>2:16.76</t>
  </si>
  <si>
    <t>1:54.15</t>
  </si>
  <si>
    <t>2:47.22</t>
  </si>
  <si>
    <t>2:17.60</t>
  </si>
  <si>
    <t>-22.5</t>
  </si>
  <si>
    <t>Пит стоп 2 минуты</t>
  </si>
  <si>
    <t>сбили фишку</t>
  </si>
  <si>
    <t>передержали на 32 сек</t>
  </si>
  <si>
    <t>от судьи штраф против 17</t>
  </si>
  <si>
    <t>пит 2 минуты</t>
  </si>
  <si>
    <t>передержали на 3 сек, но заехали 4-ми на пит</t>
  </si>
  <si>
    <t>передержали на 5 сек</t>
  </si>
  <si>
    <t>передержали на 17 сек</t>
  </si>
  <si>
    <t xml:space="preserve">  +5 сек фишка на 4 пите +5 сек линия на 5 пите</t>
  </si>
  <si>
    <t xml:space="preserve"> 5 сек передержали на пите</t>
  </si>
  <si>
    <t xml:space="preserve"> +5сек линия на 2 пите</t>
  </si>
  <si>
    <t>-17</t>
  </si>
  <si>
    <t>10 секунд недодержали</t>
  </si>
  <si>
    <t>компенсация поломка</t>
  </si>
  <si>
    <t>+5 сек</t>
  </si>
  <si>
    <t>+24</t>
  </si>
  <si>
    <t>недодержали на первом пите ; пит 2 минуты</t>
  </si>
  <si>
    <t xml:space="preserve">+5 </t>
  </si>
  <si>
    <t>передержали на 6 сек</t>
  </si>
  <si>
    <t xml:space="preserve">передержали на 4 сек </t>
  </si>
  <si>
    <t>-9-10</t>
  </si>
  <si>
    <t>бонус+передержали на 1 и 2 пите</t>
  </si>
  <si>
    <t xml:space="preserve"> от судьи против 5</t>
  </si>
  <si>
    <t>от судьи против 1</t>
  </si>
  <si>
    <t>недодержали 12 сек (норм 2:47-2:49)</t>
  </si>
  <si>
    <t>недодержали 30 сек</t>
  </si>
  <si>
    <t>передержали на 18 сек на пите поломка</t>
  </si>
  <si>
    <t>вернули</t>
  </si>
  <si>
    <t>Конфигурация №4</t>
  </si>
  <si>
    <t>-8</t>
  </si>
  <si>
    <t>фишка на 5 пите</t>
  </si>
  <si>
    <t>от судьи против 14</t>
  </si>
  <si>
    <t>лимит+недодержали-поломка</t>
  </si>
  <si>
    <t>фишка 4 -й пит</t>
  </si>
  <si>
    <t>вернули за пит 1 и 2</t>
  </si>
  <si>
    <t>Nfs Kyiv Legends</t>
  </si>
  <si>
    <t>поломка+компенсация пит 2</t>
  </si>
  <si>
    <t>-5</t>
  </si>
  <si>
    <t>+5 сек передержали</t>
  </si>
  <si>
    <t>компенсация за пит 2</t>
  </si>
  <si>
    <t>NFS Kyiv Legengs</t>
  </si>
  <si>
    <t>+30</t>
  </si>
  <si>
    <t>1 пит должен быть 2 минуты (как у всех)</t>
  </si>
  <si>
    <t>+12+30+5</t>
  </si>
  <si>
    <t>недодержали + фишка на 4 пите</t>
  </si>
  <si>
    <t>+5+5</t>
  </si>
  <si>
    <t>линия на 2-м пите+фишка</t>
  </si>
  <si>
    <t>сами задержались, на пите провели 1.5 мин</t>
  </si>
  <si>
    <t>-30+5+5</t>
  </si>
  <si>
    <t>остаток поломка +5сек фишка на 4 пите и + 5 сек фишка при заезде на пит после поломки</t>
  </si>
  <si>
    <t xml:space="preserve"> +5 сек фишка на 4 пите + 5 сек линия на 4 пите-компенсация пит 3</t>
  </si>
  <si>
    <t>3:00:12</t>
  </si>
  <si>
    <t>1 круга</t>
  </si>
  <si>
    <t>*</t>
  </si>
  <si>
    <t>5 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</si>
</sst>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1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" fillId="0" borderId="0"/>
    <xf numFmtId="0" fontId="3" fillId="0" borderId="0"/>
    <xf numFmtId="0" fontId="3" fillId="0" borderId="0"/>
  </cellStyleXfs>
  <cellXfs count="475">
    <xf numFmtId="0" fontId="0" fillId="0" borderId="0" xfId="0"/>
    <xf numFmtId="0" fontId="10" fillId="0" borderId="0" xfId="1"/>
    <xf numFmtId="0" fontId="10" fillId="0" borderId="0" xfId="1" applyAlignment="1">
      <alignment horizontal="center"/>
    </xf>
    <xf numFmtId="0" fontId="10" fillId="0" borderId="0" xfId="1" applyAlignment="1">
      <alignment vertical="center"/>
    </xf>
    <xf numFmtId="0" fontId="10" fillId="0" borderId="11" xfId="1" applyBorder="1" applyAlignment="1">
      <alignment horizontal="center" vertical="center"/>
    </xf>
    <xf numFmtId="0" fontId="10" fillId="0" borderId="12" xfId="1" applyBorder="1" applyAlignment="1">
      <alignment horizontal="center" vertical="center"/>
    </xf>
    <xf numFmtId="0" fontId="10" fillId="0" borderId="13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0" fillId="0" borderId="0" xfId="1" applyAlignment="1">
      <alignment horizontal="center" vertical="center"/>
    </xf>
    <xf numFmtId="0" fontId="10" fillId="0" borderId="5" xfId="1" applyFill="1" applyBorder="1" applyAlignment="1">
      <alignment horizontal="center" vertical="center"/>
    </xf>
    <xf numFmtId="0" fontId="10" fillId="0" borderId="17" xfId="1" applyBorder="1" applyAlignment="1">
      <alignment horizontal="center" vertical="center"/>
    </xf>
    <xf numFmtId="0" fontId="10" fillId="0" borderId="21" xfId="1" applyFill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applyAlignment="1"/>
    <xf numFmtId="0" fontId="23" fillId="0" borderId="22" xfId="1" applyFont="1" applyFill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1" fontId="22" fillId="0" borderId="22" xfId="1" applyNumberFormat="1" applyFont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21" fillId="0" borderId="0" xfId="1" applyFont="1" applyBorder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164" fontId="21" fillId="0" borderId="20" xfId="1" applyNumberFormat="1" applyFont="1" applyBorder="1" applyAlignment="1">
      <alignment horizontal="center" vertical="center"/>
    </xf>
    <xf numFmtId="164" fontId="21" fillId="0" borderId="22" xfId="1" applyNumberFormat="1" applyFont="1" applyBorder="1" applyAlignment="1">
      <alignment horizontal="center" vertical="center"/>
    </xf>
    <xf numFmtId="164" fontId="21" fillId="0" borderId="21" xfId="1" applyNumberFormat="1" applyFont="1" applyBorder="1" applyAlignment="1">
      <alignment horizontal="center" vertical="center"/>
    </xf>
    <xf numFmtId="0" fontId="21" fillId="0" borderId="0" xfId="1" applyFont="1"/>
    <xf numFmtId="164" fontId="21" fillId="2" borderId="26" xfId="1" applyNumberFormat="1" applyFont="1" applyFill="1" applyBorder="1" applyAlignment="1">
      <alignment horizontal="center" vertical="center"/>
    </xf>
    <xf numFmtId="164" fontId="21" fillId="2" borderId="28" xfId="1" applyNumberFormat="1" applyFont="1" applyFill="1" applyBorder="1" applyAlignment="1">
      <alignment horizontal="center" vertical="center"/>
    </xf>
    <xf numFmtId="164" fontId="21" fillId="0" borderId="28" xfId="1" applyNumberFormat="1" applyFont="1" applyBorder="1" applyAlignment="1">
      <alignment horizontal="center" vertical="center"/>
    </xf>
    <xf numFmtId="164" fontId="21" fillId="2" borderId="27" xfId="1" applyNumberFormat="1" applyFont="1" applyFill="1" applyBorder="1" applyAlignment="1">
      <alignment horizontal="center" vertical="center"/>
    </xf>
    <xf numFmtId="0" fontId="10" fillId="0" borderId="0" xfId="1" applyAlignment="1">
      <alignment horizontal="left"/>
    </xf>
    <xf numFmtId="2" fontId="10" fillId="0" borderId="46" xfId="1" applyNumberFormat="1" applyBorder="1" applyAlignment="1">
      <alignment horizontal="center"/>
    </xf>
    <xf numFmtId="2" fontId="10" fillId="0" borderId="47" xfId="1" applyNumberFormat="1" applyBorder="1" applyAlignment="1">
      <alignment horizontal="center"/>
    </xf>
    <xf numFmtId="2" fontId="10" fillId="0" borderId="43" xfId="1" applyNumberFormat="1" applyBorder="1" applyAlignment="1">
      <alignment horizontal="center"/>
    </xf>
    <xf numFmtId="2" fontId="10" fillId="0" borderId="0" xfId="1" applyNumberFormat="1" applyBorder="1" applyAlignment="1">
      <alignment horizontal="center"/>
    </xf>
    <xf numFmtId="2" fontId="9" fillId="0" borderId="43" xfId="1" applyNumberFormat="1" applyFont="1" applyBorder="1" applyAlignment="1">
      <alignment horizontal="center"/>
    </xf>
    <xf numFmtId="164" fontId="21" fillId="0" borderId="38" xfId="1" applyNumberFormat="1" applyFont="1" applyBorder="1" applyAlignment="1">
      <alignment horizontal="center" vertical="center"/>
    </xf>
    <xf numFmtId="2" fontId="8" fillId="0" borderId="43" xfId="1" applyNumberFormat="1" applyFont="1" applyBorder="1" applyAlignment="1">
      <alignment horizontal="center"/>
    </xf>
    <xf numFmtId="164" fontId="21" fillId="0" borderId="35" xfId="1" applyNumberFormat="1" applyFont="1" applyBorder="1" applyAlignment="1">
      <alignment horizontal="center" vertical="center"/>
    </xf>
    <xf numFmtId="164" fontId="21" fillId="0" borderId="44" xfId="1" applyNumberFormat="1" applyFont="1" applyBorder="1" applyAlignment="1">
      <alignment horizontal="center" vertical="center"/>
    </xf>
    <xf numFmtId="2" fontId="7" fillId="0" borderId="0" xfId="1" applyNumberFormat="1" applyFont="1" applyBorder="1" applyAlignment="1">
      <alignment horizontal="center"/>
    </xf>
    <xf numFmtId="2" fontId="28" fillId="0" borderId="20" xfId="1" applyNumberFormat="1" applyFont="1" applyFill="1" applyBorder="1" applyAlignment="1">
      <alignment horizontal="center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49" fontId="6" fillId="0" borderId="0" xfId="1" applyNumberFormat="1" applyFont="1" applyAlignment="1">
      <alignment vertical="center"/>
    </xf>
    <xf numFmtId="164" fontId="23" fillId="0" borderId="34" xfId="1" applyNumberFormat="1" applyFont="1" applyFill="1" applyBorder="1" applyAlignment="1">
      <alignment horizontal="center" vertical="center"/>
    </xf>
    <xf numFmtId="164" fontId="25" fillId="0" borderId="34" xfId="1" applyNumberFormat="1" applyFont="1" applyFill="1" applyBorder="1" applyAlignment="1">
      <alignment horizontal="center" vertical="center"/>
    </xf>
    <xf numFmtId="2" fontId="10" fillId="0" borderId="43" xfId="1" applyNumberFormat="1" applyBorder="1"/>
    <xf numFmtId="0" fontId="21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vertical="center"/>
    </xf>
    <xf numFmtId="0" fontId="22" fillId="0" borderId="0" xfId="1" applyFont="1" applyBorder="1" applyAlignment="1">
      <alignment horizontal="center" vertical="center"/>
    </xf>
    <xf numFmtId="164" fontId="5" fillId="0" borderId="35" xfId="1" applyNumberFormat="1" applyFont="1" applyBorder="1" applyAlignment="1">
      <alignment horizontal="center" vertical="center"/>
    </xf>
    <xf numFmtId="164" fontId="5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49" fontId="8" fillId="0" borderId="0" xfId="1" applyNumberFormat="1" applyFont="1" applyBorder="1" applyAlignment="1">
      <alignment vertical="center"/>
    </xf>
    <xf numFmtId="0" fontId="23" fillId="0" borderId="16" xfId="1" applyFont="1" applyFill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 wrapText="1"/>
    </xf>
    <xf numFmtId="49" fontId="21" fillId="0" borderId="21" xfId="1" applyNumberFormat="1" applyFont="1" applyBorder="1" applyAlignment="1">
      <alignment horizontal="center" vertical="center" wrapText="1"/>
    </xf>
    <xf numFmtId="49" fontId="5" fillId="0" borderId="21" xfId="1" applyNumberFormat="1" applyFont="1" applyBorder="1" applyAlignment="1">
      <alignment horizontal="center" vertical="center" wrapText="1"/>
    </xf>
    <xf numFmtId="164" fontId="23" fillId="0" borderId="28" xfId="1" applyNumberFormat="1" applyFont="1" applyFill="1" applyBorder="1" applyAlignment="1">
      <alignment horizontal="center" vertical="center"/>
    </xf>
    <xf numFmtId="0" fontId="23" fillId="0" borderId="28" xfId="1" applyFont="1" applyFill="1" applyBorder="1" applyAlignment="1">
      <alignment horizontal="center" vertical="center"/>
    </xf>
    <xf numFmtId="49" fontId="21" fillId="0" borderId="27" xfId="1" applyNumberFormat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/>
    </xf>
    <xf numFmtId="0" fontId="10" fillId="0" borderId="48" xfId="1" applyFont="1" applyBorder="1" applyAlignment="1">
      <alignment horizontal="center"/>
    </xf>
    <xf numFmtId="0" fontId="10" fillId="0" borderId="28" xfId="1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wrapText="1"/>
    </xf>
    <xf numFmtId="0" fontId="21" fillId="0" borderId="14" xfId="1" applyFont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34" xfId="1" applyFont="1" applyBorder="1" applyAlignment="1">
      <alignment horizontal="center" vertical="center"/>
    </xf>
    <xf numFmtId="1" fontId="22" fillId="0" borderId="34" xfId="1" applyNumberFormat="1" applyFont="1" applyBorder="1" applyAlignment="1">
      <alignment horizontal="center" vertical="center"/>
    </xf>
    <xf numFmtId="0" fontId="22" fillId="0" borderId="33" xfId="1" applyFont="1" applyBorder="1" applyAlignment="1">
      <alignment horizontal="center" vertical="center"/>
    </xf>
    <xf numFmtId="0" fontId="22" fillId="0" borderId="18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 wrapText="1"/>
    </xf>
    <xf numFmtId="164" fontId="23" fillId="0" borderId="5" xfId="1" applyNumberFormat="1" applyFont="1" applyFill="1" applyBorder="1" applyAlignment="1">
      <alignment horizontal="center" vertical="center"/>
    </xf>
    <xf numFmtId="164" fontId="23" fillId="0" borderId="21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2" fontId="23" fillId="0" borderId="26" xfId="1" applyNumberFormat="1" applyFont="1" applyFill="1" applyBorder="1" applyAlignment="1">
      <alignment horizontal="center" vertical="center"/>
    </xf>
    <xf numFmtId="164" fontId="23" fillId="0" borderId="27" xfId="1" applyNumberFormat="1" applyFont="1" applyFill="1" applyBorder="1" applyAlignment="1">
      <alignment horizontal="center" vertical="center"/>
    </xf>
    <xf numFmtId="166" fontId="22" fillId="0" borderId="7" xfId="1" applyNumberFormat="1" applyFont="1" applyFill="1" applyBorder="1" applyAlignment="1">
      <alignment horizontal="center" vertical="center"/>
    </xf>
    <xf numFmtId="166" fontId="22" fillId="0" borderId="19" xfId="1" applyNumberFormat="1" applyFont="1" applyFill="1" applyBorder="1" applyAlignment="1">
      <alignment horizontal="center" vertical="center"/>
    </xf>
    <xf numFmtId="166" fontId="22" fillId="0" borderId="63" xfId="1" applyNumberFormat="1" applyFont="1" applyFill="1" applyBorder="1" applyAlignment="1">
      <alignment horizontal="center" vertical="center"/>
    </xf>
    <xf numFmtId="0" fontId="10" fillId="0" borderId="33" xfId="1" applyFont="1" applyBorder="1" applyAlignment="1">
      <alignment horizontal="center" wrapText="1"/>
    </xf>
    <xf numFmtId="167" fontId="21" fillId="0" borderId="33" xfId="1" applyNumberFormat="1" applyFont="1" applyBorder="1" applyAlignment="1">
      <alignment horizontal="center" vertical="center" wrapText="1"/>
    </xf>
    <xf numFmtId="0" fontId="20" fillId="0" borderId="26" xfId="1" applyFont="1" applyBorder="1" applyAlignment="1">
      <alignment horizontal="center" vertical="center" wrapText="1"/>
    </xf>
    <xf numFmtId="0" fontId="20" fillId="0" borderId="27" xfId="1" applyFont="1" applyBorder="1" applyAlignment="1">
      <alignment horizontal="center" vertical="center" wrapText="1"/>
    </xf>
    <xf numFmtId="166" fontId="23" fillId="0" borderId="4" xfId="1" applyNumberFormat="1" applyFont="1" applyFill="1" applyBorder="1" applyAlignment="1">
      <alignment horizontal="center" vertical="center"/>
    </xf>
    <xf numFmtId="166" fontId="29" fillId="0" borderId="5" xfId="1" applyNumberFormat="1" applyFont="1" applyBorder="1" applyAlignment="1">
      <alignment horizontal="center" vertical="center"/>
    </xf>
    <xf numFmtId="166" fontId="22" fillId="0" borderId="20" xfId="1" applyNumberFormat="1" applyFont="1" applyFill="1" applyBorder="1" applyAlignment="1">
      <alignment horizontal="center" vertical="center"/>
    </xf>
    <xf numFmtId="166" fontId="24" fillId="0" borderId="21" xfId="1" applyNumberFormat="1" applyFont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2" fillId="0" borderId="26" xfId="1" applyNumberFormat="1" applyFont="1" applyFill="1" applyBorder="1" applyAlignment="1">
      <alignment horizontal="center" vertical="center"/>
    </xf>
    <xf numFmtId="166" fontId="22" fillId="0" borderId="27" xfId="1" applyNumberFormat="1" applyFont="1" applyBorder="1" applyAlignment="1">
      <alignment horizontal="center" vertical="center"/>
    </xf>
    <xf numFmtId="0" fontId="10" fillId="0" borderId="0" xfId="1" applyBorder="1" applyAlignment="1">
      <alignment horizontal="center"/>
    </xf>
    <xf numFmtId="0" fontId="10" fillId="0" borderId="0" xfId="1" applyBorder="1"/>
    <xf numFmtId="0" fontId="10" fillId="0" borderId="47" xfId="1" applyBorder="1" applyAlignment="1">
      <alignment horizontal="center"/>
    </xf>
    <xf numFmtId="0" fontId="10" fillId="0" borderId="48" xfId="1" applyBorder="1" applyAlignment="1">
      <alignment horizontal="center"/>
    </xf>
    <xf numFmtId="0" fontId="10" fillId="0" borderId="49" xfId="1" applyBorder="1" applyAlignment="1">
      <alignment horizontal="center"/>
    </xf>
    <xf numFmtId="0" fontId="10" fillId="0" borderId="49" xfId="1" applyBorder="1"/>
    <xf numFmtId="0" fontId="10" fillId="0" borderId="43" xfId="1" applyBorder="1"/>
    <xf numFmtId="0" fontId="10" fillId="0" borderId="30" xfId="1" applyBorder="1"/>
    <xf numFmtId="0" fontId="10" fillId="0" borderId="31" xfId="1" applyBorder="1" applyAlignment="1">
      <alignment horizontal="center"/>
    </xf>
    <xf numFmtId="0" fontId="10" fillId="0" borderId="50" xfId="1" applyBorder="1" applyAlignment="1">
      <alignment horizontal="center"/>
    </xf>
    <xf numFmtId="1" fontId="22" fillId="0" borderId="16" xfId="1" applyNumberFormat="1" applyFont="1" applyBorder="1" applyAlignment="1">
      <alignment horizontal="center" vertical="center"/>
    </xf>
    <xf numFmtId="1" fontId="22" fillId="0" borderId="28" xfId="1" applyNumberFormat="1" applyFont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164" fontId="23" fillId="0" borderId="6" xfId="1" applyNumberFormat="1" applyFont="1" applyFill="1" applyBorder="1" applyAlignment="1">
      <alignment horizontal="center" vertical="center"/>
    </xf>
    <xf numFmtId="0" fontId="10" fillId="0" borderId="14" xfId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22" fillId="0" borderId="25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0" fillId="0" borderId="27" xfId="1" applyBorder="1" applyAlignment="1">
      <alignment horizontal="center"/>
    </xf>
    <xf numFmtId="2" fontId="23" fillId="0" borderId="4" xfId="1" applyNumberFormat="1" applyFont="1" applyFill="1" applyBorder="1" applyAlignment="1">
      <alignment horizontal="center" vertical="center"/>
    </xf>
    <xf numFmtId="2" fontId="25" fillId="0" borderId="20" xfId="1" applyNumberFormat="1" applyFont="1" applyFill="1" applyBorder="1" applyAlignment="1">
      <alignment horizontal="center" vertical="center"/>
    </xf>
    <xf numFmtId="0" fontId="4" fillId="0" borderId="0" xfId="24"/>
    <xf numFmtId="0" fontId="4" fillId="0" borderId="0" xfId="24" applyAlignment="1">
      <alignment horizontal="center"/>
    </xf>
    <xf numFmtId="0" fontId="14" fillId="0" borderId="0" xfId="24" applyFont="1" applyBorder="1" applyAlignment="1">
      <alignment horizontal="center"/>
    </xf>
    <xf numFmtId="0" fontId="4" fillId="0" borderId="47" xfId="24" applyBorder="1"/>
    <xf numFmtId="0" fontId="4" fillId="0" borderId="48" xfId="24" applyBorder="1"/>
    <xf numFmtId="0" fontId="4" fillId="0" borderId="57" xfId="24" applyBorder="1" applyAlignment="1">
      <alignment horizontal="center"/>
    </xf>
    <xf numFmtId="0" fontId="4" fillId="0" borderId="0" xfId="24" applyBorder="1" applyAlignment="1">
      <alignment horizontal="center"/>
    </xf>
    <xf numFmtId="0" fontId="4" fillId="0" borderId="9" xfId="24" applyFont="1" applyBorder="1" applyAlignment="1"/>
    <xf numFmtId="0" fontId="4" fillId="0" borderId="71" xfId="24" applyBorder="1" applyAlignment="1"/>
    <xf numFmtId="0" fontId="4" fillId="0" borderId="54" xfId="24" applyBorder="1" applyAlignment="1"/>
    <xf numFmtId="0" fontId="11" fillId="0" borderId="11" xfId="24" applyFont="1" applyBorder="1" applyAlignment="1">
      <alignment horizontal="center" vertical="center" wrapText="1"/>
    </xf>
    <xf numFmtId="0" fontId="11" fillId="0" borderId="13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 wrapText="1"/>
    </xf>
    <xf numFmtId="0" fontId="16" fillId="0" borderId="45" xfId="24" applyFont="1" applyBorder="1" applyAlignment="1">
      <alignment horizontal="center" vertical="center"/>
    </xf>
    <xf numFmtId="0" fontId="16" fillId="0" borderId="9" xfId="24" applyFont="1" applyBorder="1" applyAlignment="1">
      <alignment horizontal="center" vertical="center"/>
    </xf>
    <xf numFmtId="0" fontId="4" fillId="0" borderId="45" xfId="24" applyBorder="1" applyAlignment="1">
      <alignment horizontal="center"/>
    </xf>
    <xf numFmtId="0" fontId="4" fillId="0" borderId="43" xfId="24" applyBorder="1" applyAlignment="1">
      <alignment horizontal="center"/>
    </xf>
    <xf numFmtId="0" fontId="4" fillId="0" borderId="0" xfId="24" applyFont="1" applyBorder="1" applyAlignment="1">
      <alignment horizontal="center"/>
    </xf>
    <xf numFmtId="0" fontId="4" fillId="0" borderId="45" xfId="24" applyFont="1" applyBorder="1" applyAlignment="1">
      <alignment horizontal="center"/>
    </xf>
    <xf numFmtId="0" fontId="4" fillId="0" borderId="22" xfId="24" applyBorder="1" applyAlignment="1">
      <alignment horizontal="center"/>
    </xf>
    <xf numFmtId="0" fontId="4" fillId="0" borderId="23" xfId="24" applyBorder="1" applyAlignment="1">
      <alignment horizontal="center"/>
    </xf>
    <xf numFmtId="0" fontId="4" fillId="0" borderId="18" xfId="24" applyFont="1" applyBorder="1" applyAlignment="1">
      <alignment horizontal="center"/>
    </xf>
    <xf numFmtId="0" fontId="4" fillId="0" borderId="34" xfId="24" applyFont="1" applyBorder="1" applyAlignment="1">
      <alignment horizontal="center"/>
    </xf>
    <xf numFmtId="0" fontId="4" fillId="0" borderId="70" xfId="24" applyFont="1" applyBorder="1" applyAlignment="1"/>
    <xf numFmtId="0" fontId="4" fillId="0" borderId="0" xfId="24" applyFont="1" applyBorder="1" applyAlignment="1"/>
    <xf numFmtId="0" fontId="4" fillId="0" borderId="49" xfId="24" applyFont="1" applyBorder="1" applyAlignment="1">
      <alignment horizontal="center"/>
    </xf>
    <xf numFmtId="0" fontId="18" fillId="0" borderId="15" xfId="24" applyFont="1" applyBorder="1" applyAlignment="1">
      <alignment vertical="center"/>
    </xf>
    <xf numFmtId="49" fontId="16" fillId="0" borderId="4" xfId="24" applyNumberFormat="1" applyFont="1" applyFill="1" applyBorder="1" applyAlignment="1">
      <alignment horizontal="center" vertical="center"/>
    </xf>
    <xf numFmtId="165" fontId="16" fillId="0" borderId="16" xfId="24" applyNumberFormat="1" applyFont="1" applyBorder="1" applyAlignment="1">
      <alignment horizontal="center" vertical="center"/>
    </xf>
    <xf numFmtId="0" fontId="19" fillId="0" borderId="6" xfId="24" applyFont="1" applyFill="1" applyBorder="1" applyAlignment="1">
      <alignment horizontal="center" vertical="center"/>
    </xf>
    <xf numFmtId="2" fontId="19" fillId="0" borderId="6" xfId="24" applyNumberFormat="1" applyFont="1" applyFill="1" applyBorder="1" applyAlignment="1">
      <alignment horizontal="center" vertical="center"/>
    </xf>
    <xf numFmtId="2" fontId="19" fillId="0" borderId="2" xfId="24" applyNumberFormat="1" applyFont="1" applyFill="1" applyBorder="1" applyAlignment="1">
      <alignment horizontal="center" vertical="center"/>
    </xf>
    <xf numFmtId="1" fontId="18" fillId="5" borderId="57" xfId="24" applyNumberFormat="1" applyFont="1" applyFill="1" applyBorder="1" applyAlignment="1">
      <alignment horizontal="center" vertical="center"/>
    </xf>
    <xf numFmtId="2" fontId="18" fillId="5" borderId="13" xfId="24" applyNumberFormat="1" applyFont="1" applyFill="1" applyBorder="1" applyAlignment="1">
      <alignment horizontal="center" vertical="center"/>
    </xf>
    <xf numFmtId="2" fontId="18" fillId="5" borderId="45" xfId="24" applyNumberFormat="1" applyFont="1" applyFill="1" applyBorder="1" applyAlignment="1">
      <alignment horizontal="center" vertical="center"/>
    </xf>
    <xf numFmtId="0" fontId="4" fillId="0" borderId="0" xfId="24" applyAlignment="1">
      <alignment vertical="center"/>
    </xf>
    <xf numFmtId="165" fontId="4" fillId="0" borderId="43" xfId="24" applyNumberFormat="1" applyBorder="1" applyAlignment="1">
      <alignment vertical="center"/>
    </xf>
    <xf numFmtId="0" fontId="4" fillId="0" borderId="0" xfId="24" applyBorder="1" applyAlignment="1">
      <alignment vertical="center"/>
    </xf>
    <xf numFmtId="0" fontId="4" fillId="0" borderId="71" xfId="24" applyBorder="1" applyAlignment="1">
      <alignment vertical="center"/>
    </xf>
    <xf numFmtId="0" fontId="4" fillId="0" borderId="70" xfId="24" applyBorder="1" applyAlignment="1">
      <alignment vertical="center"/>
    </xf>
    <xf numFmtId="0" fontId="4" fillId="0" borderId="68" xfId="24" applyBorder="1" applyAlignment="1">
      <alignment vertical="center"/>
    </xf>
    <xf numFmtId="0" fontId="18" fillId="0" borderId="37" xfId="24" applyFont="1" applyBorder="1" applyAlignment="1">
      <alignment vertical="center"/>
    </xf>
    <xf numFmtId="49" fontId="16" fillId="0" borderId="38" xfId="24" applyNumberFormat="1" applyFont="1" applyFill="1" applyBorder="1" applyAlignment="1">
      <alignment horizontal="center" vertical="center"/>
    </xf>
    <xf numFmtId="165" fontId="16" fillId="0" borderId="35" xfId="24" applyNumberFormat="1" applyFont="1" applyBorder="1" applyAlignment="1">
      <alignment horizontal="center" vertical="center"/>
    </xf>
    <xf numFmtId="0" fontId="19" fillId="0" borderId="40" xfId="24" applyFont="1" applyFill="1" applyBorder="1" applyAlignment="1">
      <alignment horizontal="center" vertical="center"/>
    </xf>
    <xf numFmtId="2" fontId="19" fillId="0" borderId="40" xfId="24" applyNumberFormat="1" applyFont="1" applyFill="1" applyBorder="1" applyAlignment="1">
      <alignment horizontal="center" vertical="center"/>
    </xf>
    <xf numFmtId="2" fontId="19" fillId="0" borderId="23" xfId="24" applyNumberFormat="1" applyFont="1" applyFill="1" applyBorder="1" applyAlignment="1">
      <alignment horizontal="center" vertical="center"/>
    </xf>
    <xf numFmtId="0" fontId="18" fillId="4" borderId="6" xfId="24" applyFont="1" applyFill="1" applyBorder="1" applyAlignment="1">
      <alignment horizontal="center" vertical="center"/>
    </xf>
    <xf numFmtId="0" fontId="18" fillId="4" borderId="16" xfId="24" applyFont="1" applyFill="1" applyBorder="1" applyAlignment="1">
      <alignment horizontal="center" vertical="center"/>
    </xf>
    <xf numFmtId="0" fontId="4" fillId="4" borderId="5" xfId="24" applyFont="1" applyFill="1" applyBorder="1" applyAlignment="1">
      <alignment vertical="center"/>
    </xf>
    <xf numFmtId="0" fontId="18" fillId="0" borderId="25" xfId="24" applyFont="1" applyBorder="1" applyAlignment="1">
      <alignment vertical="center"/>
    </xf>
    <xf numFmtId="49" fontId="16" fillId="0" borderId="26" xfId="24" applyNumberFormat="1" applyFont="1" applyFill="1" applyBorder="1" applyAlignment="1">
      <alignment horizontal="center" vertical="center"/>
    </xf>
    <xf numFmtId="165" fontId="16" fillId="0" borderId="28" xfId="24" applyNumberFormat="1" applyFont="1" applyBorder="1" applyAlignment="1">
      <alignment horizontal="center" vertical="center"/>
    </xf>
    <xf numFmtId="0" fontId="19" fillId="0" borderId="33" xfId="24" applyFont="1" applyFill="1" applyBorder="1" applyAlignment="1">
      <alignment horizontal="center" vertical="center"/>
    </xf>
    <xf numFmtId="2" fontId="19" fillId="0" borderId="33" xfId="24" applyNumberFormat="1" applyFont="1" applyFill="1" applyBorder="1" applyAlignment="1">
      <alignment horizontal="center" vertical="center"/>
    </xf>
    <xf numFmtId="2" fontId="19" fillId="0" borderId="29" xfId="24" applyNumberFormat="1" applyFont="1" applyFill="1" applyBorder="1" applyAlignment="1">
      <alignment horizontal="center" vertical="center"/>
    </xf>
    <xf numFmtId="0" fontId="18" fillId="4" borderId="33" xfId="24" applyFont="1" applyFill="1" applyBorder="1" applyAlignment="1">
      <alignment horizontal="center" vertical="center"/>
    </xf>
    <xf numFmtId="0" fontId="18" fillId="4" borderId="28" xfId="24" applyFont="1" applyFill="1" applyBorder="1" applyAlignment="1">
      <alignment horizontal="center" vertical="center"/>
    </xf>
    <xf numFmtId="0" fontId="4" fillId="4" borderId="27" xfId="24" applyFont="1" applyFill="1" applyBorder="1" applyAlignment="1">
      <alignment vertical="center"/>
    </xf>
    <xf numFmtId="0" fontId="18" fillId="0" borderId="15" xfId="24" applyFont="1" applyFill="1" applyBorder="1" applyAlignment="1">
      <alignment vertical="center"/>
    </xf>
    <xf numFmtId="0" fontId="19" fillId="0" borderId="2" xfId="24" applyFont="1" applyFill="1" applyBorder="1" applyAlignment="1">
      <alignment horizontal="center" vertical="center"/>
    </xf>
    <xf numFmtId="0" fontId="18" fillId="3" borderId="52" xfId="24" applyFont="1" applyFill="1" applyBorder="1" applyAlignment="1">
      <alignment vertical="center"/>
    </xf>
    <xf numFmtId="0" fontId="16" fillId="3" borderId="68" xfId="24" applyFont="1" applyFill="1" applyBorder="1" applyAlignment="1">
      <alignment horizontal="center" vertical="center"/>
    </xf>
    <xf numFmtId="0" fontId="16" fillId="3" borderId="69" xfId="24" applyFont="1" applyFill="1" applyBorder="1" applyAlignment="1">
      <alignment horizontal="center" vertical="center"/>
    </xf>
    <xf numFmtId="0" fontId="18" fillId="0" borderId="37" xfId="24" applyFont="1" applyFill="1" applyBorder="1" applyAlignment="1">
      <alignment vertical="center"/>
    </xf>
    <xf numFmtId="0" fontId="19" fillId="0" borderId="39" xfId="24" applyFont="1" applyFill="1" applyBorder="1" applyAlignment="1">
      <alignment horizontal="center" vertical="center"/>
    </xf>
    <xf numFmtId="0" fontId="19" fillId="0" borderId="34" xfId="24" applyFont="1" applyFill="1" applyBorder="1" applyAlignment="1">
      <alignment horizontal="center" vertical="center"/>
    </xf>
    <xf numFmtId="2" fontId="19" fillId="0" borderId="34" xfId="24" applyNumberFormat="1" applyFont="1" applyFill="1" applyBorder="1" applyAlignment="1">
      <alignment horizontal="center" vertical="center"/>
    </xf>
    <xf numFmtId="0" fontId="18" fillId="6" borderId="6" xfId="24" applyFont="1" applyFill="1" applyBorder="1" applyAlignment="1">
      <alignment horizontal="center" vertical="center"/>
    </xf>
    <xf numFmtId="0" fontId="18" fillId="6" borderId="16" xfId="24" applyFont="1" applyFill="1" applyBorder="1" applyAlignment="1">
      <alignment horizontal="center" vertical="center"/>
    </xf>
    <xf numFmtId="0" fontId="4" fillId="6" borderId="16" xfId="24" applyFont="1" applyFill="1" applyBorder="1" applyAlignment="1">
      <alignment vertical="center"/>
    </xf>
    <xf numFmtId="0" fontId="18" fillId="0" borderId="25" xfId="24" applyFont="1" applyFill="1" applyBorder="1" applyAlignment="1">
      <alignment vertical="center"/>
    </xf>
    <xf numFmtId="165" fontId="19" fillId="0" borderId="29" xfId="24" applyNumberFormat="1" applyFont="1" applyFill="1" applyBorder="1" applyAlignment="1">
      <alignment horizontal="center" vertical="center"/>
    </xf>
    <xf numFmtId="0" fontId="33" fillId="6" borderId="13" xfId="24" applyFont="1" applyFill="1" applyBorder="1" applyAlignment="1">
      <alignment horizontal="center" vertical="center"/>
    </xf>
    <xf numFmtId="0" fontId="33" fillId="6" borderId="45" xfId="24" applyFont="1" applyFill="1" applyBorder="1" applyAlignment="1">
      <alignment horizontal="center" vertical="center"/>
    </xf>
    <xf numFmtId="0" fontId="4" fillId="6" borderId="45" xfId="24" applyFont="1" applyFill="1" applyBorder="1" applyAlignment="1">
      <alignment vertical="center"/>
    </xf>
    <xf numFmtId="165" fontId="19" fillId="0" borderId="2" xfId="24" applyNumberFormat="1" applyFont="1" applyFill="1" applyBorder="1" applyAlignment="1">
      <alignment horizontal="center" vertical="center"/>
    </xf>
    <xf numFmtId="0" fontId="18" fillId="0" borderId="34" xfId="24" applyFont="1" applyBorder="1" applyAlignment="1">
      <alignment horizontal="center" vertical="center"/>
    </xf>
    <xf numFmtId="0" fontId="18" fillId="0" borderId="22" xfId="24" applyFont="1" applyBorder="1" applyAlignment="1">
      <alignment horizontal="center" vertical="center"/>
    </xf>
    <xf numFmtId="0" fontId="4" fillId="0" borderId="22" xfId="24" applyFont="1" applyBorder="1" applyAlignment="1">
      <alignment horizontal="center" vertical="center"/>
    </xf>
    <xf numFmtId="0" fontId="18" fillId="0" borderId="18" xfId="24" applyFont="1" applyFill="1" applyBorder="1" applyAlignment="1">
      <alignment vertical="center"/>
    </xf>
    <xf numFmtId="49" fontId="16" fillId="0" borderId="20" xfId="24" applyNumberFormat="1" applyFont="1" applyFill="1" applyBorder="1" applyAlignment="1">
      <alignment horizontal="center" vertical="center"/>
    </xf>
    <xf numFmtId="165" fontId="19" fillId="0" borderId="23" xfId="24" applyNumberFormat="1" applyFont="1" applyFill="1" applyBorder="1" applyAlignment="1">
      <alignment horizontal="center" vertical="center"/>
    </xf>
    <xf numFmtId="0" fontId="18" fillId="0" borderId="33" xfId="24" applyFont="1" applyBorder="1" applyAlignment="1">
      <alignment horizontal="center" vertical="center"/>
    </xf>
    <xf numFmtId="0" fontId="18" fillId="0" borderId="28" xfId="24" applyFont="1" applyBorder="1" applyAlignment="1">
      <alignment horizontal="center" vertical="center"/>
    </xf>
    <xf numFmtId="0" fontId="4" fillId="0" borderId="28" xfId="24" applyFont="1" applyBorder="1" applyAlignment="1">
      <alignment horizontal="center" vertical="center"/>
    </xf>
    <xf numFmtId="0" fontId="27" fillId="0" borderId="0" xfId="24" applyFont="1" applyAlignment="1">
      <alignment vertical="center"/>
    </xf>
    <xf numFmtId="165" fontId="19" fillId="0" borderId="39" xfId="24" applyNumberFormat="1" applyFont="1" applyFill="1" applyBorder="1" applyAlignment="1">
      <alignment horizontal="center" vertical="center"/>
    </xf>
    <xf numFmtId="0" fontId="16" fillId="0" borderId="0" xfId="24" applyFont="1" applyAlignment="1">
      <alignment horizontal="center" vertical="center"/>
    </xf>
    <xf numFmtId="0" fontId="18" fillId="0" borderId="6" xfId="24" applyFont="1" applyFill="1" applyBorder="1" applyAlignment="1">
      <alignment vertical="center"/>
    </xf>
    <xf numFmtId="49" fontId="16" fillId="0" borderId="6" xfId="24" applyNumberFormat="1" applyFont="1" applyFill="1" applyBorder="1" applyAlignment="1">
      <alignment horizontal="center" vertical="center"/>
    </xf>
    <xf numFmtId="165" fontId="16" fillId="0" borderId="6" xfId="24" applyNumberFormat="1" applyFont="1" applyFill="1" applyBorder="1" applyAlignment="1">
      <alignment horizontal="center" vertical="center"/>
    </xf>
    <xf numFmtId="0" fontId="16" fillId="0" borderId="6" xfId="24" applyFont="1" applyFill="1" applyBorder="1" applyAlignment="1">
      <alignment horizontal="center" vertical="center"/>
    </xf>
    <xf numFmtId="2" fontId="16" fillId="0" borderId="6" xfId="24" applyNumberFormat="1" applyFont="1" applyFill="1" applyBorder="1" applyAlignment="1">
      <alignment horizontal="center" vertical="center"/>
    </xf>
    <xf numFmtId="0" fontId="16" fillId="0" borderId="0" xfId="24" applyFont="1"/>
    <xf numFmtId="0" fontId="4" fillId="0" borderId="0" xfId="24" applyBorder="1"/>
    <xf numFmtId="0" fontId="18" fillId="0" borderId="34" xfId="24" applyFont="1" applyFill="1" applyBorder="1" applyAlignment="1">
      <alignment vertical="center"/>
    </xf>
    <xf numFmtId="49" fontId="16" fillId="0" borderId="40" xfId="24" applyNumberFormat="1" applyFont="1" applyFill="1" applyBorder="1" applyAlignment="1">
      <alignment horizontal="center" vertical="center"/>
    </xf>
    <xf numFmtId="165" fontId="16" fillId="0" borderId="40" xfId="24" applyNumberFormat="1" applyFont="1" applyFill="1" applyBorder="1" applyAlignment="1">
      <alignment horizontal="center" vertical="center"/>
    </xf>
    <xf numFmtId="0" fontId="16" fillId="0" borderId="34" xfId="24" applyFont="1" applyFill="1" applyBorder="1" applyAlignment="1">
      <alignment horizontal="center" vertical="center"/>
    </xf>
    <xf numFmtId="2" fontId="16" fillId="0" borderId="34" xfId="24" applyNumberFormat="1" applyFont="1" applyFill="1" applyBorder="1" applyAlignment="1">
      <alignment horizontal="center" vertical="center"/>
    </xf>
    <xf numFmtId="0" fontId="4" fillId="0" borderId="33" xfId="24" applyBorder="1"/>
    <xf numFmtId="49" fontId="16" fillId="0" borderId="33" xfId="24" applyNumberFormat="1" applyFont="1" applyFill="1" applyBorder="1" applyAlignment="1">
      <alignment horizontal="center" vertical="center"/>
    </xf>
    <xf numFmtId="165" fontId="16" fillId="0" borderId="33" xfId="24" applyNumberFormat="1" applyFont="1" applyFill="1" applyBorder="1" applyAlignment="1">
      <alignment horizontal="center" vertical="center"/>
    </xf>
    <xf numFmtId="0" fontId="16" fillId="0" borderId="33" xfId="24" applyFont="1" applyFill="1" applyBorder="1" applyAlignment="1">
      <alignment horizontal="center" vertical="center"/>
    </xf>
    <xf numFmtId="2" fontId="16" fillId="0" borderId="33" xfId="24" applyNumberFormat="1" applyFont="1" applyFill="1" applyBorder="1" applyAlignment="1">
      <alignment horizontal="center" vertical="center"/>
    </xf>
    <xf numFmtId="165" fontId="16" fillId="0" borderId="34" xfId="24" applyNumberFormat="1" applyFont="1" applyFill="1" applyBorder="1" applyAlignment="1">
      <alignment horizontal="center" vertical="center"/>
    </xf>
    <xf numFmtId="0" fontId="18" fillId="0" borderId="42" xfId="24" applyFont="1" applyFill="1" applyBorder="1" applyAlignment="1">
      <alignment vertical="center"/>
    </xf>
    <xf numFmtId="49" fontId="16" fillId="0" borderId="11" xfId="24" applyNumberFormat="1" applyFont="1" applyFill="1" applyBorder="1" applyAlignment="1">
      <alignment horizontal="center" vertical="center"/>
    </xf>
    <xf numFmtId="165" fontId="16" fillId="0" borderId="13" xfId="24" applyNumberFormat="1" applyFont="1" applyFill="1" applyBorder="1" applyAlignment="1">
      <alignment horizontal="center" vertical="center"/>
    </xf>
    <xf numFmtId="0" fontId="16" fillId="0" borderId="13" xfId="24" applyFont="1" applyFill="1" applyBorder="1" applyAlignment="1">
      <alignment horizontal="center" vertical="center"/>
    </xf>
    <xf numFmtId="2" fontId="16" fillId="0" borderId="13" xfId="24" applyNumberFormat="1" applyFont="1" applyFill="1" applyBorder="1" applyAlignment="1">
      <alignment horizontal="center" vertical="center"/>
    </xf>
    <xf numFmtId="0" fontId="19" fillId="0" borderId="13" xfId="24" applyFont="1" applyFill="1" applyBorder="1" applyAlignment="1">
      <alignment horizontal="center" vertical="center"/>
    </xf>
    <xf numFmtId="0" fontId="16" fillId="0" borderId="6" xfId="24" applyFont="1" applyBorder="1" applyAlignment="1">
      <alignment horizontal="center" vertical="center"/>
    </xf>
    <xf numFmtId="0" fontId="16" fillId="0" borderId="16" xfId="24" applyFont="1" applyBorder="1" applyAlignment="1">
      <alignment horizontal="center" vertical="center"/>
    </xf>
    <xf numFmtId="0" fontId="18" fillId="0" borderId="18" xfId="24" applyFont="1" applyBorder="1" applyAlignment="1">
      <alignment vertical="center"/>
    </xf>
    <xf numFmtId="165" fontId="16" fillId="0" borderId="22" xfId="24" applyNumberFormat="1" applyFont="1" applyBorder="1" applyAlignment="1">
      <alignment horizontal="center" vertical="center"/>
    </xf>
    <xf numFmtId="0" fontId="16" fillId="0" borderId="34" xfId="24" applyFont="1" applyBorder="1" applyAlignment="1">
      <alignment horizontal="center" vertical="center"/>
    </xf>
    <xf numFmtId="0" fontId="16" fillId="0" borderId="22" xfId="24" applyFont="1" applyBorder="1" applyAlignment="1">
      <alignment horizontal="center" vertical="center"/>
    </xf>
    <xf numFmtId="0" fontId="16" fillId="0" borderId="33" xfId="24" applyFont="1" applyBorder="1" applyAlignment="1">
      <alignment horizontal="center" vertical="center"/>
    </xf>
    <xf numFmtId="0" fontId="16" fillId="0" borderId="28" xfId="24" applyFont="1" applyBorder="1" applyAlignment="1">
      <alignment horizontal="center" vertical="center"/>
    </xf>
    <xf numFmtId="2" fontId="19" fillId="0" borderId="9" xfId="24" applyNumberFormat="1" applyFont="1" applyFill="1" applyBorder="1" applyAlignment="1">
      <alignment horizontal="center" vertical="center"/>
    </xf>
    <xf numFmtId="0" fontId="4" fillId="0" borderId="31" xfId="24" applyBorder="1"/>
    <xf numFmtId="0" fontId="4" fillId="3" borderId="57" xfId="24" applyFill="1" applyBorder="1" applyAlignment="1">
      <alignment vertical="center"/>
    </xf>
    <xf numFmtId="0" fontId="4" fillId="3" borderId="52" xfId="24" applyFill="1" applyBorder="1" applyAlignment="1">
      <alignment vertical="center"/>
    </xf>
    <xf numFmtId="0" fontId="4" fillId="3" borderId="52" xfId="24" applyFill="1" applyBorder="1"/>
    <xf numFmtId="0" fontId="4" fillId="3" borderId="42" xfId="24" applyFill="1" applyBorder="1" applyAlignment="1">
      <alignment vertical="center"/>
    </xf>
    <xf numFmtId="0" fontId="3" fillId="0" borderId="68" xfId="24" applyFont="1" applyBorder="1" applyAlignment="1"/>
    <xf numFmtId="0" fontId="36" fillId="0" borderId="0" xfId="24" applyFont="1" applyBorder="1" applyAlignment="1">
      <alignment horizontal="center" wrapText="1"/>
    </xf>
    <xf numFmtId="0" fontId="3" fillId="0" borderId="0" xfId="24" applyFont="1" applyBorder="1" applyAlignment="1">
      <alignment horizontal="center"/>
    </xf>
    <xf numFmtId="165" fontId="4" fillId="0" borderId="49" xfId="24" applyNumberFormat="1" applyBorder="1" applyAlignment="1">
      <alignment vertical="center"/>
    </xf>
    <xf numFmtId="1" fontId="22" fillId="0" borderId="29" xfId="1" applyNumberFormat="1" applyFont="1" applyBorder="1" applyAlignment="1">
      <alignment horizontal="center" vertical="center"/>
    </xf>
    <xf numFmtId="49" fontId="5" fillId="7" borderId="34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Border="1" applyAlignment="1">
      <alignment vertical="center"/>
    </xf>
    <xf numFmtId="49" fontId="5" fillId="0" borderId="34" xfId="1" applyNumberFormat="1" applyFont="1" applyBorder="1" applyAlignment="1">
      <alignment horizontal="center" vertical="center" wrapText="1"/>
    </xf>
    <xf numFmtId="49" fontId="5" fillId="0" borderId="6" xfId="1" applyNumberFormat="1" applyFont="1" applyBorder="1" applyAlignment="1">
      <alignment horizontal="center" vertical="center" wrapText="1"/>
    </xf>
    <xf numFmtId="0" fontId="22" fillId="0" borderId="25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22" fillId="0" borderId="18" xfId="1" applyFont="1" applyBorder="1" applyAlignment="1">
      <alignment horizontal="left" vertical="center"/>
    </xf>
    <xf numFmtId="0" fontId="22" fillId="0" borderId="15" xfId="1" applyFont="1" applyBorder="1" applyAlignment="1">
      <alignment horizontal="left" vertical="center"/>
    </xf>
    <xf numFmtId="0" fontId="10" fillId="0" borderId="21" xfId="1" applyBorder="1" applyAlignment="1">
      <alignment horizontal="center"/>
    </xf>
    <xf numFmtId="165" fontId="0" fillId="0" borderId="23" xfId="25" applyNumberFormat="1" applyFont="1" applyFill="1" applyBorder="1" applyAlignment="1">
      <alignment horizontal="center" vertical="center"/>
    </xf>
    <xf numFmtId="165" fontId="0" fillId="0" borderId="23" xfId="25" quotePrefix="1" applyNumberFormat="1" applyFont="1" applyFill="1" applyBorder="1" applyAlignment="1">
      <alignment horizontal="center" vertical="center"/>
    </xf>
    <xf numFmtId="0" fontId="3" fillId="0" borderId="7" xfId="25" applyFill="1" applyBorder="1" applyAlignment="1">
      <alignment horizontal="center" vertical="center"/>
    </xf>
    <xf numFmtId="0" fontId="3" fillId="0" borderId="5" xfId="25" applyFill="1" applyBorder="1" applyAlignment="1">
      <alignment horizontal="center" vertical="center"/>
    </xf>
    <xf numFmtId="0" fontId="3" fillId="0" borderId="19" xfId="25" applyFill="1" applyBorder="1" applyAlignment="1">
      <alignment horizontal="center" vertical="center"/>
    </xf>
    <xf numFmtId="0" fontId="3" fillId="0" borderId="21" xfId="25" applyFill="1" applyBorder="1" applyAlignment="1">
      <alignment horizontal="center" vertical="center"/>
    </xf>
    <xf numFmtId="0" fontId="3" fillId="0" borderId="20" xfId="25" applyFill="1" applyBorder="1" applyAlignment="1">
      <alignment horizontal="center" vertical="center"/>
    </xf>
    <xf numFmtId="0" fontId="3" fillId="0" borderId="20" xfId="25" applyFont="1" applyFill="1" applyBorder="1" applyAlignment="1">
      <alignment horizontal="center" vertical="center"/>
    </xf>
    <xf numFmtId="0" fontId="0" fillId="0" borderId="20" xfId="25" applyFont="1" applyFill="1" applyBorder="1" applyAlignment="1">
      <alignment horizontal="center" vertical="center"/>
    </xf>
    <xf numFmtId="164" fontId="0" fillId="0" borderId="4" xfId="25" applyNumberFormat="1" applyFont="1" applyFill="1" applyBorder="1" applyAlignment="1">
      <alignment horizontal="center" vertical="center"/>
    </xf>
    <xf numFmtId="164" fontId="0" fillId="0" borderId="20" xfId="25" applyNumberFormat="1" applyFont="1" applyFill="1" applyBorder="1" applyAlignment="1">
      <alignment horizontal="center" vertical="center"/>
    </xf>
    <xf numFmtId="49" fontId="0" fillId="0" borderId="16" xfId="25" applyNumberFormat="1" applyFont="1" applyFill="1" applyBorder="1" applyAlignment="1">
      <alignment horizontal="center" vertical="center"/>
    </xf>
    <xf numFmtId="49" fontId="0" fillId="0" borderId="22" xfId="25" applyNumberFormat="1" applyFont="1" applyFill="1" applyBorder="1" applyAlignment="1">
      <alignment horizontal="center" vertical="center"/>
    </xf>
    <xf numFmtId="2" fontId="0" fillId="0" borderId="22" xfId="2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25" applyFont="1" applyFill="1" applyBorder="1" applyAlignment="1">
      <alignment horizontal="left" vertical="center"/>
    </xf>
    <xf numFmtId="0" fontId="0" fillId="0" borderId="22" xfId="25" applyFont="1" applyFill="1" applyBorder="1" applyAlignment="1">
      <alignment horizontal="left" vertical="center"/>
    </xf>
    <xf numFmtId="0" fontId="3" fillId="0" borderId="4" xfId="25" applyFill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 vertical="center" wrapText="1"/>
    </xf>
    <xf numFmtId="166" fontId="22" fillId="8" borderId="20" xfId="1" applyNumberFormat="1" applyFont="1" applyFill="1" applyBorder="1" applyAlignment="1">
      <alignment horizontal="center" vertical="center"/>
    </xf>
    <xf numFmtId="1" fontId="22" fillId="0" borderId="23" xfId="1" applyNumberFormat="1" applyFont="1" applyBorder="1" applyAlignment="1">
      <alignment horizontal="center" vertical="center"/>
    </xf>
    <xf numFmtId="49" fontId="5" fillId="0" borderId="27" xfId="1" applyNumberFormat="1" applyFont="1" applyBorder="1" applyAlignment="1">
      <alignment horizontal="center" vertical="center" wrapText="1"/>
    </xf>
    <xf numFmtId="49" fontId="5" fillId="7" borderId="27" xfId="1" applyNumberFormat="1" applyFont="1" applyFill="1" applyBorder="1" applyAlignment="1">
      <alignment horizontal="center" vertical="center" wrapText="1"/>
    </xf>
    <xf numFmtId="49" fontId="21" fillId="0" borderId="33" xfId="1" applyNumberFormat="1" applyFont="1" applyBorder="1" applyAlignment="1">
      <alignment horizontal="center" vertical="center" wrapText="1"/>
    </xf>
    <xf numFmtId="49" fontId="5" fillId="0" borderId="34" xfId="1" applyNumberFormat="1" applyFont="1" applyFill="1" applyBorder="1" applyAlignment="1">
      <alignment horizontal="center" vertical="center" wrapText="1"/>
    </xf>
    <xf numFmtId="166" fontId="22" fillId="7" borderId="20" xfId="1" applyNumberFormat="1" applyFont="1" applyFill="1" applyBorder="1" applyAlignment="1">
      <alignment horizontal="center" vertical="center"/>
    </xf>
    <xf numFmtId="166" fontId="22" fillId="7" borderId="21" xfId="1" applyNumberFormat="1" applyFont="1" applyFill="1" applyBorder="1" applyAlignment="1">
      <alignment horizontal="center" vertical="center"/>
    </xf>
    <xf numFmtId="49" fontId="21" fillId="0" borderId="21" xfId="1" applyNumberFormat="1" applyFont="1" applyFill="1" applyBorder="1" applyAlignment="1">
      <alignment horizontal="center" vertical="center" wrapText="1"/>
    </xf>
    <xf numFmtId="0" fontId="3" fillId="7" borderId="0" xfId="1" applyFont="1" applyFill="1" applyBorder="1" applyAlignment="1">
      <alignment vertical="center"/>
    </xf>
    <xf numFmtId="0" fontId="5" fillId="0" borderId="0" xfId="1" applyFont="1" applyAlignment="1">
      <alignment vertical="center"/>
    </xf>
    <xf numFmtId="164" fontId="23" fillId="8" borderId="34" xfId="1" applyNumberFormat="1" applyFont="1" applyFill="1" applyBorder="1" applyAlignment="1">
      <alignment horizontal="center" vertical="center"/>
    </xf>
    <xf numFmtId="166" fontId="23" fillId="7" borderId="4" xfId="1" applyNumberFormat="1" applyFont="1" applyFill="1" applyBorder="1" applyAlignment="1">
      <alignment horizontal="center" vertical="center"/>
    </xf>
    <xf numFmtId="166" fontId="22" fillId="8" borderId="19" xfId="1" applyNumberFormat="1" applyFont="1" applyFill="1" applyBorder="1" applyAlignment="1">
      <alignment horizontal="center" vertical="center"/>
    </xf>
    <xf numFmtId="49" fontId="2" fillId="0" borderId="0" xfId="1" applyNumberFormat="1" applyFont="1" applyBorder="1" applyAlignment="1">
      <alignment vertical="center"/>
    </xf>
    <xf numFmtId="49" fontId="2" fillId="0" borderId="0" xfId="1" applyNumberFormat="1" applyFont="1" applyAlignment="1">
      <alignment vertical="center"/>
    </xf>
    <xf numFmtId="49" fontId="2" fillId="3" borderId="0" xfId="1" applyNumberFormat="1" applyFont="1" applyFill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0" fillId="3" borderId="0" xfId="1" applyNumberFormat="1" applyFont="1" applyFill="1" applyBorder="1" applyAlignment="1">
      <alignment vertical="center"/>
    </xf>
    <xf numFmtId="0" fontId="5" fillId="0" borderId="0" xfId="1" applyFont="1"/>
    <xf numFmtId="0" fontId="2" fillId="0" borderId="0" xfId="1" applyFont="1" applyFill="1"/>
    <xf numFmtId="49" fontId="1" fillId="3" borderId="0" xfId="1" applyNumberFormat="1" applyFont="1" applyFill="1" applyAlignment="1">
      <alignment vertical="center"/>
    </xf>
    <xf numFmtId="49" fontId="1" fillId="0" borderId="0" xfId="1" applyNumberFormat="1" applyFont="1" applyFill="1" applyAlignment="1">
      <alignment vertical="center"/>
    </xf>
    <xf numFmtId="49" fontId="1" fillId="3" borderId="0" xfId="1" applyNumberFormat="1" applyFont="1" applyFill="1" applyBorder="1" applyAlignment="1">
      <alignment vertical="center"/>
    </xf>
    <xf numFmtId="49" fontId="5" fillId="0" borderId="21" xfId="1" applyNumberFormat="1" applyFont="1" applyFill="1" applyBorder="1" applyAlignment="1">
      <alignment horizontal="center" vertical="center" wrapText="1"/>
    </xf>
    <xf numFmtId="49" fontId="1" fillId="0" borderId="0" xfId="1" applyNumberFormat="1" applyFont="1" applyFill="1" applyBorder="1" applyAlignment="1">
      <alignment vertical="center"/>
    </xf>
    <xf numFmtId="49" fontId="1" fillId="0" borderId="0" xfId="1" applyNumberFormat="1" applyFont="1" applyAlignment="1">
      <alignment vertical="center"/>
    </xf>
    <xf numFmtId="49" fontId="0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vertical="center"/>
    </xf>
    <xf numFmtId="49" fontId="1" fillId="0" borderId="0" xfId="1" applyNumberFormat="1" applyFont="1" applyBorder="1" applyAlignment="1">
      <alignment vertical="center"/>
    </xf>
    <xf numFmtId="0" fontId="2" fillId="0" borderId="0" xfId="1" applyFont="1" applyFill="1" applyAlignment="1">
      <alignment vertical="center"/>
    </xf>
    <xf numFmtId="49" fontId="28" fillId="0" borderId="0" xfId="1" applyNumberFormat="1" applyFont="1" applyFill="1" applyAlignment="1">
      <alignment vertical="center"/>
    </xf>
    <xf numFmtId="49" fontId="21" fillId="0" borderId="33" xfId="1" applyNumberFormat="1" applyFont="1" applyFill="1" applyBorder="1" applyAlignment="1">
      <alignment horizontal="center" vertical="center" wrapText="1"/>
    </xf>
    <xf numFmtId="49" fontId="5" fillId="0" borderId="27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/>
    </xf>
    <xf numFmtId="0" fontId="10" fillId="0" borderId="0" xfId="1" applyFill="1" applyAlignment="1">
      <alignment horizontal="center" vertical="center"/>
    </xf>
    <xf numFmtId="0" fontId="10" fillId="0" borderId="0" xfId="1" applyFill="1" applyAlignment="1">
      <alignment vertical="center"/>
    </xf>
    <xf numFmtId="0" fontId="21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0" fillId="0" borderId="1" xfId="1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10" fillId="0" borderId="2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0" fillId="0" borderId="3" xfId="1" applyBorder="1" applyAlignment="1">
      <alignment horizontal="center" vertical="center" wrapText="1"/>
    </xf>
    <xf numFmtId="0" fontId="10" fillId="0" borderId="10" xfId="1" applyBorder="1" applyAlignment="1">
      <alignment horizontal="center" vertical="center" wrapText="1"/>
    </xf>
    <xf numFmtId="0" fontId="10" fillId="0" borderId="14" xfId="1" applyBorder="1" applyAlignment="1">
      <alignment horizontal="center" vertical="center"/>
    </xf>
    <xf numFmtId="0" fontId="10" fillId="0" borderId="51" xfId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0" fillId="0" borderId="7" xfId="1" applyBorder="1" applyAlignment="1">
      <alignment horizontal="center" vertical="center"/>
    </xf>
    <xf numFmtId="0" fontId="10" fillId="0" borderId="4" xfId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17" fillId="0" borderId="14" xfId="24" applyFont="1" applyFill="1" applyBorder="1" applyAlignment="1">
      <alignment horizontal="center" vertical="center"/>
    </xf>
    <xf numFmtId="0" fontId="17" fillId="0" borderId="17" xfId="24" applyFont="1" applyFill="1" applyBorder="1" applyAlignment="1">
      <alignment horizontal="center" vertical="center"/>
    </xf>
    <xf numFmtId="0" fontId="17" fillId="0" borderId="24" xfId="24" applyFont="1" applyFill="1" applyBorder="1" applyAlignment="1">
      <alignment horizontal="center" vertical="center"/>
    </xf>
    <xf numFmtId="0" fontId="16" fillId="0" borderId="3" xfId="24" applyFont="1" applyFill="1" applyBorder="1" applyAlignment="1">
      <alignment horizontal="center" vertical="center"/>
    </xf>
    <xf numFmtId="0" fontId="16" fillId="0" borderId="10" xfId="24" applyFont="1" applyFill="1" applyBorder="1" applyAlignment="1">
      <alignment horizontal="center" vertical="center"/>
    </xf>
    <xf numFmtId="0" fontId="16" fillId="0" borderId="56" xfId="24" applyFont="1" applyFill="1" applyBorder="1" applyAlignment="1">
      <alignment horizontal="center" vertical="center"/>
    </xf>
    <xf numFmtId="164" fontId="16" fillId="0" borderId="15" xfId="24" applyNumberFormat="1" applyFont="1" applyBorder="1" applyAlignment="1">
      <alignment horizontal="center" vertical="center"/>
    </xf>
    <xf numFmtId="164" fontId="16" fillId="0" borderId="37" xfId="24" applyNumberFormat="1" applyFont="1" applyBorder="1" applyAlignment="1">
      <alignment horizontal="center" vertical="center"/>
    </xf>
    <xf numFmtId="164" fontId="16" fillId="0" borderId="25" xfId="24" applyNumberFormat="1" applyFont="1" applyBorder="1" applyAlignment="1">
      <alignment horizontal="center" vertical="center"/>
    </xf>
    <xf numFmtId="0" fontId="16" fillId="0" borderId="51" xfId="24" applyFont="1" applyBorder="1" applyAlignment="1">
      <alignment horizontal="center" vertical="center"/>
    </xf>
    <xf numFmtId="0" fontId="16" fillId="0" borderId="53" xfId="24" applyFont="1" applyBorder="1" applyAlignment="1">
      <alignment horizontal="center" vertical="center"/>
    </xf>
    <xf numFmtId="0" fontId="16" fillId="0" borderId="55" xfId="24" applyFont="1" applyBorder="1" applyAlignment="1">
      <alignment horizontal="center" vertical="center"/>
    </xf>
    <xf numFmtId="0" fontId="32" fillId="0" borderId="0" xfId="24" applyFont="1" applyAlignment="1">
      <alignment horizontal="center" vertical="center" wrapText="1"/>
    </xf>
    <xf numFmtId="0" fontId="13" fillId="0" borderId="0" xfId="24" applyFont="1" applyBorder="1" applyAlignment="1">
      <alignment horizontal="center"/>
    </xf>
    <xf numFmtId="0" fontId="4" fillId="0" borderId="46" xfId="24" applyFont="1" applyBorder="1" applyAlignment="1">
      <alignment horizontal="center"/>
    </xf>
    <xf numFmtId="0" fontId="4" fillId="0" borderId="7" xfId="24" applyFont="1" applyBorder="1" applyAlignment="1">
      <alignment horizontal="center"/>
    </xf>
    <xf numFmtId="0" fontId="4" fillId="0" borderId="47" xfId="24" applyFont="1" applyBorder="1" applyAlignment="1">
      <alignment horizontal="center"/>
    </xf>
    <xf numFmtId="0" fontId="15" fillId="0" borderId="1" xfId="24" applyFont="1" applyFill="1" applyBorder="1" applyAlignment="1">
      <alignment horizontal="center" vertical="center" wrapText="1"/>
    </xf>
    <xf numFmtId="0" fontId="15" fillId="0" borderId="32" xfId="24" applyFont="1" applyFill="1" applyBorder="1" applyAlignment="1">
      <alignment horizontal="center" vertical="center" wrapText="1"/>
    </xf>
    <xf numFmtId="0" fontId="15" fillId="0" borderId="5" xfId="24" applyFont="1" applyFill="1" applyBorder="1" applyAlignment="1">
      <alignment horizontal="center" vertical="center"/>
    </xf>
    <xf numFmtId="0" fontId="15" fillId="0" borderId="12" xfId="24" applyFont="1" applyFill="1" applyBorder="1" applyAlignment="1">
      <alignment horizontal="center" vertical="center"/>
    </xf>
    <xf numFmtId="0" fontId="11" fillId="0" borderId="15" xfId="24" applyFont="1" applyBorder="1" applyAlignment="1">
      <alignment horizontal="center" vertical="center" wrapText="1"/>
    </xf>
    <xf numFmtId="0" fontId="11" fillId="0" borderId="42" xfId="24" applyFont="1" applyBorder="1" applyAlignment="1">
      <alignment horizontal="center" vertical="center" wrapText="1"/>
    </xf>
    <xf numFmtId="0" fontId="11" fillId="0" borderId="6" xfId="24" applyFont="1" applyBorder="1" applyAlignment="1">
      <alignment horizontal="center" vertical="center" wrapText="1"/>
    </xf>
    <xf numFmtId="0" fontId="11" fillId="0" borderId="13" xfId="24" applyFont="1" applyBorder="1" applyAlignment="1">
      <alignment horizontal="center" vertical="center" wrapText="1"/>
    </xf>
    <xf numFmtId="0" fontId="11" fillId="0" borderId="2" xfId="24" applyFont="1" applyBorder="1" applyAlignment="1">
      <alignment horizontal="center" vertical="center" wrapText="1"/>
    </xf>
    <xf numFmtId="0" fontId="11" fillId="0" borderId="9" xfId="24" applyFont="1" applyBorder="1" applyAlignment="1">
      <alignment horizontal="center" vertical="center" wrapText="1"/>
    </xf>
    <xf numFmtId="0" fontId="11" fillId="0" borderId="4" xfId="24" applyFont="1" applyBorder="1" applyAlignment="1">
      <alignment horizontal="center" vertical="center" wrapText="1"/>
    </xf>
    <xf numFmtId="0" fontId="11" fillId="0" borderId="16" xfId="24" applyFont="1" applyBorder="1" applyAlignment="1">
      <alignment horizontal="center" vertical="center" wrapText="1"/>
    </xf>
    <xf numFmtId="0" fontId="11" fillId="0" borderId="5" xfId="24" applyFont="1" applyBorder="1" applyAlignment="1">
      <alignment horizontal="center" vertical="center" wrapText="1"/>
    </xf>
    <xf numFmtId="0" fontId="34" fillId="0" borderId="39" xfId="24" applyFont="1" applyBorder="1" applyAlignment="1">
      <alignment horizontal="center"/>
    </xf>
    <xf numFmtId="0" fontId="34" fillId="0" borderId="67" xfId="24" applyFont="1" applyBorder="1" applyAlignment="1">
      <alignment horizontal="center"/>
    </xf>
    <xf numFmtId="0" fontId="4" fillId="0" borderId="71" xfId="24" applyFont="1" applyBorder="1" applyAlignment="1">
      <alignment horizontal="center"/>
    </xf>
    <xf numFmtId="0" fontId="3" fillId="0" borderId="71" xfId="24" applyFont="1" applyBorder="1" applyAlignment="1">
      <alignment horizontal="center"/>
    </xf>
    <xf numFmtId="0" fontId="4" fillId="0" borderId="71" xfId="24" applyBorder="1" applyAlignment="1">
      <alignment horizontal="center"/>
    </xf>
    <xf numFmtId="0" fontId="18" fillId="4" borderId="15" xfId="24" applyFont="1" applyFill="1" applyBorder="1" applyAlignment="1">
      <alignment horizontal="center" vertical="center" textRotation="90"/>
    </xf>
    <xf numFmtId="0" fontId="18" fillId="4" borderId="25" xfId="24" applyFont="1" applyFill="1" applyBorder="1" applyAlignment="1">
      <alignment horizontal="center" vertical="center" textRotation="90"/>
    </xf>
    <xf numFmtId="0" fontId="35" fillId="6" borderId="61" xfId="24" applyFont="1" applyFill="1" applyBorder="1" applyAlignment="1">
      <alignment horizontal="center" vertical="center" wrapText="1"/>
    </xf>
    <xf numFmtId="0" fontId="35" fillId="6" borderId="48" xfId="24" applyFont="1" applyFill="1" applyBorder="1" applyAlignment="1">
      <alignment horizontal="center" vertical="center" wrapText="1"/>
    </xf>
    <xf numFmtId="0" fontId="35" fillId="6" borderId="70" xfId="24" applyFont="1" applyFill="1" applyBorder="1" applyAlignment="1">
      <alignment horizontal="center" vertical="center" wrapText="1"/>
    </xf>
    <xf numFmtId="0" fontId="35" fillId="6" borderId="49" xfId="24" applyFont="1" applyFill="1" applyBorder="1" applyAlignment="1">
      <alignment horizontal="center" vertical="center" wrapText="1"/>
    </xf>
    <xf numFmtId="0" fontId="17" fillId="0" borderId="15" xfId="24" applyFont="1" applyFill="1" applyBorder="1" applyAlignment="1">
      <alignment horizontal="center" vertical="center"/>
    </xf>
    <xf numFmtId="0" fontId="17" fillId="0" borderId="18" xfId="24" applyFont="1" applyFill="1" applyBorder="1" applyAlignment="1">
      <alignment horizontal="center" vertical="center"/>
    </xf>
    <xf numFmtId="0" fontId="17" fillId="0" borderId="25" xfId="24" applyFont="1" applyFill="1" applyBorder="1" applyAlignment="1">
      <alignment horizontal="center" vertical="center"/>
    </xf>
    <xf numFmtId="0" fontId="19" fillId="0" borderId="3" xfId="24" applyFont="1" applyFill="1" applyBorder="1" applyAlignment="1">
      <alignment horizontal="center" vertical="center"/>
    </xf>
    <xf numFmtId="0" fontId="19" fillId="0" borderId="10" xfId="24" applyFont="1" applyFill="1" applyBorder="1" applyAlignment="1">
      <alignment horizontal="center" vertical="center"/>
    </xf>
    <xf numFmtId="0" fontId="19" fillId="0" borderId="56" xfId="24" applyFont="1" applyFill="1" applyBorder="1" applyAlignment="1">
      <alignment horizontal="center" vertical="center"/>
    </xf>
    <xf numFmtId="0" fontId="16" fillId="0" borderId="7" xfId="24" applyFont="1" applyBorder="1" applyAlignment="1">
      <alignment horizontal="center" vertical="center"/>
    </xf>
    <xf numFmtId="0" fontId="16" fillId="0" borderId="67" xfId="24" applyFont="1" applyBorder="1" applyAlignment="1">
      <alignment horizontal="center" vertical="center"/>
    </xf>
    <xf numFmtId="0" fontId="16" fillId="0" borderId="63" xfId="24" applyFont="1" applyBorder="1" applyAlignment="1">
      <alignment horizontal="center" vertical="center"/>
    </xf>
    <xf numFmtId="0" fontId="35" fillId="0" borderId="22" xfId="24" applyFont="1" applyBorder="1" applyAlignment="1">
      <alignment horizontal="center" vertical="center" wrapText="1"/>
    </xf>
    <xf numFmtId="0" fontId="35" fillId="0" borderId="21" xfId="24" applyFont="1" applyBorder="1" applyAlignment="1">
      <alignment horizontal="center" vertical="center" wrapText="1"/>
    </xf>
    <xf numFmtId="0" fontId="35" fillId="0" borderId="28" xfId="24" applyFont="1" applyBorder="1" applyAlignment="1">
      <alignment horizontal="center" vertical="center" wrapText="1"/>
    </xf>
    <xf numFmtId="0" fontId="35" fillId="0" borderId="27" xfId="24" applyFont="1" applyBorder="1" applyAlignment="1">
      <alignment horizontal="center" vertical="center" wrapText="1"/>
    </xf>
    <xf numFmtId="0" fontId="17" fillId="0" borderId="37" xfId="24" applyFont="1" applyFill="1" applyBorder="1" applyAlignment="1">
      <alignment horizontal="center" vertical="center"/>
    </xf>
    <xf numFmtId="0" fontId="17" fillId="0" borderId="36" xfId="24" applyFont="1" applyFill="1" applyBorder="1" applyAlignment="1">
      <alignment horizontal="center" vertical="center"/>
    </xf>
    <xf numFmtId="0" fontId="16" fillId="0" borderId="46" xfId="24" applyFont="1" applyBorder="1" applyAlignment="1">
      <alignment horizontal="center" vertical="center"/>
    </xf>
    <xf numFmtId="0" fontId="16" fillId="0" borderId="43" xfId="24" applyFont="1" applyBorder="1" applyAlignment="1">
      <alignment horizontal="center" vertical="center"/>
    </xf>
    <xf numFmtId="0" fontId="16" fillId="0" borderId="30" xfId="24" applyFont="1" applyBorder="1" applyAlignment="1">
      <alignment horizontal="center" vertical="center"/>
    </xf>
    <xf numFmtId="0" fontId="33" fillId="6" borderId="57" xfId="24" applyFont="1" applyFill="1" applyBorder="1" applyAlignment="1">
      <alignment horizontal="center" vertical="center" textRotation="90"/>
    </xf>
    <xf numFmtId="0" fontId="33" fillId="6" borderId="52" xfId="24" applyFont="1" applyFill="1" applyBorder="1" applyAlignment="1">
      <alignment horizontal="center" vertical="center" textRotation="90"/>
    </xf>
    <xf numFmtId="0" fontId="33" fillId="6" borderId="58" xfId="24" applyFont="1" applyFill="1" applyBorder="1" applyAlignment="1">
      <alignment horizontal="center" vertical="center" textRotation="90"/>
    </xf>
    <xf numFmtId="0" fontId="17" fillId="0" borderId="41" xfId="24" applyFont="1" applyFill="1" applyBorder="1" applyAlignment="1">
      <alignment horizontal="center" vertical="center"/>
    </xf>
    <xf numFmtId="0" fontId="17" fillId="0" borderId="14" xfId="24" applyFont="1" applyBorder="1" applyAlignment="1">
      <alignment horizontal="center" vertical="center"/>
    </xf>
    <xf numFmtId="0" fontId="17" fillId="0" borderId="36" xfId="24" applyFont="1" applyBorder="1" applyAlignment="1">
      <alignment horizontal="center" vertical="center"/>
    </xf>
    <xf numFmtId="0" fontId="17" fillId="0" borderId="24" xfId="24" applyFont="1" applyBorder="1" applyAlignment="1">
      <alignment horizontal="center" vertical="center"/>
    </xf>
    <xf numFmtId="0" fontId="16" fillId="0" borderId="54" xfId="24" applyFont="1" applyBorder="1" applyAlignment="1">
      <alignment horizontal="center" vertical="center"/>
    </xf>
    <xf numFmtId="0" fontId="17" fillId="0" borderId="15" xfId="24" applyFont="1" applyBorder="1" applyAlignment="1">
      <alignment horizontal="center" vertical="center"/>
    </xf>
    <xf numFmtId="0" fontId="17" fillId="0" borderId="18" xfId="24" applyFont="1" applyBorder="1" applyAlignment="1">
      <alignment horizontal="center" vertical="center"/>
    </xf>
    <xf numFmtId="0" fontId="17" fillId="0" borderId="25" xfId="24" applyFont="1" applyBorder="1" applyAlignment="1">
      <alignment horizontal="center" vertical="center"/>
    </xf>
    <xf numFmtId="0" fontId="16" fillId="0" borderId="3" xfId="24" applyFont="1" applyBorder="1" applyAlignment="1">
      <alignment horizontal="center" vertical="center"/>
    </xf>
    <xf numFmtId="0" fontId="16" fillId="0" borderId="10" xfId="24" applyFont="1" applyBorder="1" applyAlignment="1">
      <alignment horizontal="center" vertical="center"/>
    </xf>
    <xf numFmtId="0" fontId="16" fillId="0" borderId="56" xfId="24" applyFont="1" applyBorder="1" applyAlignment="1">
      <alignment horizontal="center" vertical="center"/>
    </xf>
    <xf numFmtId="164" fontId="16" fillId="0" borderId="42" xfId="24" applyNumberFormat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12" fillId="3" borderId="64" xfId="1" applyFont="1" applyFill="1" applyBorder="1" applyAlignment="1">
      <alignment horizontal="center"/>
    </xf>
    <xf numFmtId="0" fontId="12" fillId="3" borderId="65" xfId="1" applyFont="1" applyFill="1" applyBorder="1" applyAlignment="1">
      <alignment horizontal="center"/>
    </xf>
    <xf numFmtId="0" fontId="12" fillId="3" borderId="66" xfId="1" applyFont="1" applyFill="1" applyBorder="1" applyAlignment="1">
      <alignment horizontal="center"/>
    </xf>
    <xf numFmtId="0" fontId="20" fillId="0" borderId="14" xfId="1" applyFont="1" applyBorder="1" applyAlignment="1">
      <alignment horizontal="center" vertical="center" wrapText="1"/>
    </xf>
    <xf numFmtId="0" fontId="20" fillId="0" borderId="24" xfId="1" applyFont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20" fillId="0" borderId="59" xfId="1" applyFont="1" applyBorder="1" applyAlignment="1">
      <alignment horizontal="center" vertical="center"/>
    </xf>
    <xf numFmtId="0" fontId="20" fillId="0" borderId="60" xfId="1" applyFont="1" applyBorder="1" applyAlignment="1">
      <alignment horizontal="center" vertical="center"/>
    </xf>
    <xf numFmtId="0" fontId="20" fillId="0" borderId="16" xfId="1" applyFont="1" applyBorder="1" applyAlignment="1">
      <alignment horizontal="center" vertical="center"/>
    </xf>
    <xf numFmtId="0" fontId="20" fillId="0" borderId="28" xfId="1" applyFont="1" applyBorder="1" applyAlignment="1">
      <alignment horizontal="center" vertical="center"/>
    </xf>
    <xf numFmtId="2" fontId="20" fillId="0" borderId="61" xfId="1" applyNumberFormat="1" applyFont="1" applyBorder="1" applyAlignment="1">
      <alignment horizontal="center" vertical="center" wrapText="1"/>
    </xf>
    <xf numFmtId="2" fontId="20" fillId="0" borderId="62" xfId="1" applyNumberFormat="1" applyFont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/>
    </xf>
    <xf numFmtId="0" fontId="20" fillId="0" borderId="51" xfId="1" applyFont="1" applyBorder="1" applyAlignment="1">
      <alignment horizontal="center" vertical="center"/>
    </xf>
    <xf numFmtId="0" fontId="20" fillId="0" borderId="47" xfId="1" applyFont="1" applyBorder="1" applyAlignment="1">
      <alignment horizontal="center" vertical="center" wrapText="1"/>
    </xf>
    <xf numFmtId="0" fontId="20" fillId="0" borderId="31" xfId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20" fillId="0" borderId="5" xfId="1" applyFont="1" applyBorder="1" applyAlignment="1">
      <alignment horizontal="center" vertical="center" wrapText="1"/>
    </xf>
    <xf numFmtId="49" fontId="5" fillId="0" borderId="12" xfId="1" applyNumberFormat="1" applyFont="1" applyBorder="1" applyAlignment="1">
      <alignment horizontal="center" vertical="center" wrapText="1"/>
    </xf>
    <xf numFmtId="49" fontId="5" fillId="0" borderId="10" xfId="1" applyNumberFormat="1" applyFont="1" applyBorder="1" applyAlignment="1">
      <alignment horizontal="center" vertical="center" wrapText="1"/>
    </xf>
    <xf numFmtId="49" fontId="5" fillId="0" borderId="44" xfId="1" applyNumberFormat="1" applyFont="1" applyBorder="1" applyAlignment="1">
      <alignment horizontal="center" vertical="center" wrapText="1"/>
    </xf>
    <xf numFmtId="49" fontId="21" fillId="0" borderId="44" xfId="1" applyNumberFormat="1" applyFont="1" applyBorder="1" applyAlignment="1">
      <alignment horizontal="center" vertical="center" wrapText="1"/>
    </xf>
    <xf numFmtId="49" fontId="5" fillId="0" borderId="3" xfId="1" applyNumberFormat="1" applyFont="1" applyBorder="1" applyAlignment="1">
      <alignment horizontal="center" vertical="center" wrapText="1"/>
    </xf>
    <xf numFmtId="49" fontId="5" fillId="0" borderId="4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49" fontId="22" fillId="0" borderId="23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10" fillId="0" borderId="0" xfId="1" applyFill="1" applyAlignment="1">
      <alignment horizontal="center"/>
    </xf>
    <xf numFmtId="0" fontId="3" fillId="0" borderId="0" xfId="1" applyFont="1" applyFill="1" applyAlignment="1">
      <alignment horizontal="center"/>
    </xf>
    <xf numFmtId="165" fontId="10" fillId="0" borderId="0" xfId="1" applyNumberFormat="1" applyFill="1" applyAlignment="1">
      <alignment horizontal="center"/>
    </xf>
    <xf numFmtId="165" fontId="10" fillId="0" borderId="0" xfId="1" applyNumberFormat="1" applyFill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0" fillId="0" borderId="0" xfId="1" applyFill="1"/>
    <xf numFmtId="0" fontId="1" fillId="0" borderId="0" xfId="1" applyFont="1"/>
    <xf numFmtId="2" fontId="23" fillId="0" borderId="11" xfId="1" applyNumberFormat="1" applyFont="1" applyFill="1" applyBorder="1" applyAlignment="1">
      <alignment horizontal="center" vertical="center"/>
    </xf>
    <xf numFmtId="2" fontId="37" fillId="0" borderId="72" xfId="1" applyNumberFormat="1" applyFont="1" applyFill="1" applyBorder="1" applyAlignment="1">
      <alignment horizontal="center" vertical="center"/>
    </xf>
    <xf numFmtId="2" fontId="37" fillId="3" borderId="72" xfId="1" applyNumberFormat="1" applyFont="1" applyFill="1" applyBorder="1" applyAlignment="1">
      <alignment horizontal="center" vertical="center"/>
    </xf>
    <xf numFmtId="164" fontId="23" fillId="0" borderId="33" xfId="1" applyNumberFormat="1" applyFont="1" applyFill="1" applyBorder="1" applyAlignment="1">
      <alignment horizontal="center" vertical="center"/>
    </xf>
    <xf numFmtId="0" fontId="10" fillId="0" borderId="0" xfId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10" fillId="0" borderId="0" xfId="1" applyFill="1" applyBorder="1" applyAlignment="1">
      <alignment vertical="center"/>
    </xf>
    <xf numFmtId="165" fontId="10" fillId="0" borderId="0" xfId="1" applyNumberFormat="1" applyFill="1" applyBorder="1" applyAlignment="1">
      <alignment horizontal="center"/>
    </xf>
    <xf numFmtId="2" fontId="10" fillId="0" borderId="0" xfId="1" applyNumberFormat="1" applyFill="1" applyBorder="1" applyAlignment="1">
      <alignment horizontal="center" vertical="center"/>
    </xf>
    <xf numFmtId="165" fontId="10" fillId="0" borderId="0" xfId="1" applyNumberFormat="1" applyFill="1" applyBorder="1" applyAlignment="1">
      <alignment horizontal="center" vertical="center"/>
    </xf>
    <xf numFmtId="0" fontId="10" fillId="0" borderId="0" xfId="1" applyFill="1" applyBorder="1" applyAlignment="1">
      <alignment horizontal="center" vertical="center"/>
    </xf>
    <xf numFmtId="2" fontId="3" fillId="0" borderId="0" xfId="1" applyNumberFormat="1" applyFont="1" applyFill="1" applyBorder="1" applyAlignment="1">
      <alignment horizontal="center"/>
    </xf>
    <xf numFmtId="0" fontId="10" fillId="0" borderId="0" xfId="1" applyFill="1" applyBorder="1"/>
    <xf numFmtId="2" fontId="25" fillId="0" borderId="11" xfId="1" applyNumberFormat="1" applyFont="1" applyFill="1" applyBorder="1" applyAlignment="1">
      <alignment horizontal="center" vertical="center"/>
    </xf>
    <xf numFmtId="2" fontId="23" fillId="0" borderId="8" xfId="1" applyNumberFormat="1" applyFont="1" applyFill="1" applyBorder="1" applyAlignment="1">
      <alignment horizontal="center" vertical="center"/>
    </xf>
    <xf numFmtId="2" fontId="23" fillId="0" borderId="1" xfId="1" applyNumberFormat="1" applyFont="1" applyFill="1" applyBorder="1" applyAlignment="1">
      <alignment horizontal="center" vertical="center"/>
    </xf>
    <xf numFmtId="2" fontId="38" fillId="0" borderId="72" xfId="1" applyNumberFormat="1" applyFont="1" applyFill="1" applyBorder="1" applyAlignment="1">
      <alignment horizontal="center" vertical="center"/>
    </xf>
    <xf numFmtId="2" fontId="38" fillId="3" borderId="72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right" vertical="center"/>
    </xf>
    <xf numFmtId="2" fontId="10" fillId="0" borderId="0" xfId="1" applyNumberFormat="1" applyFill="1" applyBorder="1" applyAlignment="1">
      <alignment vertical="center"/>
    </xf>
    <xf numFmtId="0" fontId="10" fillId="0" borderId="11" xfId="1" applyFont="1" applyBorder="1" applyAlignment="1">
      <alignment horizontal="center" vertical="center" wrapText="1"/>
    </xf>
    <xf numFmtId="2" fontId="25" fillId="0" borderId="38" xfId="1" applyNumberFormat="1" applyFont="1" applyFill="1" applyBorder="1" applyAlignment="1">
      <alignment horizontal="center" vertical="center"/>
    </xf>
    <xf numFmtId="0" fontId="10" fillId="0" borderId="0" xfId="1" applyBorder="1" applyAlignment="1">
      <alignment vertical="center"/>
    </xf>
    <xf numFmtId="165" fontId="1" fillId="0" borderId="0" xfId="1" applyNumberFormat="1" applyFont="1" applyFill="1" applyBorder="1" applyAlignment="1">
      <alignment horizontal="center"/>
    </xf>
    <xf numFmtId="2" fontId="25" fillId="0" borderId="8" xfId="1" applyNumberFormat="1" applyFont="1" applyFill="1" applyBorder="1" applyAlignment="1">
      <alignment horizontal="center" vertical="center"/>
    </xf>
    <xf numFmtId="0" fontId="10" fillId="0" borderId="20" xfId="1" applyBorder="1" applyAlignment="1">
      <alignment horizontal="center" vertical="center"/>
    </xf>
    <xf numFmtId="0" fontId="10" fillId="0" borderId="26" xfId="1" applyBorder="1" applyAlignment="1">
      <alignment horizontal="center" vertical="center"/>
    </xf>
    <xf numFmtId="1" fontId="10" fillId="0" borderId="0" xfId="1" applyNumberFormat="1" applyFill="1" applyBorder="1" applyAlignment="1">
      <alignment horizontal="center" vertical="center"/>
    </xf>
  </cellXfs>
  <cellStyles count="27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Normal" xfId="0" builtinId="0"/>
    <cellStyle name="Обычный 2" xfId="1"/>
    <cellStyle name="Обычный 2 2" xfId="24"/>
    <cellStyle name="Обычный 2 2 2" xfId="26"/>
    <cellStyle name="Обычный 2 3" xfId="25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KartFreedom!$C$19:$C$66</c:f>
              <c:numCache>
                <c:formatCode>0.00</c:formatCode>
                <c:ptCount val="48"/>
                <c:pt idx="0">
                  <c:v>45.43</c:v>
                </c:pt>
                <c:pt idx="1">
                  <c:v>43.26</c:v>
                </c:pt>
                <c:pt idx="2">
                  <c:v>42.93</c:v>
                </c:pt>
                <c:pt idx="3">
                  <c:v>42.41</c:v>
                </c:pt>
                <c:pt idx="4">
                  <c:v>42.5</c:v>
                </c:pt>
                <c:pt idx="5">
                  <c:v>42.31</c:v>
                </c:pt>
                <c:pt idx="6">
                  <c:v>42.19</c:v>
                </c:pt>
                <c:pt idx="7">
                  <c:v>42.34</c:v>
                </c:pt>
                <c:pt idx="8">
                  <c:v>42.24</c:v>
                </c:pt>
                <c:pt idx="9">
                  <c:v>42.29</c:v>
                </c:pt>
                <c:pt idx="10">
                  <c:v>42.48</c:v>
                </c:pt>
                <c:pt idx="11">
                  <c:v>42.4</c:v>
                </c:pt>
                <c:pt idx="12">
                  <c:v>42.42</c:v>
                </c:pt>
                <c:pt idx="13">
                  <c:v>42.33</c:v>
                </c:pt>
                <c:pt idx="14">
                  <c:v>42.4</c:v>
                </c:pt>
                <c:pt idx="15">
                  <c:v>42.24</c:v>
                </c:pt>
                <c:pt idx="16">
                  <c:v>42.09</c:v>
                </c:pt>
                <c:pt idx="17">
                  <c:v>42.21</c:v>
                </c:pt>
                <c:pt idx="18">
                  <c:v>42.19</c:v>
                </c:pt>
                <c:pt idx="19">
                  <c:v>42.27</c:v>
                </c:pt>
                <c:pt idx="20">
                  <c:v>42.32</c:v>
                </c:pt>
                <c:pt idx="21">
                  <c:v>42.42</c:v>
                </c:pt>
                <c:pt idx="22">
                  <c:v>42.23</c:v>
                </c:pt>
                <c:pt idx="23">
                  <c:v>42.25</c:v>
                </c:pt>
                <c:pt idx="24">
                  <c:v>42.2</c:v>
                </c:pt>
                <c:pt idx="25">
                  <c:v>42.13</c:v>
                </c:pt>
                <c:pt idx="26">
                  <c:v>42.38</c:v>
                </c:pt>
                <c:pt idx="27">
                  <c:v>42.26</c:v>
                </c:pt>
                <c:pt idx="28">
                  <c:v>42.15</c:v>
                </c:pt>
                <c:pt idx="29">
                  <c:v>42.19</c:v>
                </c:pt>
                <c:pt idx="30">
                  <c:v>42.23</c:v>
                </c:pt>
                <c:pt idx="31">
                  <c:v>42.32</c:v>
                </c:pt>
                <c:pt idx="32">
                  <c:v>42.35</c:v>
                </c:pt>
                <c:pt idx="33">
                  <c:v>42.23</c:v>
                </c:pt>
                <c:pt idx="34">
                  <c:v>42.19</c:v>
                </c:pt>
                <c:pt idx="35">
                  <c:v>42.17</c:v>
                </c:pt>
                <c:pt idx="36">
                  <c:v>42.08</c:v>
                </c:pt>
                <c:pt idx="37">
                  <c:v>42.29</c:v>
                </c:pt>
                <c:pt idx="38">
                  <c:v>42.34</c:v>
                </c:pt>
                <c:pt idx="39">
                  <c:v>42.34</c:v>
                </c:pt>
                <c:pt idx="40">
                  <c:v>42.21</c:v>
                </c:pt>
                <c:pt idx="41">
                  <c:v>42.43</c:v>
                </c:pt>
                <c:pt idx="42">
                  <c:v>43.16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KartFreedom!$D$19:$D$66</c:f>
              <c:numCache>
                <c:formatCode>0.00</c:formatCode>
                <c:ptCount val="48"/>
                <c:pt idx="0">
                  <c:v>42.53</c:v>
                </c:pt>
                <c:pt idx="1">
                  <c:v>42.63</c:v>
                </c:pt>
                <c:pt idx="2">
                  <c:v>42.7</c:v>
                </c:pt>
                <c:pt idx="3">
                  <c:v>42.59</c:v>
                </c:pt>
                <c:pt idx="4">
                  <c:v>42.43</c:v>
                </c:pt>
                <c:pt idx="5">
                  <c:v>42.69</c:v>
                </c:pt>
                <c:pt idx="6">
                  <c:v>42.39</c:v>
                </c:pt>
                <c:pt idx="7">
                  <c:v>42.49</c:v>
                </c:pt>
                <c:pt idx="8">
                  <c:v>42.48</c:v>
                </c:pt>
                <c:pt idx="9">
                  <c:v>42.45</c:v>
                </c:pt>
                <c:pt idx="10">
                  <c:v>42.55</c:v>
                </c:pt>
                <c:pt idx="11">
                  <c:v>42.66</c:v>
                </c:pt>
                <c:pt idx="12">
                  <c:v>42.45</c:v>
                </c:pt>
                <c:pt idx="13">
                  <c:v>42.61</c:v>
                </c:pt>
                <c:pt idx="14">
                  <c:v>42.59</c:v>
                </c:pt>
                <c:pt idx="15">
                  <c:v>42.33</c:v>
                </c:pt>
                <c:pt idx="16">
                  <c:v>42.68</c:v>
                </c:pt>
                <c:pt idx="17">
                  <c:v>42.58</c:v>
                </c:pt>
                <c:pt idx="18">
                  <c:v>42.43</c:v>
                </c:pt>
                <c:pt idx="19">
                  <c:v>42.57</c:v>
                </c:pt>
                <c:pt idx="20">
                  <c:v>42.56</c:v>
                </c:pt>
                <c:pt idx="21">
                  <c:v>42.36</c:v>
                </c:pt>
                <c:pt idx="22">
                  <c:v>42.53</c:v>
                </c:pt>
                <c:pt idx="23">
                  <c:v>42.43</c:v>
                </c:pt>
                <c:pt idx="24">
                  <c:v>42.56</c:v>
                </c:pt>
                <c:pt idx="25">
                  <c:v>42.63</c:v>
                </c:pt>
                <c:pt idx="26">
                  <c:v>42.79</c:v>
                </c:pt>
                <c:pt idx="27">
                  <c:v>42.59</c:v>
                </c:pt>
                <c:pt idx="28">
                  <c:v>42.47</c:v>
                </c:pt>
                <c:pt idx="29">
                  <c:v>42.81</c:v>
                </c:pt>
                <c:pt idx="30">
                  <c:v>42.56</c:v>
                </c:pt>
                <c:pt idx="31">
                  <c:v>42.47</c:v>
                </c:pt>
                <c:pt idx="32">
                  <c:v>42.39</c:v>
                </c:pt>
                <c:pt idx="33">
                  <c:v>42.69</c:v>
                </c:pt>
                <c:pt idx="34">
                  <c:v>42.61</c:v>
                </c:pt>
                <c:pt idx="35">
                  <c:v>42.6</c:v>
                </c:pt>
                <c:pt idx="36">
                  <c:v>43.67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KartFreedom!$E$19:$E$66</c:f>
              <c:numCache>
                <c:formatCode>0.00</c:formatCode>
                <c:ptCount val="48"/>
                <c:pt idx="0">
                  <c:v>42.96</c:v>
                </c:pt>
                <c:pt idx="1">
                  <c:v>42.73</c:v>
                </c:pt>
                <c:pt idx="2">
                  <c:v>42.71</c:v>
                </c:pt>
                <c:pt idx="3">
                  <c:v>42.96</c:v>
                </c:pt>
                <c:pt idx="4">
                  <c:v>42.83</c:v>
                </c:pt>
                <c:pt idx="5">
                  <c:v>42.96</c:v>
                </c:pt>
                <c:pt idx="6">
                  <c:v>42.75</c:v>
                </c:pt>
                <c:pt idx="7">
                  <c:v>42.71</c:v>
                </c:pt>
                <c:pt idx="8">
                  <c:v>42.62</c:v>
                </c:pt>
                <c:pt idx="9">
                  <c:v>42.73</c:v>
                </c:pt>
                <c:pt idx="10">
                  <c:v>42.61</c:v>
                </c:pt>
                <c:pt idx="11">
                  <c:v>42.79</c:v>
                </c:pt>
                <c:pt idx="12">
                  <c:v>42.65</c:v>
                </c:pt>
                <c:pt idx="13">
                  <c:v>42.67</c:v>
                </c:pt>
                <c:pt idx="14">
                  <c:v>42.73</c:v>
                </c:pt>
                <c:pt idx="15">
                  <c:v>42.68</c:v>
                </c:pt>
                <c:pt idx="16">
                  <c:v>42.62</c:v>
                </c:pt>
                <c:pt idx="17">
                  <c:v>42.69</c:v>
                </c:pt>
                <c:pt idx="18">
                  <c:v>42.86</c:v>
                </c:pt>
                <c:pt idx="19">
                  <c:v>42.84</c:v>
                </c:pt>
                <c:pt idx="20">
                  <c:v>42.59</c:v>
                </c:pt>
                <c:pt idx="21">
                  <c:v>43.49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KartFreedom!$F$19:$F$66</c:f>
              <c:numCache>
                <c:formatCode>0.00</c:formatCode>
                <c:ptCount val="48"/>
                <c:pt idx="0">
                  <c:v>42.39</c:v>
                </c:pt>
                <c:pt idx="1">
                  <c:v>42.28</c:v>
                </c:pt>
                <c:pt idx="2">
                  <c:v>42.3</c:v>
                </c:pt>
                <c:pt idx="3">
                  <c:v>42.28</c:v>
                </c:pt>
                <c:pt idx="4">
                  <c:v>42.35</c:v>
                </c:pt>
                <c:pt idx="5">
                  <c:v>42.28</c:v>
                </c:pt>
                <c:pt idx="6">
                  <c:v>42.71</c:v>
                </c:pt>
                <c:pt idx="7">
                  <c:v>42.5</c:v>
                </c:pt>
                <c:pt idx="8">
                  <c:v>42.39</c:v>
                </c:pt>
                <c:pt idx="9">
                  <c:v>42.43</c:v>
                </c:pt>
                <c:pt idx="10">
                  <c:v>42.4</c:v>
                </c:pt>
                <c:pt idx="11">
                  <c:v>42.46</c:v>
                </c:pt>
                <c:pt idx="12">
                  <c:v>42.3</c:v>
                </c:pt>
                <c:pt idx="13">
                  <c:v>42.35</c:v>
                </c:pt>
                <c:pt idx="14">
                  <c:v>42.36</c:v>
                </c:pt>
                <c:pt idx="15">
                  <c:v>42.27</c:v>
                </c:pt>
                <c:pt idx="16">
                  <c:v>42.77</c:v>
                </c:pt>
                <c:pt idx="17">
                  <c:v>42.43</c:v>
                </c:pt>
                <c:pt idx="21">
                  <c:v>42.38</c:v>
                </c:pt>
                <c:pt idx="22">
                  <c:v>42.42</c:v>
                </c:pt>
                <c:pt idx="23">
                  <c:v>42.45</c:v>
                </c:pt>
                <c:pt idx="24">
                  <c:v>42.46</c:v>
                </c:pt>
                <c:pt idx="25">
                  <c:v>42.42</c:v>
                </c:pt>
                <c:pt idx="26">
                  <c:v>42.35</c:v>
                </c:pt>
                <c:pt idx="27">
                  <c:v>42.41</c:v>
                </c:pt>
                <c:pt idx="28">
                  <c:v>42.55</c:v>
                </c:pt>
                <c:pt idx="29">
                  <c:v>42.51</c:v>
                </c:pt>
                <c:pt idx="30">
                  <c:v>42.52</c:v>
                </c:pt>
                <c:pt idx="31">
                  <c:v>42.35</c:v>
                </c:pt>
                <c:pt idx="32">
                  <c:v>42.43</c:v>
                </c:pt>
                <c:pt idx="33">
                  <c:v>42.41</c:v>
                </c:pt>
                <c:pt idx="34">
                  <c:v>42.41</c:v>
                </c:pt>
                <c:pt idx="35">
                  <c:v>42.34</c:v>
                </c:pt>
                <c:pt idx="36">
                  <c:v>42.4</c:v>
                </c:pt>
                <c:pt idx="37">
                  <c:v>42.36</c:v>
                </c:pt>
                <c:pt idx="38">
                  <c:v>42.35</c:v>
                </c:pt>
                <c:pt idx="39">
                  <c:v>42.74</c:v>
                </c:pt>
                <c:pt idx="40">
                  <c:v>42.45</c:v>
                </c:pt>
                <c:pt idx="41">
                  <c:v>42.55</c:v>
                </c:pt>
                <c:pt idx="42">
                  <c:v>42.38</c:v>
                </c:pt>
                <c:pt idx="43">
                  <c:v>42.44</c:v>
                </c:pt>
                <c:pt idx="44">
                  <c:v>42.84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KartFreedom!$B$19:$B$66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KartFreedom!$G$19:$G$66</c:f>
              <c:numCache>
                <c:formatCode>0.00</c:formatCode>
                <c:ptCount val="48"/>
                <c:pt idx="0">
                  <c:v>42.68</c:v>
                </c:pt>
                <c:pt idx="1">
                  <c:v>42.63</c:v>
                </c:pt>
                <c:pt idx="2">
                  <c:v>42.34</c:v>
                </c:pt>
                <c:pt idx="3">
                  <c:v>42.16</c:v>
                </c:pt>
                <c:pt idx="4">
                  <c:v>42.82</c:v>
                </c:pt>
                <c:pt idx="5">
                  <c:v>42.18</c:v>
                </c:pt>
                <c:pt idx="6">
                  <c:v>42.31</c:v>
                </c:pt>
                <c:pt idx="7">
                  <c:v>42.3</c:v>
                </c:pt>
                <c:pt idx="8">
                  <c:v>42.17</c:v>
                </c:pt>
                <c:pt idx="9">
                  <c:v>42.56</c:v>
                </c:pt>
                <c:pt idx="10">
                  <c:v>42.36</c:v>
                </c:pt>
                <c:pt idx="11">
                  <c:v>42.21</c:v>
                </c:pt>
                <c:pt idx="12">
                  <c:v>42.34</c:v>
                </c:pt>
                <c:pt idx="13">
                  <c:v>42.32</c:v>
                </c:pt>
                <c:pt idx="14">
                  <c:v>42.2</c:v>
                </c:pt>
                <c:pt idx="15">
                  <c:v>42.47</c:v>
                </c:pt>
                <c:pt idx="16">
                  <c:v>42.24</c:v>
                </c:pt>
                <c:pt idx="17">
                  <c:v>42.45</c:v>
                </c:pt>
                <c:pt idx="18">
                  <c:v>42.31</c:v>
                </c:pt>
                <c:pt idx="19">
                  <c:v>42.28</c:v>
                </c:pt>
                <c:pt idx="20">
                  <c:v>42.16</c:v>
                </c:pt>
                <c:pt idx="21">
                  <c:v>42.03</c:v>
                </c:pt>
                <c:pt idx="22">
                  <c:v>42.18</c:v>
                </c:pt>
                <c:pt idx="23">
                  <c:v>42.13</c:v>
                </c:pt>
                <c:pt idx="24">
                  <c:v>42.27</c:v>
                </c:pt>
                <c:pt idx="25">
                  <c:v>42.35</c:v>
                </c:pt>
                <c:pt idx="26">
                  <c:v>42.1</c:v>
                </c:pt>
                <c:pt idx="27">
                  <c:v>43.31</c:v>
                </c:pt>
                <c:pt idx="28">
                  <c:v>42.72</c:v>
                </c:pt>
                <c:pt idx="29">
                  <c:v>42.33</c:v>
                </c:pt>
                <c:pt idx="30">
                  <c:v>42.39</c:v>
                </c:pt>
                <c:pt idx="31">
                  <c:v>42.19</c:v>
                </c:pt>
                <c:pt idx="32">
                  <c:v>42.34</c:v>
                </c:pt>
                <c:pt idx="33">
                  <c:v>42.06</c:v>
                </c:pt>
                <c:pt idx="34">
                  <c:v>42.3</c:v>
                </c:pt>
                <c:pt idx="35">
                  <c:v>42.04</c:v>
                </c:pt>
                <c:pt idx="36">
                  <c:v>42.03</c:v>
                </c:pt>
                <c:pt idx="37">
                  <c:v>42.47</c:v>
                </c:pt>
                <c:pt idx="38">
                  <c:v>41.99</c:v>
                </c:pt>
                <c:pt idx="39">
                  <c:v>42.05</c:v>
                </c:pt>
                <c:pt idx="40">
                  <c:v>42.97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KartFreedom!$H$18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KartFreedom!$H$19:$H$66</c:f>
              <c:numCache>
                <c:formatCode>0.00</c:formatCode>
                <c:ptCount val="48"/>
                <c:pt idx="0">
                  <c:v>42.65</c:v>
                </c:pt>
                <c:pt idx="1">
                  <c:v>42.59</c:v>
                </c:pt>
                <c:pt idx="2">
                  <c:v>42.29</c:v>
                </c:pt>
                <c:pt idx="3">
                  <c:v>42.72</c:v>
                </c:pt>
                <c:pt idx="4">
                  <c:v>42.38</c:v>
                </c:pt>
                <c:pt idx="5">
                  <c:v>42.48</c:v>
                </c:pt>
                <c:pt idx="6">
                  <c:v>42.34</c:v>
                </c:pt>
                <c:pt idx="7">
                  <c:v>42.54</c:v>
                </c:pt>
                <c:pt idx="8">
                  <c:v>42.33</c:v>
                </c:pt>
                <c:pt idx="9">
                  <c:v>42.72</c:v>
                </c:pt>
                <c:pt idx="10">
                  <c:v>42.36</c:v>
                </c:pt>
                <c:pt idx="11">
                  <c:v>42.42</c:v>
                </c:pt>
                <c:pt idx="12">
                  <c:v>42.37</c:v>
                </c:pt>
                <c:pt idx="13">
                  <c:v>42.44</c:v>
                </c:pt>
                <c:pt idx="14">
                  <c:v>42.43</c:v>
                </c:pt>
                <c:pt idx="15">
                  <c:v>42.56</c:v>
                </c:pt>
                <c:pt idx="16">
                  <c:v>42.24</c:v>
                </c:pt>
                <c:pt idx="17">
                  <c:v>42.25</c:v>
                </c:pt>
                <c:pt idx="18">
                  <c:v>42.39</c:v>
                </c:pt>
                <c:pt idx="19">
                  <c:v>42.4</c:v>
                </c:pt>
                <c:pt idx="20">
                  <c:v>42.39</c:v>
                </c:pt>
                <c:pt idx="21">
                  <c:v>42.22</c:v>
                </c:pt>
                <c:pt idx="22">
                  <c:v>42.35</c:v>
                </c:pt>
                <c:pt idx="23">
                  <c:v>42.34</c:v>
                </c:pt>
                <c:pt idx="24">
                  <c:v>42.23</c:v>
                </c:pt>
                <c:pt idx="25">
                  <c:v>42.57</c:v>
                </c:pt>
                <c:pt idx="26">
                  <c:v>43.17</c:v>
                </c:pt>
                <c:pt idx="27">
                  <c:v>42.33</c:v>
                </c:pt>
                <c:pt idx="28">
                  <c:v>42.34</c:v>
                </c:pt>
                <c:pt idx="29">
                  <c:v>42.66</c:v>
                </c:pt>
                <c:pt idx="30">
                  <c:v>42.38</c:v>
                </c:pt>
                <c:pt idx="31">
                  <c:v>42.61</c:v>
                </c:pt>
                <c:pt idx="32">
                  <c:v>42.31</c:v>
                </c:pt>
                <c:pt idx="33">
                  <c:v>42.16</c:v>
                </c:pt>
                <c:pt idx="34">
                  <c:v>42.45</c:v>
                </c:pt>
                <c:pt idx="35">
                  <c:v>42.54</c:v>
                </c:pt>
                <c:pt idx="36">
                  <c:v>42.31</c:v>
                </c:pt>
                <c:pt idx="37">
                  <c:v>42.86</c:v>
                </c:pt>
                <c:pt idx="38">
                  <c:v>42.52</c:v>
                </c:pt>
                <c:pt idx="39">
                  <c:v>42.31</c:v>
                </c:pt>
                <c:pt idx="40">
                  <c:v>42.19</c:v>
                </c:pt>
                <c:pt idx="41">
                  <c:v>42.38</c:v>
                </c:pt>
                <c:pt idx="42">
                  <c:v>42.42</c:v>
                </c:pt>
                <c:pt idx="43">
                  <c:v>42.33</c:v>
                </c:pt>
                <c:pt idx="44">
                  <c:v>42.41</c:v>
                </c:pt>
                <c:pt idx="45">
                  <c:v>42.44</c:v>
                </c:pt>
                <c:pt idx="46">
                  <c:v>42.47</c:v>
                </c:pt>
                <c:pt idx="47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800320"/>
        <c:axId val="36750464"/>
      </c:lineChart>
      <c:catAx>
        <c:axId val="12780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6750464"/>
        <c:crosses val="autoZero"/>
        <c:auto val="1"/>
        <c:lblAlgn val="ctr"/>
        <c:lblOffset val="100"/>
        <c:noMultiLvlLbl val="0"/>
      </c:catAx>
      <c:valAx>
        <c:axId val="36750464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78003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'NFS Kozaks'!$C$18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Kozaks'!$B$19:$B$76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'NFS Kozaks'!$C$19:$C$76</c:f>
              <c:numCache>
                <c:formatCode>0.00</c:formatCode>
                <c:ptCount val="58"/>
                <c:pt idx="0">
                  <c:v>45.54</c:v>
                </c:pt>
                <c:pt idx="1">
                  <c:v>43.05</c:v>
                </c:pt>
                <c:pt idx="2">
                  <c:v>43.14</c:v>
                </c:pt>
                <c:pt idx="3">
                  <c:v>42.57</c:v>
                </c:pt>
                <c:pt idx="4">
                  <c:v>42.52</c:v>
                </c:pt>
                <c:pt idx="5">
                  <c:v>42.46</c:v>
                </c:pt>
                <c:pt idx="6">
                  <c:v>42.47</c:v>
                </c:pt>
                <c:pt idx="7">
                  <c:v>42.46</c:v>
                </c:pt>
                <c:pt idx="8">
                  <c:v>42.4</c:v>
                </c:pt>
                <c:pt idx="9">
                  <c:v>42.41</c:v>
                </c:pt>
                <c:pt idx="10">
                  <c:v>42.35</c:v>
                </c:pt>
                <c:pt idx="11">
                  <c:v>42.76</c:v>
                </c:pt>
                <c:pt idx="12">
                  <c:v>42.48</c:v>
                </c:pt>
                <c:pt idx="13">
                  <c:v>42.69</c:v>
                </c:pt>
                <c:pt idx="14">
                  <c:v>43.05</c:v>
                </c:pt>
                <c:pt idx="15">
                  <c:v>42.5</c:v>
                </c:pt>
                <c:pt idx="16">
                  <c:v>42.54</c:v>
                </c:pt>
                <c:pt idx="17">
                  <c:v>42.49</c:v>
                </c:pt>
                <c:pt idx="18">
                  <c:v>42.64</c:v>
                </c:pt>
                <c:pt idx="19">
                  <c:v>42.37</c:v>
                </c:pt>
                <c:pt idx="20">
                  <c:v>44.6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Kozaks'!$D$18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Kozaks'!$B$19:$B$76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'NFS Kozaks'!$D$19:$D$76</c:f>
              <c:numCache>
                <c:formatCode>0.00</c:formatCode>
                <c:ptCount val="58"/>
                <c:pt idx="0">
                  <c:v>42.61</c:v>
                </c:pt>
                <c:pt idx="1">
                  <c:v>42.71</c:v>
                </c:pt>
                <c:pt idx="2">
                  <c:v>42.66</c:v>
                </c:pt>
                <c:pt idx="3">
                  <c:v>42.35</c:v>
                </c:pt>
                <c:pt idx="4">
                  <c:v>42.4</c:v>
                </c:pt>
                <c:pt idx="5">
                  <c:v>42.44</c:v>
                </c:pt>
                <c:pt idx="6">
                  <c:v>42.46</c:v>
                </c:pt>
                <c:pt idx="7">
                  <c:v>42.51</c:v>
                </c:pt>
                <c:pt idx="8">
                  <c:v>42.21</c:v>
                </c:pt>
                <c:pt idx="9">
                  <c:v>42.42</c:v>
                </c:pt>
                <c:pt idx="10">
                  <c:v>42.62</c:v>
                </c:pt>
                <c:pt idx="11">
                  <c:v>42.6</c:v>
                </c:pt>
                <c:pt idx="12">
                  <c:v>42.32</c:v>
                </c:pt>
                <c:pt idx="13">
                  <c:v>42.36</c:v>
                </c:pt>
                <c:pt idx="14">
                  <c:v>42.63</c:v>
                </c:pt>
                <c:pt idx="15">
                  <c:v>42.52</c:v>
                </c:pt>
                <c:pt idx="16">
                  <c:v>42.54</c:v>
                </c:pt>
                <c:pt idx="17">
                  <c:v>42.42</c:v>
                </c:pt>
                <c:pt idx="18">
                  <c:v>43.44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Kozaks'!$E$18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Kozaks'!$B$19:$B$76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'NFS Kozaks'!$E$19:$E$76</c:f>
              <c:numCache>
                <c:formatCode>0.00</c:formatCode>
                <c:ptCount val="58"/>
                <c:pt idx="0">
                  <c:v>43.04</c:v>
                </c:pt>
                <c:pt idx="1">
                  <c:v>42.88</c:v>
                </c:pt>
                <c:pt idx="2">
                  <c:v>42.4</c:v>
                </c:pt>
                <c:pt idx="3">
                  <c:v>42.5</c:v>
                </c:pt>
                <c:pt idx="4">
                  <c:v>43.34</c:v>
                </c:pt>
                <c:pt idx="5">
                  <c:v>43.18</c:v>
                </c:pt>
                <c:pt idx="6">
                  <c:v>42.32</c:v>
                </c:pt>
                <c:pt idx="7">
                  <c:v>42.23</c:v>
                </c:pt>
                <c:pt idx="8">
                  <c:v>42.2</c:v>
                </c:pt>
                <c:pt idx="9">
                  <c:v>42.1</c:v>
                </c:pt>
                <c:pt idx="10">
                  <c:v>42.18</c:v>
                </c:pt>
                <c:pt idx="11">
                  <c:v>42.05</c:v>
                </c:pt>
                <c:pt idx="12">
                  <c:v>42</c:v>
                </c:pt>
                <c:pt idx="13">
                  <c:v>42.19</c:v>
                </c:pt>
                <c:pt idx="14">
                  <c:v>42.74</c:v>
                </c:pt>
                <c:pt idx="15">
                  <c:v>42.45</c:v>
                </c:pt>
                <c:pt idx="16">
                  <c:v>42.52</c:v>
                </c:pt>
                <c:pt idx="17">
                  <c:v>42.32</c:v>
                </c:pt>
                <c:pt idx="18">
                  <c:v>42.05</c:v>
                </c:pt>
                <c:pt idx="19">
                  <c:v>41.97</c:v>
                </c:pt>
                <c:pt idx="20">
                  <c:v>42.02</c:v>
                </c:pt>
                <c:pt idx="21">
                  <c:v>42.35</c:v>
                </c:pt>
                <c:pt idx="22">
                  <c:v>42.37</c:v>
                </c:pt>
                <c:pt idx="23">
                  <c:v>42.67</c:v>
                </c:pt>
                <c:pt idx="24">
                  <c:v>42.76</c:v>
                </c:pt>
                <c:pt idx="25">
                  <c:v>42.19</c:v>
                </c:pt>
                <c:pt idx="26">
                  <c:v>42.37</c:v>
                </c:pt>
                <c:pt idx="27">
                  <c:v>42.37</c:v>
                </c:pt>
                <c:pt idx="28">
                  <c:v>42.28</c:v>
                </c:pt>
                <c:pt idx="29">
                  <c:v>42.2</c:v>
                </c:pt>
                <c:pt idx="30">
                  <c:v>42.14</c:v>
                </c:pt>
                <c:pt idx="31">
                  <c:v>42.11</c:v>
                </c:pt>
                <c:pt idx="32" formatCode="General">
                  <c:v>42.14</c:v>
                </c:pt>
                <c:pt idx="33">
                  <c:v>42.05</c:v>
                </c:pt>
                <c:pt idx="34">
                  <c:v>41.97</c:v>
                </c:pt>
                <c:pt idx="35">
                  <c:v>42.05</c:v>
                </c:pt>
                <c:pt idx="36">
                  <c:v>42.11</c:v>
                </c:pt>
                <c:pt idx="37">
                  <c:v>42.1</c:v>
                </c:pt>
                <c:pt idx="38">
                  <c:v>41.97</c:v>
                </c:pt>
                <c:pt idx="39">
                  <c:v>42.01</c:v>
                </c:pt>
                <c:pt idx="40">
                  <c:v>42.01</c:v>
                </c:pt>
                <c:pt idx="41">
                  <c:v>42.22</c:v>
                </c:pt>
                <c:pt idx="42">
                  <c:v>42.14</c:v>
                </c:pt>
                <c:pt idx="43">
                  <c:v>42.07</c:v>
                </c:pt>
                <c:pt idx="44">
                  <c:v>42.58</c:v>
                </c:pt>
                <c:pt idx="45">
                  <c:v>42.3</c:v>
                </c:pt>
                <c:pt idx="46">
                  <c:v>42.21</c:v>
                </c:pt>
                <c:pt idx="47">
                  <c:v>42.43</c:v>
                </c:pt>
                <c:pt idx="48">
                  <c:v>42.13</c:v>
                </c:pt>
                <c:pt idx="49">
                  <c:v>42.01</c:v>
                </c:pt>
                <c:pt idx="50">
                  <c:v>42.13</c:v>
                </c:pt>
                <c:pt idx="51">
                  <c:v>42.45</c:v>
                </c:pt>
                <c:pt idx="52">
                  <c:v>43.89</c:v>
                </c:pt>
                <c:pt idx="53">
                  <c:v>43</c:v>
                </c:pt>
                <c:pt idx="54">
                  <c:v>42.12</c:v>
                </c:pt>
                <c:pt idx="55">
                  <c:v>42.4</c:v>
                </c:pt>
                <c:pt idx="56">
                  <c:v>42.24</c:v>
                </c:pt>
                <c:pt idx="57">
                  <c:v>44.6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Kozaks'!$F$18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Kozaks'!$B$19:$B$76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'NFS Kozaks'!$F$19:$F$76</c:f>
              <c:numCache>
                <c:formatCode>0.00</c:formatCode>
                <c:ptCount val="58"/>
                <c:pt idx="0">
                  <c:v>42.94</c:v>
                </c:pt>
                <c:pt idx="1">
                  <c:v>42.78</c:v>
                </c:pt>
                <c:pt idx="2">
                  <c:v>42.71</c:v>
                </c:pt>
                <c:pt idx="3">
                  <c:v>42.53</c:v>
                </c:pt>
                <c:pt idx="4">
                  <c:v>42.64</c:v>
                </c:pt>
                <c:pt idx="5">
                  <c:v>42.62</c:v>
                </c:pt>
                <c:pt idx="6">
                  <c:v>42.59</c:v>
                </c:pt>
                <c:pt idx="7">
                  <c:v>42.89</c:v>
                </c:pt>
                <c:pt idx="8">
                  <c:v>43.01</c:v>
                </c:pt>
                <c:pt idx="9">
                  <c:v>42.52</c:v>
                </c:pt>
                <c:pt idx="10">
                  <c:v>43.09</c:v>
                </c:pt>
                <c:pt idx="11">
                  <c:v>43.08</c:v>
                </c:pt>
                <c:pt idx="12">
                  <c:v>42.65</c:v>
                </c:pt>
                <c:pt idx="13">
                  <c:v>42.49</c:v>
                </c:pt>
                <c:pt idx="14">
                  <c:v>42.74</c:v>
                </c:pt>
                <c:pt idx="15">
                  <c:v>42.69</c:v>
                </c:pt>
                <c:pt idx="16">
                  <c:v>42.69</c:v>
                </c:pt>
                <c:pt idx="17">
                  <c:v>42.51</c:v>
                </c:pt>
                <c:pt idx="18">
                  <c:v>43.01</c:v>
                </c:pt>
                <c:pt idx="19">
                  <c:v>42.59</c:v>
                </c:pt>
                <c:pt idx="20">
                  <c:v>42.69</c:v>
                </c:pt>
                <c:pt idx="21">
                  <c:v>42.94</c:v>
                </c:pt>
                <c:pt idx="26">
                  <c:v>42.61</c:v>
                </c:pt>
                <c:pt idx="27">
                  <c:v>42.77</c:v>
                </c:pt>
                <c:pt idx="28">
                  <c:v>42.61</c:v>
                </c:pt>
                <c:pt idx="29">
                  <c:v>42.67</c:v>
                </c:pt>
                <c:pt idx="30">
                  <c:v>43.01</c:v>
                </c:pt>
                <c:pt idx="31">
                  <c:v>42.57</c:v>
                </c:pt>
                <c:pt idx="32">
                  <c:v>42.5</c:v>
                </c:pt>
                <c:pt idx="33">
                  <c:v>42.52</c:v>
                </c:pt>
                <c:pt idx="34">
                  <c:v>42.59</c:v>
                </c:pt>
                <c:pt idx="35">
                  <c:v>42.65</c:v>
                </c:pt>
                <c:pt idx="36">
                  <c:v>42.9</c:v>
                </c:pt>
                <c:pt idx="37">
                  <c:v>43.15</c:v>
                </c:pt>
                <c:pt idx="38">
                  <c:v>44.02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Kozaks'!$G$18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'NFS Kozaks'!$B$19:$B$76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'NFS Kozaks'!$G$19:$G$76</c:f>
              <c:numCache>
                <c:formatCode>0.00</c:formatCode>
                <c:ptCount val="58"/>
                <c:pt idx="0">
                  <c:v>43.01</c:v>
                </c:pt>
                <c:pt idx="1">
                  <c:v>42.93</c:v>
                </c:pt>
                <c:pt idx="2">
                  <c:v>43.6</c:v>
                </c:pt>
                <c:pt idx="3">
                  <c:v>42.65</c:v>
                </c:pt>
                <c:pt idx="4">
                  <c:v>42.53</c:v>
                </c:pt>
                <c:pt idx="5">
                  <c:v>43.05</c:v>
                </c:pt>
                <c:pt idx="6">
                  <c:v>42.65</c:v>
                </c:pt>
                <c:pt idx="7">
                  <c:v>42.55</c:v>
                </c:pt>
                <c:pt idx="8">
                  <c:v>42.78</c:v>
                </c:pt>
                <c:pt idx="9">
                  <c:v>43.29</c:v>
                </c:pt>
                <c:pt idx="10">
                  <c:v>42.57</c:v>
                </c:pt>
                <c:pt idx="11">
                  <c:v>42.83</c:v>
                </c:pt>
                <c:pt idx="12">
                  <c:v>42.46</c:v>
                </c:pt>
                <c:pt idx="13">
                  <c:v>42.56</c:v>
                </c:pt>
                <c:pt idx="14">
                  <c:v>42.62</c:v>
                </c:pt>
                <c:pt idx="15">
                  <c:v>42.61</c:v>
                </c:pt>
                <c:pt idx="16">
                  <c:v>42.57</c:v>
                </c:pt>
                <c:pt idx="17">
                  <c:v>42.76</c:v>
                </c:pt>
                <c:pt idx="18">
                  <c:v>42.69</c:v>
                </c:pt>
                <c:pt idx="19">
                  <c:v>42.83</c:v>
                </c:pt>
                <c:pt idx="20">
                  <c:v>42.57</c:v>
                </c:pt>
                <c:pt idx="21">
                  <c:v>42.7</c:v>
                </c:pt>
                <c:pt idx="22">
                  <c:v>42.59</c:v>
                </c:pt>
                <c:pt idx="23">
                  <c:v>42.84</c:v>
                </c:pt>
                <c:pt idx="24">
                  <c:v>42.79</c:v>
                </c:pt>
                <c:pt idx="25">
                  <c:v>42.87</c:v>
                </c:pt>
                <c:pt idx="26">
                  <c:v>43.66</c:v>
                </c:pt>
                <c:pt idx="27">
                  <c:v>42.9</c:v>
                </c:pt>
                <c:pt idx="28">
                  <c:v>42.74</c:v>
                </c:pt>
                <c:pt idx="29">
                  <c:v>42.59</c:v>
                </c:pt>
                <c:pt idx="30">
                  <c:v>42.79</c:v>
                </c:pt>
                <c:pt idx="31">
                  <c:v>42.96</c:v>
                </c:pt>
                <c:pt idx="32">
                  <c:v>42.83</c:v>
                </c:pt>
                <c:pt idx="33">
                  <c:v>42.78</c:v>
                </c:pt>
                <c:pt idx="34">
                  <c:v>42.93</c:v>
                </c:pt>
                <c:pt idx="35">
                  <c:v>42.9</c:v>
                </c:pt>
                <c:pt idx="36">
                  <c:v>42.97</c:v>
                </c:pt>
                <c:pt idx="37">
                  <c:v>43</c:v>
                </c:pt>
                <c:pt idx="38">
                  <c:v>42.86</c:v>
                </c:pt>
                <c:pt idx="39">
                  <c:v>42.71</c:v>
                </c:pt>
                <c:pt idx="40">
                  <c:v>43.34</c:v>
                </c:pt>
                <c:pt idx="41">
                  <c:v>43.23</c:v>
                </c:pt>
                <c:pt idx="42">
                  <c:v>42.89</c:v>
                </c:pt>
                <c:pt idx="43">
                  <c:v>43.03</c:v>
                </c:pt>
                <c:pt idx="44">
                  <c:v>42.94</c:v>
                </c:pt>
                <c:pt idx="45">
                  <c:v>42.83</c:v>
                </c:pt>
                <c:pt idx="46">
                  <c:v>42.8</c:v>
                </c:pt>
                <c:pt idx="47">
                  <c:v>42.97</c:v>
                </c:pt>
                <c:pt idx="48">
                  <c:v>43.13</c:v>
                </c:pt>
                <c:pt idx="49">
                  <c:v>43.35</c:v>
                </c:pt>
                <c:pt idx="50">
                  <c:v>43.96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'NFS Kozaks'!$H$18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Kozaks'!$B$19:$B$76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'NFS Kozaks'!$H$19:$H$76</c:f>
              <c:numCache>
                <c:formatCode>0.00</c:formatCode>
                <c:ptCount val="58"/>
                <c:pt idx="0">
                  <c:v>44.78</c:v>
                </c:pt>
                <c:pt idx="1">
                  <c:v>42.77</c:v>
                </c:pt>
                <c:pt idx="2">
                  <c:v>42.64</c:v>
                </c:pt>
                <c:pt idx="3">
                  <c:v>42.4</c:v>
                </c:pt>
                <c:pt idx="4">
                  <c:v>42.17</c:v>
                </c:pt>
                <c:pt idx="5">
                  <c:v>42.51</c:v>
                </c:pt>
                <c:pt idx="6">
                  <c:v>42.35</c:v>
                </c:pt>
                <c:pt idx="7">
                  <c:v>42.56</c:v>
                </c:pt>
                <c:pt idx="8">
                  <c:v>42.15</c:v>
                </c:pt>
                <c:pt idx="9">
                  <c:v>42.21</c:v>
                </c:pt>
                <c:pt idx="10">
                  <c:v>42.17</c:v>
                </c:pt>
                <c:pt idx="11">
                  <c:v>42.21</c:v>
                </c:pt>
                <c:pt idx="12">
                  <c:v>42.29</c:v>
                </c:pt>
                <c:pt idx="13">
                  <c:v>42.42</c:v>
                </c:pt>
                <c:pt idx="14">
                  <c:v>42.44</c:v>
                </c:pt>
                <c:pt idx="15">
                  <c:v>42.38</c:v>
                </c:pt>
                <c:pt idx="16">
                  <c:v>42.38</c:v>
                </c:pt>
                <c:pt idx="17">
                  <c:v>42.36</c:v>
                </c:pt>
                <c:pt idx="18">
                  <c:v>42.4</c:v>
                </c:pt>
                <c:pt idx="19">
                  <c:v>42.19</c:v>
                </c:pt>
                <c:pt idx="20">
                  <c:v>42.35</c:v>
                </c:pt>
                <c:pt idx="21">
                  <c:v>42.12</c:v>
                </c:pt>
                <c:pt idx="22">
                  <c:v>42.17</c:v>
                </c:pt>
                <c:pt idx="23">
                  <c:v>42.08</c:v>
                </c:pt>
                <c:pt idx="24">
                  <c:v>42.37</c:v>
                </c:pt>
                <c:pt idx="25">
                  <c:v>42.26</c:v>
                </c:pt>
                <c:pt idx="26">
                  <c:v>42.19</c:v>
                </c:pt>
                <c:pt idx="27">
                  <c:v>42.57</c:v>
                </c:pt>
                <c:pt idx="28">
                  <c:v>42.14</c:v>
                </c:pt>
                <c:pt idx="29">
                  <c:v>42.32</c:v>
                </c:pt>
                <c:pt idx="30">
                  <c:v>42.1</c:v>
                </c:pt>
                <c:pt idx="31">
                  <c:v>42.2</c:v>
                </c:pt>
                <c:pt idx="32">
                  <c:v>42.31</c:v>
                </c:pt>
                <c:pt idx="33">
                  <c:v>43</c:v>
                </c:pt>
                <c:pt idx="34">
                  <c:v>42.39</c:v>
                </c:pt>
                <c:pt idx="35">
                  <c:v>42.47</c:v>
                </c:pt>
                <c:pt idx="36">
                  <c:v>42.11</c:v>
                </c:pt>
                <c:pt idx="37">
                  <c:v>42.03</c:v>
                </c:pt>
                <c:pt idx="38">
                  <c:v>42.08</c:v>
                </c:pt>
                <c:pt idx="39">
                  <c:v>42.3</c:v>
                </c:pt>
                <c:pt idx="40">
                  <c:v>42.51</c:v>
                </c:pt>
                <c:pt idx="41">
                  <c:v>42.33</c:v>
                </c:pt>
                <c:pt idx="42">
                  <c:v>42.2</c:v>
                </c:pt>
                <c:pt idx="43">
                  <c:v>42.15</c:v>
                </c:pt>
                <c:pt idx="44">
                  <c:v>42.18</c:v>
                </c:pt>
                <c:pt idx="45">
                  <c:v>42.41</c:v>
                </c:pt>
                <c:pt idx="46">
                  <c:v>42.18</c:v>
                </c:pt>
                <c:pt idx="47">
                  <c:v>42.05</c:v>
                </c:pt>
                <c:pt idx="48">
                  <c:v>42.22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60128"/>
        <c:axId val="36752768"/>
      </c:lineChart>
      <c:catAx>
        <c:axId val="13016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6752768"/>
        <c:crosses val="autoZero"/>
        <c:auto val="1"/>
        <c:lblAlgn val="ctr"/>
        <c:lblOffset val="100"/>
        <c:noMultiLvlLbl val="0"/>
      </c:catAx>
      <c:valAx>
        <c:axId val="36752768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01601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'Vpered Ta Vgory'!$C$18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'Vpered Ta Vgory'!$B$19:$B$76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'Vpered Ta Vgory'!$C$19:$C$76</c:f>
              <c:numCache>
                <c:formatCode>0.00</c:formatCode>
                <c:ptCount val="58"/>
                <c:pt idx="0">
                  <c:v>46.42</c:v>
                </c:pt>
                <c:pt idx="1">
                  <c:v>42.89</c:v>
                </c:pt>
                <c:pt idx="2">
                  <c:v>42.73</c:v>
                </c:pt>
                <c:pt idx="3">
                  <c:v>42.66</c:v>
                </c:pt>
                <c:pt idx="4">
                  <c:v>42.49</c:v>
                </c:pt>
                <c:pt idx="5">
                  <c:v>42.5</c:v>
                </c:pt>
                <c:pt idx="6">
                  <c:v>42.64</c:v>
                </c:pt>
                <c:pt idx="7">
                  <c:v>42.52</c:v>
                </c:pt>
                <c:pt idx="8">
                  <c:v>42.38</c:v>
                </c:pt>
                <c:pt idx="9">
                  <c:v>42.54</c:v>
                </c:pt>
                <c:pt idx="10">
                  <c:v>42.51</c:v>
                </c:pt>
                <c:pt idx="11">
                  <c:v>43.57</c:v>
                </c:pt>
                <c:pt idx="12">
                  <c:v>42.72</c:v>
                </c:pt>
                <c:pt idx="13">
                  <c:v>42.54</c:v>
                </c:pt>
                <c:pt idx="14">
                  <c:v>42.41</c:v>
                </c:pt>
                <c:pt idx="15">
                  <c:v>42.66</c:v>
                </c:pt>
                <c:pt idx="16">
                  <c:v>42.56</c:v>
                </c:pt>
                <c:pt idx="17">
                  <c:v>42.48</c:v>
                </c:pt>
                <c:pt idx="18">
                  <c:v>42.53</c:v>
                </c:pt>
                <c:pt idx="19">
                  <c:v>42.64</c:v>
                </c:pt>
                <c:pt idx="20">
                  <c:v>42.88</c:v>
                </c:pt>
                <c:pt idx="21">
                  <c:v>43.7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'Vpered Ta Vgory'!$D$18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'Vpered Ta Vgory'!$B$19:$B$76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'Vpered Ta Vgory'!$D$19:$D$76</c:f>
              <c:numCache>
                <c:formatCode>0.00</c:formatCode>
                <c:ptCount val="58"/>
                <c:pt idx="0">
                  <c:v>42.84</c:v>
                </c:pt>
                <c:pt idx="1">
                  <c:v>42.7</c:v>
                </c:pt>
                <c:pt idx="2">
                  <c:v>42.62</c:v>
                </c:pt>
                <c:pt idx="3">
                  <c:v>42.49</c:v>
                </c:pt>
                <c:pt idx="4">
                  <c:v>42.46</c:v>
                </c:pt>
                <c:pt idx="5">
                  <c:v>42.59</c:v>
                </c:pt>
                <c:pt idx="6">
                  <c:v>42.65</c:v>
                </c:pt>
                <c:pt idx="7">
                  <c:v>42.42</c:v>
                </c:pt>
                <c:pt idx="8">
                  <c:v>43.1</c:v>
                </c:pt>
                <c:pt idx="9">
                  <c:v>42.41</c:v>
                </c:pt>
                <c:pt idx="10">
                  <c:v>42.55</c:v>
                </c:pt>
                <c:pt idx="11">
                  <c:v>42.5</c:v>
                </c:pt>
                <c:pt idx="12">
                  <c:v>42.67</c:v>
                </c:pt>
                <c:pt idx="13">
                  <c:v>42.62</c:v>
                </c:pt>
                <c:pt idx="14">
                  <c:v>42.49</c:v>
                </c:pt>
                <c:pt idx="15">
                  <c:v>42.49</c:v>
                </c:pt>
                <c:pt idx="16">
                  <c:v>42.45</c:v>
                </c:pt>
                <c:pt idx="17">
                  <c:v>42.33</c:v>
                </c:pt>
                <c:pt idx="18">
                  <c:v>42.56</c:v>
                </c:pt>
                <c:pt idx="19">
                  <c:v>43.35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'Vpered Ta Vgory'!$E$18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'Vpered Ta Vgory'!$B$19:$B$76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'Vpered Ta Vgory'!$E$19:$E$76</c:f>
              <c:numCache>
                <c:formatCode>0.00</c:formatCode>
                <c:ptCount val="58"/>
                <c:pt idx="0">
                  <c:v>42.41</c:v>
                </c:pt>
                <c:pt idx="1">
                  <c:v>42.56</c:v>
                </c:pt>
                <c:pt idx="2">
                  <c:v>42.45</c:v>
                </c:pt>
                <c:pt idx="3">
                  <c:v>42.45</c:v>
                </c:pt>
                <c:pt idx="4">
                  <c:v>42.33</c:v>
                </c:pt>
                <c:pt idx="5">
                  <c:v>42.92</c:v>
                </c:pt>
                <c:pt idx="6">
                  <c:v>42.47</c:v>
                </c:pt>
                <c:pt idx="7">
                  <c:v>42.69</c:v>
                </c:pt>
                <c:pt idx="8">
                  <c:v>42.41</c:v>
                </c:pt>
                <c:pt idx="9">
                  <c:v>42.69</c:v>
                </c:pt>
                <c:pt idx="10">
                  <c:v>42.6</c:v>
                </c:pt>
                <c:pt idx="11">
                  <c:v>42.73</c:v>
                </c:pt>
                <c:pt idx="12">
                  <c:v>42.54</c:v>
                </c:pt>
                <c:pt idx="13">
                  <c:v>42.51</c:v>
                </c:pt>
                <c:pt idx="14">
                  <c:v>42.42</c:v>
                </c:pt>
                <c:pt idx="15">
                  <c:v>42.57</c:v>
                </c:pt>
                <c:pt idx="16">
                  <c:v>42.69</c:v>
                </c:pt>
                <c:pt idx="17">
                  <c:v>42.43</c:v>
                </c:pt>
                <c:pt idx="18">
                  <c:v>42.43</c:v>
                </c:pt>
                <c:pt idx="19">
                  <c:v>42.42</c:v>
                </c:pt>
                <c:pt idx="20">
                  <c:v>42.41</c:v>
                </c:pt>
                <c:pt idx="21">
                  <c:v>42.45</c:v>
                </c:pt>
                <c:pt idx="22">
                  <c:v>44.32</c:v>
                </c:pt>
                <c:pt idx="23">
                  <c:v>42.38</c:v>
                </c:pt>
                <c:pt idx="24">
                  <c:v>42.44</c:v>
                </c:pt>
                <c:pt idx="25">
                  <c:v>42.38</c:v>
                </c:pt>
                <c:pt idx="26">
                  <c:v>42.38</c:v>
                </c:pt>
                <c:pt idx="27">
                  <c:v>42.41</c:v>
                </c:pt>
                <c:pt idx="28">
                  <c:v>42.56</c:v>
                </c:pt>
                <c:pt idx="29">
                  <c:v>42.6</c:v>
                </c:pt>
                <c:pt idx="30">
                  <c:v>42.62</c:v>
                </c:pt>
                <c:pt idx="31">
                  <c:v>42.49</c:v>
                </c:pt>
                <c:pt idx="32">
                  <c:v>42.46</c:v>
                </c:pt>
                <c:pt idx="33">
                  <c:v>42.33</c:v>
                </c:pt>
                <c:pt idx="34">
                  <c:v>42.63</c:v>
                </c:pt>
                <c:pt idx="35">
                  <c:v>42.62</c:v>
                </c:pt>
                <c:pt idx="36">
                  <c:v>42.46</c:v>
                </c:pt>
                <c:pt idx="37">
                  <c:v>42.49</c:v>
                </c:pt>
                <c:pt idx="38" formatCode="General">
                  <c:v>43.03</c:v>
                </c:pt>
                <c:pt idx="39">
                  <c:v>42.32</c:v>
                </c:pt>
                <c:pt idx="40">
                  <c:v>42.27</c:v>
                </c:pt>
                <c:pt idx="41">
                  <c:v>43.03</c:v>
                </c:pt>
                <c:pt idx="42">
                  <c:v>42.37</c:v>
                </c:pt>
                <c:pt idx="43">
                  <c:v>42.52</c:v>
                </c:pt>
                <c:pt idx="44">
                  <c:v>42.39</c:v>
                </c:pt>
                <c:pt idx="45">
                  <c:v>42.49</c:v>
                </c:pt>
                <c:pt idx="46">
                  <c:v>42.54</c:v>
                </c:pt>
                <c:pt idx="47">
                  <c:v>42.51</c:v>
                </c:pt>
                <c:pt idx="48">
                  <c:v>42.39</c:v>
                </c:pt>
                <c:pt idx="49">
                  <c:v>42.35</c:v>
                </c:pt>
                <c:pt idx="50">
                  <c:v>43.13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'Vpered Ta Vgory'!$F$18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'Vpered Ta Vgory'!$B$19:$B$76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'Vpered Ta Vgory'!$F$19:$F$76</c:f>
              <c:numCache>
                <c:formatCode>0.00</c:formatCode>
                <c:ptCount val="58"/>
                <c:pt idx="0">
                  <c:v>42.31</c:v>
                </c:pt>
                <c:pt idx="1">
                  <c:v>42.43</c:v>
                </c:pt>
                <c:pt idx="2">
                  <c:v>42.79</c:v>
                </c:pt>
                <c:pt idx="3">
                  <c:v>42.41</c:v>
                </c:pt>
                <c:pt idx="4">
                  <c:v>42.26</c:v>
                </c:pt>
                <c:pt idx="5">
                  <c:v>42.18</c:v>
                </c:pt>
                <c:pt idx="6">
                  <c:v>42.27</c:v>
                </c:pt>
                <c:pt idx="7">
                  <c:v>42.17</c:v>
                </c:pt>
                <c:pt idx="8">
                  <c:v>42.38</c:v>
                </c:pt>
                <c:pt idx="9">
                  <c:v>42.29</c:v>
                </c:pt>
                <c:pt idx="10">
                  <c:v>42.28</c:v>
                </c:pt>
                <c:pt idx="11">
                  <c:v>42.13</c:v>
                </c:pt>
                <c:pt idx="12">
                  <c:v>42.51</c:v>
                </c:pt>
                <c:pt idx="13">
                  <c:v>42.93</c:v>
                </c:pt>
                <c:pt idx="14">
                  <c:v>42.21</c:v>
                </c:pt>
                <c:pt idx="15">
                  <c:v>42.77</c:v>
                </c:pt>
                <c:pt idx="16">
                  <c:v>42.44</c:v>
                </c:pt>
                <c:pt idx="17">
                  <c:v>42.37</c:v>
                </c:pt>
                <c:pt idx="18">
                  <c:v>42.31</c:v>
                </c:pt>
                <c:pt idx="19">
                  <c:v>42.21</c:v>
                </c:pt>
                <c:pt idx="20">
                  <c:v>42.4</c:v>
                </c:pt>
                <c:pt idx="21">
                  <c:v>42.7</c:v>
                </c:pt>
                <c:pt idx="22">
                  <c:v>42.33</c:v>
                </c:pt>
                <c:pt idx="23">
                  <c:v>42.36</c:v>
                </c:pt>
                <c:pt idx="24">
                  <c:v>42.15</c:v>
                </c:pt>
                <c:pt idx="25">
                  <c:v>42.44</c:v>
                </c:pt>
                <c:pt idx="26">
                  <c:v>42.26</c:v>
                </c:pt>
                <c:pt idx="31">
                  <c:v>42.31</c:v>
                </c:pt>
                <c:pt idx="32">
                  <c:v>42.25</c:v>
                </c:pt>
                <c:pt idx="33">
                  <c:v>42.7</c:v>
                </c:pt>
                <c:pt idx="34">
                  <c:v>42.77</c:v>
                </c:pt>
                <c:pt idx="35">
                  <c:v>42.72</c:v>
                </c:pt>
                <c:pt idx="36">
                  <c:v>42.37</c:v>
                </c:pt>
                <c:pt idx="37">
                  <c:v>42.44</c:v>
                </c:pt>
                <c:pt idx="38">
                  <c:v>42.29</c:v>
                </c:pt>
                <c:pt idx="39">
                  <c:v>42.48</c:v>
                </c:pt>
                <c:pt idx="40">
                  <c:v>42.38</c:v>
                </c:pt>
                <c:pt idx="41">
                  <c:v>42.31</c:v>
                </c:pt>
                <c:pt idx="42">
                  <c:v>42.27</c:v>
                </c:pt>
                <c:pt idx="43">
                  <c:v>42.49</c:v>
                </c:pt>
                <c:pt idx="44">
                  <c:v>42.44</c:v>
                </c:pt>
                <c:pt idx="45">
                  <c:v>42.26</c:v>
                </c:pt>
                <c:pt idx="46">
                  <c:v>42.24</c:v>
                </c:pt>
                <c:pt idx="47">
                  <c:v>42.32</c:v>
                </c:pt>
                <c:pt idx="48">
                  <c:v>42.42</c:v>
                </c:pt>
                <c:pt idx="49">
                  <c:v>42.35</c:v>
                </c:pt>
                <c:pt idx="50">
                  <c:v>42.34</c:v>
                </c:pt>
                <c:pt idx="51">
                  <c:v>42.42</c:v>
                </c:pt>
                <c:pt idx="52">
                  <c:v>42.34</c:v>
                </c:pt>
                <c:pt idx="53">
                  <c:v>43.83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'Vpered Ta Vgory'!$G$18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'Vpered Ta Vgory'!$B$19:$B$76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'Vpered Ta Vgory'!$G$19:$G$76</c:f>
              <c:numCache>
                <c:formatCode>0.00</c:formatCode>
                <c:ptCount val="58"/>
                <c:pt idx="0">
                  <c:v>42.85</c:v>
                </c:pt>
                <c:pt idx="1">
                  <c:v>42.75</c:v>
                </c:pt>
                <c:pt idx="2">
                  <c:v>42.78</c:v>
                </c:pt>
                <c:pt idx="3">
                  <c:v>42.69</c:v>
                </c:pt>
                <c:pt idx="4">
                  <c:v>42.69</c:v>
                </c:pt>
                <c:pt idx="5">
                  <c:v>42.8</c:v>
                </c:pt>
                <c:pt idx="6">
                  <c:v>42.56</c:v>
                </c:pt>
                <c:pt idx="7">
                  <c:v>42.73</c:v>
                </c:pt>
                <c:pt idx="8">
                  <c:v>42.65</c:v>
                </c:pt>
                <c:pt idx="9">
                  <c:v>42.8</c:v>
                </c:pt>
                <c:pt idx="10">
                  <c:v>42.93</c:v>
                </c:pt>
                <c:pt idx="11">
                  <c:v>42.82</c:v>
                </c:pt>
                <c:pt idx="12">
                  <c:v>42.84</c:v>
                </c:pt>
                <c:pt idx="13">
                  <c:v>43.28</c:v>
                </c:pt>
                <c:pt idx="14">
                  <c:v>42.62</c:v>
                </c:pt>
                <c:pt idx="15">
                  <c:v>42.67</c:v>
                </c:pt>
                <c:pt idx="16">
                  <c:v>42.6</c:v>
                </c:pt>
                <c:pt idx="17">
                  <c:v>42.57</c:v>
                </c:pt>
                <c:pt idx="18">
                  <c:v>42.59</c:v>
                </c:pt>
                <c:pt idx="19">
                  <c:v>42.76</c:v>
                </c:pt>
                <c:pt idx="20">
                  <c:v>42.6</c:v>
                </c:pt>
                <c:pt idx="21">
                  <c:v>42.8</c:v>
                </c:pt>
                <c:pt idx="22">
                  <c:v>42.59</c:v>
                </c:pt>
                <c:pt idx="23">
                  <c:v>42.5</c:v>
                </c:pt>
                <c:pt idx="24">
                  <c:v>42.68</c:v>
                </c:pt>
                <c:pt idx="25">
                  <c:v>43.22</c:v>
                </c:pt>
                <c:pt idx="26">
                  <c:v>42.59</c:v>
                </c:pt>
                <c:pt idx="27">
                  <c:v>42.67</c:v>
                </c:pt>
                <c:pt idx="28">
                  <c:v>43.41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'Vpered Ta Vgory'!$H$18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'Vpered Ta Vgory'!$B$19:$B$76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'Vpered Ta Vgory'!$H$19:$H$76</c:f>
              <c:numCache>
                <c:formatCode>0.00</c:formatCode>
                <c:ptCount val="58"/>
                <c:pt idx="0">
                  <c:v>42.97</c:v>
                </c:pt>
                <c:pt idx="1">
                  <c:v>42.84</c:v>
                </c:pt>
                <c:pt idx="2">
                  <c:v>42.8</c:v>
                </c:pt>
                <c:pt idx="3">
                  <c:v>42.67</c:v>
                </c:pt>
                <c:pt idx="4">
                  <c:v>42.84</c:v>
                </c:pt>
                <c:pt idx="5">
                  <c:v>42.69</c:v>
                </c:pt>
                <c:pt idx="6">
                  <c:v>42.61</c:v>
                </c:pt>
                <c:pt idx="7">
                  <c:v>42.51</c:v>
                </c:pt>
                <c:pt idx="8">
                  <c:v>42.72</c:v>
                </c:pt>
                <c:pt idx="9">
                  <c:v>42.67</c:v>
                </c:pt>
                <c:pt idx="10">
                  <c:v>42.59</c:v>
                </c:pt>
                <c:pt idx="11">
                  <c:v>42.76</c:v>
                </c:pt>
                <c:pt idx="12">
                  <c:v>42.63</c:v>
                </c:pt>
                <c:pt idx="13">
                  <c:v>42.76</c:v>
                </c:pt>
                <c:pt idx="14">
                  <c:v>42.65</c:v>
                </c:pt>
                <c:pt idx="15">
                  <c:v>42.55</c:v>
                </c:pt>
                <c:pt idx="16">
                  <c:v>42.41</c:v>
                </c:pt>
                <c:pt idx="17">
                  <c:v>42.53</c:v>
                </c:pt>
                <c:pt idx="18">
                  <c:v>42.61</c:v>
                </c:pt>
                <c:pt idx="19">
                  <c:v>42.63</c:v>
                </c:pt>
                <c:pt idx="20">
                  <c:v>42.62</c:v>
                </c:pt>
                <c:pt idx="21">
                  <c:v>42.6</c:v>
                </c:pt>
                <c:pt idx="22">
                  <c:v>42.63</c:v>
                </c:pt>
                <c:pt idx="23">
                  <c:v>42.85</c:v>
                </c:pt>
                <c:pt idx="24">
                  <c:v>42.79</c:v>
                </c:pt>
                <c:pt idx="25">
                  <c:v>42.78</c:v>
                </c:pt>
                <c:pt idx="26">
                  <c:v>42.64</c:v>
                </c:pt>
                <c:pt idx="27">
                  <c:v>42.68</c:v>
                </c:pt>
                <c:pt idx="28">
                  <c:v>42.66</c:v>
                </c:pt>
                <c:pt idx="29">
                  <c:v>42.49</c:v>
                </c:pt>
                <c:pt idx="30">
                  <c:v>42.48</c:v>
                </c:pt>
                <c:pt idx="31">
                  <c:v>42.39</c:v>
                </c:pt>
                <c:pt idx="32">
                  <c:v>42.42</c:v>
                </c:pt>
                <c:pt idx="33">
                  <c:v>42.54</c:v>
                </c:pt>
                <c:pt idx="34">
                  <c:v>42.6</c:v>
                </c:pt>
                <c:pt idx="35">
                  <c:v>42.73</c:v>
                </c:pt>
                <c:pt idx="36">
                  <c:v>43.35</c:v>
                </c:pt>
                <c:pt idx="37">
                  <c:v>42.72</c:v>
                </c:pt>
                <c:pt idx="38">
                  <c:v>42.58</c:v>
                </c:pt>
                <c:pt idx="39">
                  <c:v>42.53</c:v>
                </c:pt>
                <c:pt idx="40">
                  <c:v>42.59</c:v>
                </c:pt>
                <c:pt idx="41">
                  <c:v>42.62</c:v>
                </c:pt>
                <c:pt idx="42">
                  <c:v>42.62</c:v>
                </c:pt>
                <c:pt idx="43">
                  <c:v>42.55</c:v>
                </c:pt>
                <c:pt idx="44">
                  <c:v>42.55</c:v>
                </c:pt>
                <c:pt idx="45">
                  <c:v>42.4</c:v>
                </c:pt>
                <c:pt idx="46">
                  <c:v>42.56</c:v>
                </c:pt>
                <c:pt idx="47">
                  <c:v>42.63</c:v>
                </c:pt>
                <c:pt idx="48">
                  <c:v>42.72</c:v>
                </c:pt>
                <c:pt idx="49">
                  <c:v>42.56</c:v>
                </c:pt>
                <c:pt idx="50">
                  <c:v>42.62</c:v>
                </c:pt>
                <c:pt idx="51">
                  <c:v>42.63</c:v>
                </c:pt>
                <c:pt idx="52">
                  <c:v>42.56</c:v>
                </c:pt>
                <c:pt idx="53">
                  <c:v>42.59</c:v>
                </c:pt>
                <c:pt idx="54">
                  <c:v>42.46</c:v>
                </c:pt>
                <c:pt idx="55">
                  <c:v>42.47</c:v>
                </c:pt>
                <c:pt idx="56">
                  <c:v>42.61</c:v>
                </c:pt>
                <c:pt idx="57" formatCode="General">
                  <c:v>42.98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471936"/>
        <c:axId val="36755072"/>
      </c:lineChart>
      <c:catAx>
        <c:axId val="13047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6755072"/>
        <c:crosses val="autoZero"/>
        <c:auto val="1"/>
        <c:lblAlgn val="ctr"/>
        <c:lblOffset val="100"/>
        <c:noMultiLvlLbl val="0"/>
      </c:catAx>
      <c:valAx>
        <c:axId val="36755072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04719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'Hurricane RT Ukraine'!$C$18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'Hurricane RT Ukraine'!$B$19:$B$78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 Ukraine'!$C$19:$C$78</c:f>
              <c:numCache>
                <c:formatCode>0.00</c:formatCode>
                <c:ptCount val="60"/>
                <c:pt idx="0">
                  <c:v>46.56</c:v>
                </c:pt>
                <c:pt idx="1">
                  <c:v>43.23</c:v>
                </c:pt>
                <c:pt idx="2">
                  <c:v>42.77</c:v>
                </c:pt>
                <c:pt idx="3">
                  <c:v>44.28</c:v>
                </c:pt>
                <c:pt idx="4">
                  <c:v>43.43</c:v>
                </c:pt>
                <c:pt idx="5">
                  <c:v>42.51</c:v>
                </c:pt>
                <c:pt idx="6">
                  <c:v>45.23</c:v>
                </c:pt>
                <c:pt idx="7">
                  <c:v>44.76</c:v>
                </c:pt>
                <c:pt idx="8">
                  <c:v>43.51</c:v>
                </c:pt>
                <c:pt idx="9">
                  <c:v>42.7</c:v>
                </c:pt>
                <c:pt idx="10">
                  <c:v>42.57</c:v>
                </c:pt>
                <c:pt idx="11">
                  <c:v>42.48</c:v>
                </c:pt>
                <c:pt idx="12">
                  <c:v>42.5</c:v>
                </c:pt>
                <c:pt idx="13">
                  <c:v>42.45</c:v>
                </c:pt>
                <c:pt idx="14">
                  <c:v>42.64</c:v>
                </c:pt>
                <c:pt idx="15">
                  <c:v>42.85</c:v>
                </c:pt>
                <c:pt idx="16">
                  <c:v>42.52</c:v>
                </c:pt>
                <c:pt idx="17">
                  <c:v>42.65</c:v>
                </c:pt>
                <c:pt idx="18">
                  <c:v>42.72</c:v>
                </c:pt>
                <c:pt idx="19">
                  <c:v>42.67</c:v>
                </c:pt>
                <c:pt idx="20">
                  <c:v>42.83</c:v>
                </c:pt>
                <c:pt idx="21">
                  <c:v>43.24</c:v>
                </c:pt>
                <c:pt idx="22">
                  <c:v>42.55</c:v>
                </c:pt>
                <c:pt idx="23">
                  <c:v>42.72</c:v>
                </c:pt>
                <c:pt idx="24">
                  <c:v>42.66</c:v>
                </c:pt>
                <c:pt idx="25">
                  <c:v>43.36</c:v>
                </c:pt>
                <c:pt idx="26">
                  <c:v>43.86</c:v>
                </c:pt>
                <c:pt idx="27">
                  <c:v>42.74</c:v>
                </c:pt>
                <c:pt idx="28">
                  <c:v>42.8</c:v>
                </c:pt>
                <c:pt idx="29">
                  <c:v>42.68</c:v>
                </c:pt>
                <c:pt idx="30">
                  <c:v>42.68</c:v>
                </c:pt>
                <c:pt idx="31">
                  <c:v>42.81</c:v>
                </c:pt>
                <c:pt idx="32">
                  <c:v>43.02</c:v>
                </c:pt>
                <c:pt idx="33">
                  <c:v>42.76</c:v>
                </c:pt>
                <c:pt idx="34">
                  <c:v>42.58</c:v>
                </c:pt>
                <c:pt idx="35">
                  <c:v>43.8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'Hurricane RT Ukraine'!$D$18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'Hurricane RT Ukraine'!$B$19:$B$78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 Ukraine'!$D$19:$D$78</c:f>
              <c:numCache>
                <c:formatCode>0.00</c:formatCode>
                <c:ptCount val="60"/>
                <c:pt idx="0">
                  <c:v>42.6</c:v>
                </c:pt>
                <c:pt idx="1">
                  <c:v>42.38</c:v>
                </c:pt>
                <c:pt idx="2">
                  <c:v>42.34</c:v>
                </c:pt>
                <c:pt idx="3">
                  <c:v>42.36</c:v>
                </c:pt>
                <c:pt idx="4">
                  <c:v>42.77</c:v>
                </c:pt>
                <c:pt idx="5">
                  <c:v>42.17</c:v>
                </c:pt>
                <c:pt idx="6">
                  <c:v>41.99</c:v>
                </c:pt>
                <c:pt idx="7">
                  <c:v>42</c:v>
                </c:pt>
                <c:pt idx="8">
                  <c:v>42.38</c:v>
                </c:pt>
                <c:pt idx="9">
                  <c:v>42.26</c:v>
                </c:pt>
                <c:pt idx="10">
                  <c:v>42.37</c:v>
                </c:pt>
                <c:pt idx="11">
                  <c:v>42.14</c:v>
                </c:pt>
                <c:pt idx="12">
                  <c:v>42.24</c:v>
                </c:pt>
                <c:pt idx="13">
                  <c:v>42.17</c:v>
                </c:pt>
                <c:pt idx="14">
                  <c:v>42.48</c:v>
                </c:pt>
                <c:pt idx="15">
                  <c:v>42.16</c:v>
                </c:pt>
                <c:pt idx="16">
                  <c:v>41.89</c:v>
                </c:pt>
                <c:pt idx="17">
                  <c:v>42.3</c:v>
                </c:pt>
                <c:pt idx="18">
                  <c:v>42.2</c:v>
                </c:pt>
                <c:pt idx="19">
                  <c:v>42.01</c:v>
                </c:pt>
                <c:pt idx="20">
                  <c:v>42.4</c:v>
                </c:pt>
                <c:pt idx="21">
                  <c:v>42.08</c:v>
                </c:pt>
                <c:pt idx="22">
                  <c:v>42.04</c:v>
                </c:pt>
                <c:pt idx="23">
                  <c:v>42.46</c:v>
                </c:pt>
                <c:pt idx="24">
                  <c:v>42.02</c:v>
                </c:pt>
                <c:pt idx="25">
                  <c:v>42.29</c:v>
                </c:pt>
                <c:pt idx="26">
                  <c:v>42.27</c:v>
                </c:pt>
                <c:pt idx="27">
                  <c:v>42.13</c:v>
                </c:pt>
                <c:pt idx="28">
                  <c:v>42.16</c:v>
                </c:pt>
                <c:pt idx="29">
                  <c:v>42.29</c:v>
                </c:pt>
                <c:pt idx="30">
                  <c:v>42.15</c:v>
                </c:pt>
                <c:pt idx="31">
                  <c:v>42.06</c:v>
                </c:pt>
                <c:pt idx="32">
                  <c:v>42.32</c:v>
                </c:pt>
                <c:pt idx="33">
                  <c:v>42.13</c:v>
                </c:pt>
                <c:pt idx="34">
                  <c:v>42.15</c:v>
                </c:pt>
                <c:pt idx="35">
                  <c:v>42.13</c:v>
                </c:pt>
                <c:pt idx="36">
                  <c:v>42.03</c:v>
                </c:pt>
                <c:pt idx="37">
                  <c:v>42.06</c:v>
                </c:pt>
                <c:pt idx="38">
                  <c:v>42.21</c:v>
                </c:pt>
                <c:pt idx="39">
                  <c:v>42.12</c:v>
                </c:pt>
                <c:pt idx="40">
                  <c:v>42.09</c:v>
                </c:pt>
                <c:pt idx="41">
                  <c:v>42.23</c:v>
                </c:pt>
                <c:pt idx="42">
                  <c:v>42.23</c:v>
                </c:pt>
                <c:pt idx="43">
                  <c:v>42.01</c:v>
                </c:pt>
                <c:pt idx="44">
                  <c:v>42.02</c:v>
                </c:pt>
                <c:pt idx="45">
                  <c:v>42.16</c:v>
                </c:pt>
                <c:pt idx="46">
                  <c:v>42.14</c:v>
                </c:pt>
                <c:pt idx="47">
                  <c:v>42.28</c:v>
                </c:pt>
                <c:pt idx="48">
                  <c:v>42.34</c:v>
                </c:pt>
                <c:pt idx="49">
                  <c:v>42.09</c:v>
                </c:pt>
                <c:pt idx="50">
                  <c:v>42.32</c:v>
                </c:pt>
                <c:pt idx="51">
                  <c:v>42.1</c:v>
                </c:pt>
                <c:pt idx="52">
                  <c:v>42.14</c:v>
                </c:pt>
                <c:pt idx="53">
                  <c:v>42.25</c:v>
                </c:pt>
                <c:pt idx="54">
                  <c:v>42.14</c:v>
                </c:pt>
                <c:pt idx="55">
                  <c:v>42.12</c:v>
                </c:pt>
                <c:pt idx="56">
                  <c:v>42.32</c:v>
                </c:pt>
                <c:pt idx="57" formatCode="General">
                  <c:v>42.35</c:v>
                </c:pt>
                <c:pt idx="58" formatCode="General">
                  <c:v>42.46</c:v>
                </c:pt>
                <c:pt idx="59" formatCode="General">
                  <c:v>43.01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'Hurricane RT Ukraine'!$E$18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'Hurricane RT Ukraine'!$B$19:$B$78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 Ukraine'!$E$19:$E$78</c:f>
              <c:numCache>
                <c:formatCode>0.00</c:formatCode>
                <c:ptCount val="60"/>
                <c:pt idx="0">
                  <c:v>42.74</c:v>
                </c:pt>
                <c:pt idx="1">
                  <c:v>42.99</c:v>
                </c:pt>
                <c:pt idx="2">
                  <c:v>42.96</c:v>
                </c:pt>
                <c:pt idx="3">
                  <c:v>42.91</c:v>
                </c:pt>
                <c:pt idx="4">
                  <c:v>42.66</c:v>
                </c:pt>
                <c:pt idx="5">
                  <c:v>42.79</c:v>
                </c:pt>
                <c:pt idx="6">
                  <c:v>42.75</c:v>
                </c:pt>
                <c:pt idx="7">
                  <c:v>42.86</c:v>
                </c:pt>
                <c:pt idx="8">
                  <c:v>42.94</c:v>
                </c:pt>
                <c:pt idx="9">
                  <c:v>42.71</c:v>
                </c:pt>
                <c:pt idx="10">
                  <c:v>42.59</c:v>
                </c:pt>
                <c:pt idx="11">
                  <c:v>42.5</c:v>
                </c:pt>
                <c:pt idx="12">
                  <c:v>42.69</c:v>
                </c:pt>
                <c:pt idx="13">
                  <c:v>42.75</c:v>
                </c:pt>
                <c:pt idx="14">
                  <c:v>42.61</c:v>
                </c:pt>
                <c:pt idx="15">
                  <c:v>42.74</c:v>
                </c:pt>
                <c:pt idx="16">
                  <c:v>42.78</c:v>
                </c:pt>
                <c:pt idx="17">
                  <c:v>42.55</c:v>
                </c:pt>
                <c:pt idx="18">
                  <c:v>42.95</c:v>
                </c:pt>
                <c:pt idx="19">
                  <c:v>42.57</c:v>
                </c:pt>
                <c:pt idx="20">
                  <c:v>42.98</c:v>
                </c:pt>
                <c:pt idx="21">
                  <c:v>42.95</c:v>
                </c:pt>
                <c:pt idx="22">
                  <c:v>42.84</c:v>
                </c:pt>
                <c:pt idx="23">
                  <c:v>42.63</c:v>
                </c:pt>
                <c:pt idx="24">
                  <c:v>42.98</c:v>
                </c:pt>
                <c:pt idx="25">
                  <c:v>43.29</c:v>
                </c:pt>
                <c:pt idx="26">
                  <c:v>42.64</c:v>
                </c:pt>
                <c:pt idx="31">
                  <c:v>42.77</c:v>
                </c:pt>
                <c:pt idx="32">
                  <c:v>43.32</c:v>
                </c:pt>
                <c:pt idx="33">
                  <c:v>42.84</c:v>
                </c:pt>
                <c:pt idx="34">
                  <c:v>42.74</c:v>
                </c:pt>
                <c:pt idx="35">
                  <c:v>42.83</c:v>
                </c:pt>
                <c:pt idx="36">
                  <c:v>42.7</c:v>
                </c:pt>
                <c:pt idx="37">
                  <c:v>43.47</c:v>
                </c:pt>
                <c:pt idx="38">
                  <c:v>42.73</c:v>
                </c:pt>
                <c:pt idx="39">
                  <c:v>42.84</c:v>
                </c:pt>
                <c:pt idx="40">
                  <c:v>42.97</c:v>
                </c:pt>
                <c:pt idx="41">
                  <c:v>43.31</c:v>
                </c:pt>
                <c:pt idx="42">
                  <c:v>43.22</c:v>
                </c:pt>
                <c:pt idx="43">
                  <c:v>43.17</c:v>
                </c:pt>
                <c:pt idx="44">
                  <c:v>42.78</c:v>
                </c:pt>
                <c:pt idx="45">
                  <c:v>42.71</c:v>
                </c:pt>
                <c:pt idx="46">
                  <c:v>42.92</c:v>
                </c:pt>
                <c:pt idx="47">
                  <c:v>42.67</c:v>
                </c:pt>
                <c:pt idx="48">
                  <c:v>42.57</c:v>
                </c:pt>
                <c:pt idx="49">
                  <c:v>42.88</c:v>
                </c:pt>
                <c:pt idx="50">
                  <c:v>42.85</c:v>
                </c:pt>
                <c:pt idx="51">
                  <c:v>42.59</c:v>
                </c:pt>
                <c:pt idx="52">
                  <c:v>42.68</c:v>
                </c:pt>
                <c:pt idx="53">
                  <c:v>42.67</c:v>
                </c:pt>
                <c:pt idx="54">
                  <c:v>43.54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'Hurricane RT Ukraine'!$F$18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'Hurricane RT Ukraine'!$B$19:$B$78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 Ukraine'!$F$19:$F$78</c:f>
              <c:numCache>
                <c:formatCode>0.00</c:formatCode>
                <c:ptCount val="60"/>
                <c:pt idx="0">
                  <c:v>42.57</c:v>
                </c:pt>
                <c:pt idx="1">
                  <c:v>42.6</c:v>
                </c:pt>
                <c:pt idx="2">
                  <c:v>42.42</c:v>
                </c:pt>
                <c:pt idx="3">
                  <c:v>42.22</c:v>
                </c:pt>
                <c:pt idx="4">
                  <c:v>42.11</c:v>
                </c:pt>
                <c:pt idx="5">
                  <c:v>42.06</c:v>
                </c:pt>
                <c:pt idx="6">
                  <c:v>42.49</c:v>
                </c:pt>
                <c:pt idx="7">
                  <c:v>42.7</c:v>
                </c:pt>
                <c:pt idx="8">
                  <c:v>42.08</c:v>
                </c:pt>
                <c:pt idx="9">
                  <c:v>42.11</c:v>
                </c:pt>
                <c:pt idx="10">
                  <c:v>42.3</c:v>
                </c:pt>
                <c:pt idx="11">
                  <c:v>42.28</c:v>
                </c:pt>
                <c:pt idx="12">
                  <c:v>42.3</c:v>
                </c:pt>
                <c:pt idx="13">
                  <c:v>42.12</c:v>
                </c:pt>
                <c:pt idx="14">
                  <c:v>42.16</c:v>
                </c:pt>
                <c:pt idx="15">
                  <c:v>41.98</c:v>
                </c:pt>
                <c:pt idx="16">
                  <c:v>42.11</c:v>
                </c:pt>
                <c:pt idx="17">
                  <c:v>42.24</c:v>
                </c:pt>
                <c:pt idx="18">
                  <c:v>42.22</c:v>
                </c:pt>
                <c:pt idx="19">
                  <c:v>42.21</c:v>
                </c:pt>
                <c:pt idx="20">
                  <c:v>42.05</c:v>
                </c:pt>
                <c:pt idx="21">
                  <c:v>42.09</c:v>
                </c:pt>
                <c:pt idx="22">
                  <c:v>42.24</c:v>
                </c:pt>
                <c:pt idx="23">
                  <c:v>42.13</c:v>
                </c:pt>
                <c:pt idx="24">
                  <c:v>42.03</c:v>
                </c:pt>
                <c:pt idx="25">
                  <c:v>42.06</c:v>
                </c:pt>
                <c:pt idx="26">
                  <c:v>42.02</c:v>
                </c:pt>
                <c:pt idx="27">
                  <c:v>43.07</c:v>
                </c:pt>
                <c:pt idx="28">
                  <c:v>42.26</c:v>
                </c:pt>
                <c:pt idx="29">
                  <c:v>42.09</c:v>
                </c:pt>
                <c:pt idx="30">
                  <c:v>42.3</c:v>
                </c:pt>
                <c:pt idx="31">
                  <c:v>42.34</c:v>
                </c:pt>
                <c:pt idx="32">
                  <c:v>42.21</c:v>
                </c:pt>
                <c:pt idx="33">
                  <c:v>42.22</c:v>
                </c:pt>
                <c:pt idx="34">
                  <c:v>42.16</c:v>
                </c:pt>
                <c:pt idx="35">
                  <c:v>42.86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'Hurricane RT Ukraine'!$G$18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'Hurricane RT Ukraine'!$B$19:$B$78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 Ukraine'!$G$19:$G$78</c:f>
              <c:numCache>
                <c:formatCode>0.00</c:formatCode>
                <c:ptCount val="60"/>
                <c:pt idx="0">
                  <c:v>42.81</c:v>
                </c:pt>
                <c:pt idx="1">
                  <c:v>42.54</c:v>
                </c:pt>
                <c:pt idx="2">
                  <c:v>42.59</c:v>
                </c:pt>
                <c:pt idx="3">
                  <c:v>42.79</c:v>
                </c:pt>
                <c:pt idx="4">
                  <c:v>42.69</c:v>
                </c:pt>
                <c:pt idx="5">
                  <c:v>42.7</c:v>
                </c:pt>
                <c:pt idx="6">
                  <c:v>42.78</c:v>
                </c:pt>
                <c:pt idx="7">
                  <c:v>42.65</c:v>
                </c:pt>
                <c:pt idx="8">
                  <c:v>42.84</c:v>
                </c:pt>
                <c:pt idx="9">
                  <c:v>42.7</c:v>
                </c:pt>
                <c:pt idx="10">
                  <c:v>42.52</c:v>
                </c:pt>
                <c:pt idx="11">
                  <c:v>42.5</c:v>
                </c:pt>
                <c:pt idx="12">
                  <c:v>42.45</c:v>
                </c:pt>
                <c:pt idx="13">
                  <c:v>42.68</c:v>
                </c:pt>
                <c:pt idx="14">
                  <c:v>42.67</c:v>
                </c:pt>
                <c:pt idx="15">
                  <c:v>42.41</c:v>
                </c:pt>
                <c:pt idx="16">
                  <c:v>42.58</c:v>
                </c:pt>
                <c:pt idx="17">
                  <c:v>42.79</c:v>
                </c:pt>
                <c:pt idx="18">
                  <c:v>42.58</c:v>
                </c:pt>
                <c:pt idx="19">
                  <c:v>42.87</c:v>
                </c:pt>
                <c:pt idx="20">
                  <c:v>42.6</c:v>
                </c:pt>
                <c:pt idx="21">
                  <c:v>42.46</c:v>
                </c:pt>
                <c:pt idx="22">
                  <c:v>42.68</c:v>
                </c:pt>
                <c:pt idx="23">
                  <c:v>42.63</c:v>
                </c:pt>
                <c:pt idx="24">
                  <c:v>42.56</c:v>
                </c:pt>
                <c:pt idx="25">
                  <c:v>42.65</c:v>
                </c:pt>
                <c:pt idx="26">
                  <c:v>42.62</c:v>
                </c:pt>
                <c:pt idx="27">
                  <c:v>42.53</c:v>
                </c:pt>
                <c:pt idx="28">
                  <c:v>42.46</c:v>
                </c:pt>
                <c:pt idx="29">
                  <c:v>42.47</c:v>
                </c:pt>
                <c:pt idx="30">
                  <c:v>43.29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'Hurricane RT Ukraine'!$H$18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'Hurricane RT Ukraine'!$B$19:$B$78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 Ukraine'!$H$19:$H$78</c:f>
              <c:numCache>
                <c:formatCode>0.00</c:formatCode>
                <c:ptCount val="60"/>
                <c:pt idx="0">
                  <c:v>42.68</c:v>
                </c:pt>
                <c:pt idx="1">
                  <c:v>42.76</c:v>
                </c:pt>
                <c:pt idx="2">
                  <c:v>42.45</c:v>
                </c:pt>
                <c:pt idx="3">
                  <c:v>42.76</c:v>
                </c:pt>
                <c:pt idx="4">
                  <c:v>42.65</c:v>
                </c:pt>
                <c:pt idx="5">
                  <c:v>42.45</c:v>
                </c:pt>
                <c:pt idx="6">
                  <c:v>42.64</c:v>
                </c:pt>
                <c:pt idx="7">
                  <c:v>42.37</c:v>
                </c:pt>
                <c:pt idx="8">
                  <c:v>42.77</c:v>
                </c:pt>
                <c:pt idx="9">
                  <c:v>42.5</c:v>
                </c:pt>
                <c:pt idx="10">
                  <c:v>42.55</c:v>
                </c:pt>
                <c:pt idx="11">
                  <c:v>42.5</c:v>
                </c:pt>
                <c:pt idx="12">
                  <c:v>42.53</c:v>
                </c:pt>
                <c:pt idx="13">
                  <c:v>42.2</c:v>
                </c:pt>
                <c:pt idx="14">
                  <c:v>42.73</c:v>
                </c:pt>
                <c:pt idx="15">
                  <c:v>42.86</c:v>
                </c:pt>
                <c:pt idx="16">
                  <c:v>42.39</c:v>
                </c:pt>
                <c:pt idx="17">
                  <c:v>42.43</c:v>
                </c:pt>
                <c:pt idx="18">
                  <c:v>42.52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738112"/>
        <c:axId val="130367488"/>
      </c:lineChart>
      <c:catAx>
        <c:axId val="13173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0367488"/>
        <c:crosses val="autoZero"/>
        <c:auto val="1"/>
        <c:lblAlgn val="ctr"/>
        <c:lblOffset val="100"/>
        <c:noMultiLvlLbl val="0"/>
      </c:catAx>
      <c:valAx>
        <c:axId val="130367488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17381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'Ingul Kart Rt'!$C$18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'Ingul Kart Rt'!$B$19:$B$72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'Ingul Kart Rt'!$C$19:$C$72</c:f>
              <c:numCache>
                <c:formatCode>0.00</c:formatCode>
                <c:ptCount val="54"/>
                <c:pt idx="0">
                  <c:v>44.74</c:v>
                </c:pt>
                <c:pt idx="1">
                  <c:v>42.94</c:v>
                </c:pt>
                <c:pt idx="2">
                  <c:v>42.53</c:v>
                </c:pt>
                <c:pt idx="3">
                  <c:v>42.47</c:v>
                </c:pt>
                <c:pt idx="4">
                  <c:v>42.47</c:v>
                </c:pt>
                <c:pt idx="5">
                  <c:v>42.43</c:v>
                </c:pt>
                <c:pt idx="6">
                  <c:v>42.54</c:v>
                </c:pt>
                <c:pt idx="7">
                  <c:v>42.49</c:v>
                </c:pt>
                <c:pt idx="8">
                  <c:v>42.33</c:v>
                </c:pt>
                <c:pt idx="9">
                  <c:v>42.45</c:v>
                </c:pt>
                <c:pt idx="10">
                  <c:v>42.31</c:v>
                </c:pt>
                <c:pt idx="11">
                  <c:v>42.36</c:v>
                </c:pt>
                <c:pt idx="12">
                  <c:v>42.48</c:v>
                </c:pt>
                <c:pt idx="13">
                  <c:v>42.48</c:v>
                </c:pt>
                <c:pt idx="14">
                  <c:v>42.36</c:v>
                </c:pt>
                <c:pt idx="15">
                  <c:v>42.5</c:v>
                </c:pt>
                <c:pt idx="16">
                  <c:v>42.37</c:v>
                </c:pt>
                <c:pt idx="17">
                  <c:v>42.62</c:v>
                </c:pt>
                <c:pt idx="18">
                  <c:v>42.35</c:v>
                </c:pt>
                <c:pt idx="19">
                  <c:v>42.95</c:v>
                </c:pt>
                <c:pt idx="20">
                  <c:v>42.54</c:v>
                </c:pt>
                <c:pt idx="21">
                  <c:v>42.41</c:v>
                </c:pt>
                <c:pt idx="22">
                  <c:v>42.43</c:v>
                </c:pt>
                <c:pt idx="23">
                  <c:v>42.4</c:v>
                </c:pt>
                <c:pt idx="24">
                  <c:v>42.44</c:v>
                </c:pt>
                <c:pt idx="25">
                  <c:v>42.59</c:v>
                </c:pt>
                <c:pt idx="26">
                  <c:v>42.54</c:v>
                </c:pt>
                <c:pt idx="27">
                  <c:v>42.34</c:v>
                </c:pt>
                <c:pt idx="28">
                  <c:v>42.45</c:v>
                </c:pt>
                <c:pt idx="29">
                  <c:v>42.6</c:v>
                </c:pt>
                <c:pt idx="30">
                  <c:v>42.52</c:v>
                </c:pt>
                <c:pt idx="31">
                  <c:v>42.71</c:v>
                </c:pt>
                <c:pt idx="32">
                  <c:v>42.92</c:v>
                </c:pt>
                <c:pt idx="33">
                  <c:v>42.74</c:v>
                </c:pt>
                <c:pt idx="34">
                  <c:v>42.48</c:v>
                </c:pt>
                <c:pt idx="35">
                  <c:v>43.94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'Ingul Kart Rt'!$D$18</c:f>
              <c:strCache>
                <c:ptCount val="1"/>
                <c:pt idx="0">
                  <c:v>Геронимус Макс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'Ingul Kart Rt'!$B$19:$B$72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'Ingul Kart Rt'!$D$19:$D$72</c:f>
              <c:numCache>
                <c:formatCode>0.00</c:formatCode>
                <c:ptCount val="54"/>
                <c:pt idx="0">
                  <c:v>42.9</c:v>
                </c:pt>
                <c:pt idx="1">
                  <c:v>42.81</c:v>
                </c:pt>
                <c:pt idx="2">
                  <c:v>42.73</c:v>
                </c:pt>
                <c:pt idx="3">
                  <c:v>42.61</c:v>
                </c:pt>
                <c:pt idx="4">
                  <c:v>42.66</c:v>
                </c:pt>
                <c:pt idx="5">
                  <c:v>42.66</c:v>
                </c:pt>
                <c:pt idx="6">
                  <c:v>44.73</c:v>
                </c:pt>
                <c:pt idx="7">
                  <c:v>42.94</c:v>
                </c:pt>
                <c:pt idx="8">
                  <c:v>42.7</c:v>
                </c:pt>
                <c:pt idx="9">
                  <c:v>42.7</c:v>
                </c:pt>
                <c:pt idx="10">
                  <c:v>42.51</c:v>
                </c:pt>
                <c:pt idx="11">
                  <c:v>43.53</c:v>
                </c:pt>
                <c:pt idx="12">
                  <c:v>43.81</c:v>
                </c:pt>
                <c:pt idx="13">
                  <c:v>42.59</c:v>
                </c:pt>
                <c:pt idx="14">
                  <c:v>42.41</c:v>
                </c:pt>
                <c:pt idx="15">
                  <c:v>42.42</c:v>
                </c:pt>
                <c:pt idx="16">
                  <c:v>42.45</c:v>
                </c:pt>
                <c:pt idx="17">
                  <c:v>42.52</c:v>
                </c:pt>
                <c:pt idx="18">
                  <c:v>42.56</c:v>
                </c:pt>
                <c:pt idx="19">
                  <c:v>42.73</c:v>
                </c:pt>
                <c:pt idx="20">
                  <c:v>42.56</c:v>
                </c:pt>
                <c:pt idx="21">
                  <c:v>42.44</c:v>
                </c:pt>
                <c:pt idx="22">
                  <c:v>42.79</c:v>
                </c:pt>
                <c:pt idx="23">
                  <c:v>42.57</c:v>
                </c:pt>
                <c:pt idx="24">
                  <c:v>42.56</c:v>
                </c:pt>
                <c:pt idx="25">
                  <c:v>44.59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'Ingul Kart Rt'!$E$18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'Ingul Kart Rt'!$B$19:$B$72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'Ingul Kart Rt'!$E$19:$E$72</c:f>
              <c:numCache>
                <c:formatCode>0.00</c:formatCode>
                <c:ptCount val="54"/>
                <c:pt idx="0">
                  <c:v>42.3</c:v>
                </c:pt>
                <c:pt idx="1">
                  <c:v>42.57</c:v>
                </c:pt>
                <c:pt idx="2">
                  <c:v>42.32</c:v>
                </c:pt>
                <c:pt idx="3">
                  <c:v>42.35</c:v>
                </c:pt>
                <c:pt idx="4">
                  <c:v>42.52</c:v>
                </c:pt>
                <c:pt idx="5">
                  <c:v>42.17</c:v>
                </c:pt>
                <c:pt idx="6">
                  <c:v>42.54</c:v>
                </c:pt>
                <c:pt idx="7">
                  <c:v>42.33</c:v>
                </c:pt>
                <c:pt idx="8">
                  <c:v>42.33</c:v>
                </c:pt>
                <c:pt idx="9">
                  <c:v>42.57</c:v>
                </c:pt>
                <c:pt idx="10">
                  <c:v>42.18</c:v>
                </c:pt>
                <c:pt idx="11">
                  <c:v>42.34</c:v>
                </c:pt>
                <c:pt idx="12">
                  <c:v>42.12</c:v>
                </c:pt>
                <c:pt idx="13">
                  <c:v>42.42</c:v>
                </c:pt>
                <c:pt idx="14">
                  <c:v>42.14</c:v>
                </c:pt>
                <c:pt idx="15">
                  <c:v>42.35</c:v>
                </c:pt>
                <c:pt idx="16">
                  <c:v>42.41</c:v>
                </c:pt>
                <c:pt idx="17">
                  <c:v>42.3</c:v>
                </c:pt>
                <c:pt idx="18">
                  <c:v>43.82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'Ingul Kart Rt'!$F$18</c:f>
              <c:strCache>
                <c:ptCount val="1"/>
                <c:pt idx="0">
                  <c:v>Геронимус Макс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'Ingul Kart Rt'!$B$19:$B$72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'Ingul Kart Rt'!$F$19:$F$72</c:f>
              <c:numCache>
                <c:formatCode>0.00</c:formatCode>
                <c:ptCount val="54"/>
                <c:pt idx="0">
                  <c:v>42.98</c:v>
                </c:pt>
                <c:pt idx="1">
                  <c:v>43.38</c:v>
                </c:pt>
                <c:pt idx="2">
                  <c:v>42.55</c:v>
                </c:pt>
                <c:pt idx="3">
                  <c:v>42.54</c:v>
                </c:pt>
                <c:pt idx="4">
                  <c:v>42.85</c:v>
                </c:pt>
                <c:pt idx="5">
                  <c:v>42.73</c:v>
                </c:pt>
                <c:pt idx="6">
                  <c:v>42.57</c:v>
                </c:pt>
                <c:pt idx="7">
                  <c:v>44.29</c:v>
                </c:pt>
                <c:pt idx="8">
                  <c:v>43.4</c:v>
                </c:pt>
                <c:pt idx="9">
                  <c:v>43.1</c:v>
                </c:pt>
                <c:pt idx="10">
                  <c:v>42.57</c:v>
                </c:pt>
                <c:pt idx="11">
                  <c:v>42.88</c:v>
                </c:pt>
                <c:pt idx="12">
                  <c:v>43.6</c:v>
                </c:pt>
                <c:pt idx="13">
                  <c:v>42.86</c:v>
                </c:pt>
                <c:pt idx="14">
                  <c:v>42.9</c:v>
                </c:pt>
                <c:pt idx="15">
                  <c:v>42.67</c:v>
                </c:pt>
                <c:pt idx="16">
                  <c:v>42.65</c:v>
                </c:pt>
                <c:pt idx="17">
                  <c:v>42.94</c:v>
                </c:pt>
                <c:pt idx="18">
                  <c:v>42.72</c:v>
                </c:pt>
                <c:pt idx="19">
                  <c:v>42.67</c:v>
                </c:pt>
                <c:pt idx="20">
                  <c:v>42.43</c:v>
                </c:pt>
                <c:pt idx="21">
                  <c:v>42.64</c:v>
                </c:pt>
                <c:pt idx="22">
                  <c:v>42.74</c:v>
                </c:pt>
                <c:pt idx="23">
                  <c:v>42.67</c:v>
                </c:pt>
                <c:pt idx="24">
                  <c:v>43.47</c:v>
                </c:pt>
                <c:pt idx="25">
                  <c:v>42.91</c:v>
                </c:pt>
                <c:pt idx="26">
                  <c:v>42.6</c:v>
                </c:pt>
                <c:pt idx="27">
                  <c:v>42.62</c:v>
                </c:pt>
                <c:pt idx="28">
                  <c:v>42.45</c:v>
                </c:pt>
                <c:pt idx="29">
                  <c:v>42.68</c:v>
                </c:pt>
                <c:pt idx="30">
                  <c:v>42.75</c:v>
                </c:pt>
                <c:pt idx="31">
                  <c:v>42.78</c:v>
                </c:pt>
                <c:pt idx="32">
                  <c:v>42.6</c:v>
                </c:pt>
                <c:pt idx="33">
                  <c:v>42.84</c:v>
                </c:pt>
                <c:pt idx="34">
                  <c:v>42.7</c:v>
                </c:pt>
                <c:pt idx="35">
                  <c:v>43.02</c:v>
                </c:pt>
                <c:pt idx="36">
                  <c:v>42.64</c:v>
                </c:pt>
                <c:pt idx="37">
                  <c:v>43.02</c:v>
                </c:pt>
                <c:pt idx="41">
                  <c:v>43.13</c:v>
                </c:pt>
                <c:pt idx="42">
                  <c:v>42.94</c:v>
                </c:pt>
                <c:pt idx="43">
                  <c:v>42.9</c:v>
                </c:pt>
                <c:pt idx="44">
                  <c:v>43.16</c:v>
                </c:pt>
                <c:pt idx="45">
                  <c:v>43.5</c:v>
                </c:pt>
                <c:pt idx="46">
                  <c:v>42.71</c:v>
                </c:pt>
                <c:pt idx="47">
                  <c:v>42.83</c:v>
                </c:pt>
                <c:pt idx="48">
                  <c:v>42.65</c:v>
                </c:pt>
                <c:pt idx="49">
                  <c:v>42.87</c:v>
                </c:pt>
                <c:pt idx="50">
                  <c:v>44.01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'Ingul Kart Rt'!$G$18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'Ingul Kart Rt'!$B$19:$B$72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'Ingul Kart Rt'!$G$19:$G$72</c:f>
              <c:numCache>
                <c:formatCode>0.00</c:formatCode>
                <c:ptCount val="54"/>
                <c:pt idx="0">
                  <c:v>42.47</c:v>
                </c:pt>
                <c:pt idx="1">
                  <c:v>42.41</c:v>
                </c:pt>
                <c:pt idx="2">
                  <c:v>42.57</c:v>
                </c:pt>
                <c:pt idx="3">
                  <c:v>42.33</c:v>
                </c:pt>
                <c:pt idx="4">
                  <c:v>42.49</c:v>
                </c:pt>
                <c:pt idx="5">
                  <c:v>42.18</c:v>
                </c:pt>
                <c:pt idx="6">
                  <c:v>42.75</c:v>
                </c:pt>
                <c:pt idx="7">
                  <c:v>42.44</c:v>
                </c:pt>
                <c:pt idx="8">
                  <c:v>42.43</c:v>
                </c:pt>
                <c:pt idx="9">
                  <c:v>42.27</c:v>
                </c:pt>
                <c:pt idx="10">
                  <c:v>42.38</c:v>
                </c:pt>
                <c:pt idx="11">
                  <c:v>42.47</c:v>
                </c:pt>
                <c:pt idx="12">
                  <c:v>42.44</c:v>
                </c:pt>
                <c:pt idx="13">
                  <c:v>42.39</c:v>
                </c:pt>
                <c:pt idx="14">
                  <c:v>42.38</c:v>
                </c:pt>
                <c:pt idx="15">
                  <c:v>42.35</c:v>
                </c:pt>
                <c:pt idx="16">
                  <c:v>42.42</c:v>
                </c:pt>
                <c:pt idx="17">
                  <c:v>42.5</c:v>
                </c:pt>
                <c:pt idx="18">
                  <c:v>42.42</c:v>
                </c:pt>
                <c:pt idx="19">
                  <c:v>42.45</c:v>
                </c:pt>
                <c:pt idx="20">
                  <c:v>42.33</c:v>
                </c:pt>
                <c:pt idx="21">
                  <c:v>42.5</c:v>
                </c:pt>
                <c:pt idx="22">
                  <c:v>42.39</c:v>
                </c:pt>
                <c:pt idx="23">
                  <c:v>42.38</c:v>
                </c:pt>
                <c:pt idx="24">
                  <c:v>42.15</c:v>
                </c:pt>
                <c:pt idx="25">
                  <c:v>42.12</c:v>
                </c:pt>
                <c:pt idx="26">
                  <c:v>42.38</c:v>
                </c:pt>
                <c:pt idx="27">
                  <c:v>42.44</c:v>
                </c:pt>
                <c:pt idx="28">
                  <c:v>42.45</c:v>
                </c:pt>
                <c:pt idx="29">
                  <c:v>42.14</c:v>
                </c:pt>
                <c:pt idx="30">
                  <c:v>42.12</c:v>
                </c:pt>
                <c:pt idx="31">
                  <c:v>42.36</c:v>
                </c:pt>
                <c:pt idx="32">
                  <c:v>42.38</c:v>
                </c:pt>
                <c:pt idx="33">
                  <c:v>42.23</c:v>
                </c:pt>
                <c:pt idx="34">
                  <c:v>42.35</c:v>
                </c:pt>
                <c:pt idx="35">
                  <c:v>42.5</c:v>
                </c:pt>
                <c:pt idx="36">
                  <c:v>42.24</c:v>
                </c:pt>
                <c:pt idx="37">
                  <c:v>42.32</c:v>
                </c:pt>
                <c:pt idx="38">
                  <c:v>42.35</c:v>
                </c:pt>
                <c:pt idx="39">
                  <c:v>42.3</c:v>
                </c:pt>
                <c:pt idx="40">
                  <c:v>42.33</c:v>
                </c:pt>
                <c:pt idx="41">
                  <c:v>42.3</c:v>
                </c:pt>
                <c:pt idx="42">
                  <c:v>42.31</c:v>
                </c:pt>
                <c:pt idx="43">
                  <c:v>42.4</c:v>
                </c:pt>
                <c:pt idx="44">
                  <c:v>42.16</c:v>
                </c:pt>
                <c:pt idx="45">
                  <c:v>42.42</c:v>
                </c:pt>
                <c:pt idx="46">
                  <c:v>42.15</c:v>
                </c:pt>
                <c:pt idx="47">
                  <c:v>42.38</c:v>
                </c:pt>
                <c:pt idx="48">
                  <c:v>42.13</c:v>
                </c:pt>
                <c:pt idx="49">
                  <c:v>42.67</c:v>
                </c:pt>
                <c:pt idx="50">
                  <c:v>42.36</c:v>
                </c:pt>
                <c:pt idx="51">
                  <c:v>42.33</c:v>
                </c:pt>
                <c:pt idx="52">
                  <c:v>42.35</c:v>
                </c:pt>
                <c:pt idx="53">
                  <c:v>43.52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'Ingul Kart Rt'!$H$18</c:f>
              <c:strCache>
                <c:ptCount val="1"/>
                <c:pt idx="0">
                  <c:v>Геронимус Макс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'Ingul Kart Rt'!$B$19:$B$72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'Ingul Kart Rt'!$H$19:$H$72</c:f>
              <c:numCache>
                <c:formatCode>0.00</c:formatCode>
                <c:ptCount val="54"/>
                <c:pt idx="0">
                  <c:v>42.86</c:v>
                </c:pt>
                <c:pt idx="1">
                  <c:v>42.76</c:v>
                </c:pt>
                <c:pt idx="2">
                  <c:v>43.2</c:v>
                </c:pt>
                <c:pt idx="3">
                  <c:v>42.82</c:v>
                </c:pt>
                <c:pt idx="4">
                  <c:v>42.53</c:v>
                </c:pt>
                <c:pt idx="5">
                  <c:v>42.45</c:v>
                </c:pt>
                <c:pt idx="6">
                  <c:v>42.42</c:v>
                </c:pt>
                <c:pt idx="7">
                  <c:v>42.47</c:v>
                </c:pt>
                <c:pt idx="8">
                  <c:v>44.32</c:v>
                </c:pt>
                <c:pt idx="9">
                  <c:v>42.74</c:v>
                </c:pt>
                <c:pt idx="10">
                  <c:v>42.52</c:v>
                </c:pt>
                <c:pt idx="11">
                  <c:v>42.93</c:v>
                </c:pt>
                <c:pt idx="12">
                  <c:v>42.85</c:v>
                </c:pt>
                <c:pt idx="13">
                  <c:v>42.78</c:v>
                </c:pt>
                <c:pt idx="14">
                  <c:v>42.56</c:v>
                </c:pt>
                <c:pt idx="15">
                  <c:v>42.57</c:v>
                </c:pt>
                <c:pt idx="16">
                  <c:v>42.6</c:v>
                </c:pt>
                <c:pt idx="17">
                  <c:v>42.7</c:v>
                </c:pt>
                <c:pt idx="18">
                  <c:v>42.78</c:v>
                </c:pt>
                <c:pt idx="19">
                  <c:v>42.53</c:v>
                </c:pt>
                <c:pt idx="20">
                  <c:v>42.66</c:v>
                </c:pt>
                <c:pt idx="21">
                  <c:v>42.74</c:v>
                </c:pt>
                <c:pt idx="22">
                  <c:v>42.63</c:v>
                </c:pt>
                <c:pt idx="23">
                  <c:v>42.61</c:v>
                </c:pt>
                <c:pt idx="24">
                  <c:v>42.54</c:v>
                </c:pt>
                <c:pt idx="25">
                  <c:v>42.47</c:v>
                </c:pt>
                <c:pt idx="26">
                  <c:v>42.92</c:v>
                </c:pt>
                <c:pt idx="27">
                  <c:v>42.84</c:v>
                </c:pt>
                <c:pt idx="28">
                  <c:v>42.9</c:v>
                </c:pt>
                <c:pt idx="29">
                  <c:v>42.74</c:v>
                </c:pt>
                <c:pt idx="30">
                  <c:v>42.54</c:v>
                </c:pt>
                <c:pt idx="31">
                  <c:v>42.64</c:v>
                </c:pt>
                <c:pt idx="32">
                  <c:v>42.86</c:v>
                </c:pt>
                <c:pt idx="33">
                  <c:v>42.79</c:v>
                </c:pt>
                <c:pt idx="34">
                  <c:v>42.72</c:v>
                </c:pt>
                <c:pt idx="35">
                  <c:v>42.78</c:v>
                </c:pt>
                <c:pt idx="36">
                  <c:v>42.97</c:v>
                </c:pt>
                <c:pt idx="37">
                  <c:v>42.68</c:v>
                </c:pt>
                <c:pt idx="38">
                  <c:v>42.99</c:v>
                </c:pt>
                <c:pt idx="39">
                  <c:v>42.53</c:v>
                </c:pt>
                <c:pt idx="40">
                  <c:v>42.39</c:v>
                </c:pt>
                <c:pt idx="41">
                  <c:v>42.45</c:v>
                </c:pt>
                <c:pt idx="42">
                  <c:v>42.59</c:v>
                </c:pt>
                <c:pt idx="43">
                  <c:v>42.59</c:v>
                </c:pt>
                <c:pt idx="44">
                  <c:v>42.51</c:v>
                </c:pt>
                <c:pt idx="45">
                  <c:v>42.48</c:v>
                </c:pt>
                <c:pt idx="46">
                  <c:v>43.54</c:v>
                </c:pt>
                <c:pt idx="47">
                  <c:v>42.68</c:v>
                </c:pt>
                <c:pt idx="48">
                  <c:v>42.42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879936"/>
        <c:axId val="130369792"/>
      </c:lineChart>
      <c:catAx>
        <c:axId val="131879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0369792"/>
        <c:crosses val="autoZero"/>
        <c:auto val="1"/>
        <c:lblAlgn val="ctr"/>
        <c:lblOffset val="100"/>
        <c:noMultiLvlLbl val="0"/>
      </c:catAx>
      <c:valAx>
        <c:axId val="130369792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18799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Mst!$C$19:$C$76</c:f>
              <c:numCache>
                <c:formatCode>0.00</c:formatCode>
                <c:ptCount val="58"/>
                <c:pt idx="0">
                  <c:v>45.33</c:v>
                </c:pt>
                <c:pt idx="1">
                  <c:v>43.36</c:v>
                </c:pt>
                <c:pt idx="2">
                  <c:v>42.79</c:v>
                </c:pt>
                <c:pt idx="3">
                  <c:v>44.05</c:v>
                </c:pt>
                <c:pt idx="4">
                  <c:v>43.88</c:v>
                </c:pt>
                <c:pt idx="5">
                  <c:v>42.6</c:v>
                </c:pt>
                <c:pt idx="6">
                  <c:v>44.96</c:v>
                </c:pt>
                <c:pt idx="7">
                  <c:v>42.96</c:v>
                </c:pt>
                <c:pt idx="8">
                  <c:v>42.87</c:v>
                </c:pt>
                <c:pt idx="9">
                  <c:v>42.54</c:v>
                </c:pt>
                <c:pt idx="10">
                  <c:v>42.44</c:v>
                </c:pt>
                <c:pt idx="11">
                  <c:v>42.54</c:v>
                </c:pt>
                <c:pt idx="12">
                  <c:v>42.52</c:v>
                </c:pt>
                <c:pt idx="13">
                  <c:v>43.2</c:v>
                </c:pt>
                <c:pt idx="14">
                  <c:v>42.43</c:v>
                </c:pt>
                <c:pt idx="15">
                  <c:v>42.56</c:v>
                </c:pt>
                <c:pt idx="16">
                  <c:v>42.75</c:v>
                </c:pt>
                <c:pt idx="17">
                  <c:v>42.66</c:v>
                </c:pt>
                <c:pt idx="18">
                  <c:v>42.6</c:v>
                </c:pt>
                <c:pt idx="19">
                  <c:v>42.78</c:v>
                </c:pt>
                <c:pt idx="20">
                  <c:v>42.7</c:v>
                </c:pt>
                <c:pt idx="21">
                  <c:v>42.78</c:v>
                </c:pt>
                <c:pt idx="22">
                  <c:v>43.15</c:v>
                </c:pt>
                <c:pt idx="23">
                  <c:v>42.63</c:v>
                </c:pt>
                <c:pt idx="24">
                  <c:v>42.77</c:v>
                </c:pt>
                <c:pt idx="25">
                  <c:v>42.82</c:v>
                </c:pt>
                <c:pt idx="26">
                  <c:v>42.78</c:v>
                </c:pt>
                <c:pt idx="27">
                  <c:v>42.71</c:v>
                </c:pt>
                <c:pt idx="28">
                  <c:v>43.24</c:v>
                </c:pt>
                <c:pt idx="29">
                  <c:v>42.68</c:v>
                </c:pt>
                <c:pt idx="30">
                  <c:v>42.75</c:v>
                </c:pt>
                <c:pt idx="31">
                  <c:v>43.02</c:v>
                </c:pt>
                <c:pt idx="32">
                  <c:v>42.79</c:v>
                </c:pt>
                <c:pt idx="33">
                  <c:v>42.97</c:v>
                </c:pt>
                <c:pt idx="34">
                  <c:v>43.34</c:v>
                </c:pt>
                <c:pt idx="35">
                  <c:v>43.37</c:v>
                </c:pt>
                <c:pt idx="36">
                  <c:v>43.06</c:v>
                </c:pt>
                <c:pt idx="37">
                  <c:v>44.32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Mst!$D$19:$D$76</c:f>
              <c:numCache>
                <c:formatCode>0.00</c:formatCode>
                <c:ptCount val="58"/>
                <c:pt idx="0">
                  <c:v>42.62</c:v>
                </c:pt>
                <c:pt idx="1">
                  <c:v>42.7</c:v>
                </c:pt>
                <c:pt idx="2">
                  <c:v>42.38</c:v>
                </c:pt>
                <c:pt idx="3">
                  <c:v>42.65</c:v>
                </c:pt>
                <c:pt idx="4">
                  <c:v>42.41</c:v>
                </c:pt>
                <c:pt idx="5">
                  <c:v>42.62</c:v>
                </c:pt>
                <c:pt idx="6">
                  <c:v>42.53</c:v>
                </c:pt>
                <c:pt idx="7">
                  <c:v>42.51</c:v>
                </c:pt>
                <c:pt idx="8">
                  <c:v>42.67</c:v>
                </c:pt>
                <c:pt idx="9">
                  <c:v>42.59</c:v>
                </c:pt>
                <c:pt idx="10">
                  <c:v>42.68</c:v>
                </c:pt>
                <c:pt idx="11">
                  <c:v>42.57</c:v>
                </c:pt>
                <c:pt idx="12">
                  <c:v>42.81</c:v>
                </c:pt>
                <c:pt idx="13">
                  <c:v>42.6</c:v>
                </c:pt>
                <c:pt idx="14">
                  <c:v>42.58</c:v>
                </c:pt>
                <c:pt idx="15">
                  <c:v>42.68</c:v>
                </c:pt>
                <c:pt idx="16">
                  <c:v>42.84</c:v>
                </c:pt>
                <c:pt idx="17">
                  <c:v>42.76</c:v>
                </c:pt>
                <c:pt idx="18">
                  <c:v>42.77</c:v>
                </c:pt>
                <c:pt idx="19">
                  <c:v>42.66</c:v>
                </c:pt>
                <c:pt idx="20">
                  <c:v>42.54</c:v>
                </c:pt>
                <c:pt idx="21">
                  <c:v>42.26</c:v>
                </c:pt>
                <c:pt idx="22">
                  <c:v>42.65</c:v>
                </c:pt>
                <c:pt idx="23">
                  <c:v>42.53</c:v>
                </c:pt>
                <c:pt idx="24">
                  <c:v>42.42</c:v>
                </c:pt>
                <c:pt idx="25">
                  <c:v>42.57</c:v>
                </c:pt>
                <c:pt idx="26">
                  <c:v>42.72</c:v>
                </c:pt>
                <c:pt idx="27">
                  <c:v>42.59</c:v>
                </c:pt>
                <c:pt idx="28">
                  <c:v>42.63</c:v>
                </c:pt>
                <c:pt idx="29">
                  <c:v>42.74</c:v>
                </c:pt>
                <c:pt idx="30">
                  <c:v>42.8</c:v>
                </c:pt>
                <c:pt idx="31">
                  <c:v>42.52</c:v>
                </c:pt>
                <c:pt idx="32">
                  <c:v>42.48</c:v>
                </c:pt>
                <c:pt idx="33">
                  <c:v>42.69</c:v>
                </c:pt>
                <c:pt idx="34">
                  <c:v>42.57</c:v>
                </c:pt>
                <c:pt idx="35">
                  <c:v>42.63</c:v>
                </c:pt>
                <c:pt idx="36">
                  <c:v>42.55</c:v>
                </c:pt>
                <c:pt idx="37">
                  <c:v>42.53</c:v>
                </c:pt>
                <c:pt idx="38">
                  <c:v>42.66</c:v>
                </c:pt>
                <c:pt idx="39">
                  <c:v>42.41</c:v>
                </c:pt>
                <c:pt idx="40">
                  <c:v>42.51</c:v>
                </c:pt>
                <c:pt idx="41">
                  <c:v>42.54</c:v>
                </c:pt>
                <c:pt idx="42">
                  <c:v>42.5</c:v>
                </c:pt>
                <c:pt idx="43">
                  <c:v>43.13</c:v>
                </c:pt>
                <c:pt idx="44">
                  <c:v>42.55</c:v>
                </c:pt>
                <c:pt idx="45">
                  <c:v>42.28</c:v>
                </c:pt>
                <c:pt idx="46">
                  <c:v>42.58</c:v>
                </c:pt>
                <c:pt idx="47">
                  <c:v>42.64</c:v>
                </c:pt>
                <c:pt idx="48">
                  <c:v>42.59</c:v>
                </c:pt>
                <c:pt idx="49">
                  <c:v>42.31</c:v>
                </c:pt>
                <c:pt idx="50">
                  <c:v>42.46</c:v>
                </c:pt>
                <c:pt idx="51">
                  <c:v>42.54</c:v>
                </c:pt>
                <c:pt idx="52">
                  <c:v>42.62</c:v>
                </c:pt>
                <c:pt idx="53">
                  <c:v>42.61</c:v>
                </c:pt>
                <c:pt idx="54">
                  <c:v>42.51</c:v>
                </c:pt>
                <c:pt idx="55">
                  <c:v>42.42</c:v>
                </c:pt>
                <c:pt idx="56">
                  <c:v>42.62</c:v>
                </c:pt>
                <c:pt idx="57" formatCode="General">
                  <c:v>43.38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Mst!$E$19:$E$76</c:f>
              <c:numCache>
                <c:formatCode>0.00</c:formatCode>
                <c:ptCount val="58"/>
                <c:pt idx="0">
                  <c:v>45.19</c:v>
                </c:pt>
                <c:pt idx="1">
                  <c:v>44.67</c:v>
                </c:pt>
                <c:pt idx="2">
                  <c:v>43.1</c:v>
                </c:pt>
                <c:pt idx="3">
                  <c:v>43.36</c:v>
                </c:pt>
                <c:pt idx="4">
                  <c:v>43.12</c:v>
                </c:pt>
                <c:pt idx="5">
                  <c:v>42.94</c:v>
                </c:pt>
                <c:pt idx="6">
                  <c:v>42.91</c:v>
                </c:pt>
                <c:pt idx="7">
                  <c:v>42.6</c:v>
                </c:pt>
                <c:pt idx="8">
                  <c:v>42.77</c:v>
                </c:pt>
                <c:pt idx="9">
                  <c:v>42.84</c:v>
                </c:pt>
                <c:pt idx="10">
                  <c:v>42.78</c:v>
                </c:pt>
                <c:pt idx="11">
                  <c:v>42.75</c:v>
                </c:pt>
                <c:pt idx="12">
                  <c:v>42.77</c:v>
                </c:pt>
                <c:pt idx="13">
                  <c:v>42.7</c:v>
                </c:pt>
                <c:pt idx="14">
                  <c:v>42.66</c:v>
                </c:pt>
                <c:pt idx="15">
                  <c:v>42.93</c:v>
                </c:pt>
                <c:pt idx="16">
                  <c:v>42.78</c:v>
                </c:pt>
                <c:pt idx="17">
                  <c:v>43.06</c:v>
                </c:pt>
                <c:pt idx="18">
                  <c:v>42.66</c:v>
                </c:pt>
                <c:pt idx="19">
                  <c:v>42.9</c:v>
                </c:pt>
                <c:pt idx="20">
                  <c:v>42.7</c:v>
                </c:pt>
                <c:pt idx="21">
                  <c:v>42.67</c:v>
                </c:pt>
                <c:pt idx="22">
                  <c:v>42.74</c:v>
                </c:pt>
                <c:pt idx="23">
                  <c:v>43.32</c:v>
                </c:pt>
                <c:pt idx="24">
                  <c:v>43.33</c:v>
                </c:pt>
                <c:pt idx="25">
                  <c:v>42.53</c:v>
                </c:pt>
                <c:pt idx="30">
                  <c:v>42.87</c:v>
                </c:pt>
                <c:pt idx="31">
                  <c:v>43.07</c:v>
                </c:pt>
                <c:pt idx="32">
                  <c:v>42.9</c:v>
                </c:pt>
                <c:pt idx="33">
                  <c:v>42.85</c:v>
                </c:pt>
                <c:pt idx="34">
                  <c:v>43.46</c:v>
                </c:pt>
                <c:pt idx="35">
                  <c:v>42.71</c:v>
                </c:pt>
                <c:pt idx="36">
                  <c:v>42.78</c:v>
                </c:pt>
                <c:pt idx="37">
                  <c:v>42.89</c:v>
                </c:pt>
                <c:pt idx="38">
                  <c:v>42.82</c:v>
                </c:pt>
                <c:pt idx="39">
                  <c:v>42.84</c:v>
                </c:pt>
                <c:pt idx="40">
                  <c:v>44.08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Mst!$F$19:$F$76</c:f>
              <c:numCache>
                <c:formatCode>0.00</c:formatCode>
                <c:ptCount val="58"/>
                <c:pt idx="0">
                  <c:v>42.91</c:v>
                </c:pt>
                <c:pt idx="1">
                  <c:v>42.79</c:v>
                </c:pt>
                <c:pt idx="2">
                  <c:v>42.62</c:v>
                </c:pt>
                <c:pt idx="3">
                  <c:v>42.42</c:v>
                </c:pt>
                <c:pt idx="4">
                  <c:v>42.66</c:v>
                </c:pt>
                <c:pt idx="5">
                  <c:v>42.56</c:v>
                </c:pt>
                <c:pt idx="6">
                  <c:v>42.6</c:v>
                </c:pt>
                <c:pt idx="7">
                  <c:v>42.66</c:v>
                </c:pt>
                <c:pt idx="8">
                  <c:v>42.74</c:v>
                </c:pt>
                <c:pt idx="9">
                  <c:v>42.57</c:v>
                </c:pt>
                <c:pt idx="10">
                  <c:v>42.63</c:v>
                </c:pt>
                <c:pt idx="11">
                  <c:v>42.38</c:v>
                </c:pt>
                <c:pt idx="12">
                  <c:v>42.54</c:v>
                </c:pt>
                <c:pt idx="13">
                  <c:v>42.58</c:v>
                </c:pt>
                <c:pt idx="14">
                  <c:v>42.65</c:v>
                </c:pt>
                <c:pt idx="15">
                  <c:v>42.36</c:v>
                </c:pt>
                <c:pt idx="16">
                  <c:v>42.36</c:v>
                </c:pt>
                <c:pt idx="17">
                  <c:v>42.38</c:v>
                </c:pt>
                <c:pt idx="18">
                  <c:v>43.01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Mst!$G$19:$G$76</c:f>
              <c:numCache>
                <c:formatCode>0.00</c:formatCode>
                <c:ptCount val="58"/>
                <c:pt idx="0">
                  <c:v>42.5</c:v>
                </c:pt>
                <c:pt idx="1">
                  <c:v>42.4</c:v>
                </c:pt>
                <c:pt idx="2">
                  <c:v>42.13</c:v>
                </c:pt>
                <c:pt idx="3">
                  <c:v>42.2</c:v>
                </c:pt>
                <c:pt idx="4">
                  <c:v>42.24</c:v>
                </c:pt>
                <c:pt idx="5">
                  <c:v>42.17</c:v>
                </c:pt>
                <c:pt idx="6">
                  <c:v>42.36</c:v>
                </c:pt>
                <c:pt idx="7">
                  <c:v>42.09</c:v>
                </c:pt>
                <c:pt idx="8">
                  <c:v>42.13</c:v>
                </c:pt>
                <c:pt idx="9">
                  <c:v>42.23</c:v>
                </c:pt>
                <c:pt idx="10">
                  <c:v>42.2</c:v>
                </c:pt>
                <c:pt idx="11">
                  <c:v>42.25</c:v>
                </c:pt>
                <c:pt idx="12">
                  <c:v>42.26</c:v>
                </c:pt>
                <c:pt idx="13">
                  <c:v>42.27</c:v>
                </c:pt>
                <c:pt idx="14">
                  <c:v>42.22</c:v>
                </c:pt>
                <c:pt idx="15">
                  <c:v>42.31</c:v>
                </c:pt>
                <c:pt idx="16">
                  <c:v>42.13</c:v>
                </c:pt>
                <c:pt idx="17">
                  <c:v>42.21</c:v>
                </c:pt>
                <c:pt idx="18">
                  <c:v>42.04</c:v>
                </c:pt>
                <c:pt idx="19">
                  <c:v>42.14</c:v>
                </c:pt>
                <c:pt idx="20">
                  <c:v>42</c:v>
                </c:pt>
                <c:pt idx="21">
                  <c:v>42.25</c:v>
                </c:pt>
                <c:pt idx="22">
                  <c:v>42.4</c:v>
                </c:pt>
                <c:pt idx="23">
                  <c:v>42.16</c:v>
                </c:pt>
                <c:pt idx="24">
                  <c:v>42.3</c:v>
                </c:pt>
                <c:pt idx="25">
                  <c:v>42.2</c:v>
                </c:pt>
                <c:pt idx="26">
                  <c:v>42.07</c:v>
                </c:pt>
                <c:pt idx="27">
                  <c:v>42.21</c:v>
                </c:pt>
                <c:pt idx="28">
                  <c:v>42.43</c:v>
                </c:pt>
                <c:pt idx="29">
                  <c:v>42.21</c:v>
                </c:pt>
                <c:pt idx="30">
                  <c:v>42.14</c:v>
                </c:pt>
                <c:pt idx="31">
                  <c:v>42.39</c:v>
                </c:pt>
                <c:pt idx="32">
                  <c:v>42.28</c:v>
                </c:pt>
                <c:pt idx="33">
                  <c:v>42.25</c:v>
                </c:pt>
                <c:pt idx="34">
                  <c:v>42.32</c:v>
                </c:pt>
                <c:pt idx="35">
                  <c:v>42.16</c:v>
                </c:pt>
                <c:pt idx="36">
                  <c:v>42.05</c:v>
                </c:pt>
                <c:pt idx="37">
                  <c:v>42.23</c:v>
                </c:pt>
                <c:pt idx="38">
                  <c:v>42.49</c:v>
                </c:pt>
                <c:pt idx="39">
                  <c:v>42.32</c:v>
                </c:pt>
                <c:pt idx="40">
                  <c:v>42.54</c:v>
                </c:pt>
                <c:pt idx="41">
                  <c:v>42.23</c:v>
                </c:pt>
                <c:pt idx="42">
                  <c:v>42.98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Mst!$H$18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Mst!$H$19:$H$76</c:f>
              <c:numCache>
                <c:formatCode>0.00</c:formatCode>
                <c:ptCount val="58"/>
                <c:pt idx="0">
                  <c:v>42.74</c:v>
                </c:pt>
                <c:pt idx="1">
                  <c:v>42.67</c:v>
                </c:pt>
                <c:pt idx="2">
                  <c:v>42.6</c:v>
                </c:pt>
                <c:pt idx="3">
                  <c:v>42.53</c:v>
                </c:pt>
                <c:pt idx="4">
                  <c:v>42.47</c:v>
                </c:pt>
                <c:pt idx="5">
                  <c:v>42.53</c:v>
                </c:pt>
                <c:pt idx="6">
                  <c:v>42.7</c:v>
                </c:pt>
                <c:pt idx="7">
                  <c:v>42.5</c:v>
                </c:pt>
                <c:pt idx="8">
                  <c:v>42.58</c:v>
                </c:pt>
                <c:pt idx="9">
                  <c:v>42.38</c:v>
                </c:pt>
                <c:pt idx="10">
                  <c:v>42.59</c:v>
                </c:pt>
                <c:pt idx="11">
                  <c:v>42.68</c:v>
                </c:pt>
                <c:pt idx="12">
                  <c:v>42.36</c:v>
                </c:pt>
                <c:pt idx="13">
                  <c:v>42.63</c:v>
                </c:pt>
                <c:pt idx="14">
                  <c:v>46.35</c:v>
                </c:pt>
                <c:pt idx="15">
                  <c:v>42.57</c:v>
                </c:pt>
                <c:pt idx="16">
                  <c:v>42.6</c:v>
                </c:pt>
                <c:pt idx="17">
                  <c:v>42.48</c:v>
                </c:pt>
                <c:pt idx="18">
                  <c:v>43.03</c:v>
                </c:pt>
                <c:pt idx="19">
                  <c:v>43.17</c:v>
                </c:pt>
                <c:pt idx="20">
                  <c:v>42.98</c:v>
                </c:pt>
                <c:pt idx="21">
                  <c:v>42.57</c:v>
                </c:pt>
                <c:pt idx="22">
                  <c:v>42.54</c:v>
                </c:pt>
                <c:pt idx="23">
                  <c:v>42.77</c:v>
                </c:pt>
                <c:pt idx="24">
                  <c:v>42.52</c:v>
                </c:pt>
                <c:pt idx="25">
                  <c:v>42.5</c:v>
                </c:pt>
                <c:pt idx="26">
                  <c:v>42.56</c:v>
                </c:pt>
                <c:pt idx="27">
                  <c:v>42.46</c:v>
                </c:pt>
                <c:pt idx="28">
                  <c:v>42.54</c:v>
                </c:pt>
                <c:pt idx="29">
                  <c:v>42.58</c:v>
                </c:pt>
                <c:pt idx="30">
                  <c:v>42.32</c:v>
                </c:pt>
                <c:pt idx="31">
                  <c:v>42.74</c:v>
                </c:pt>
                <c:pt idx="32">
                  <c:v>42.58</c:v>
                </c:pt>
                <c:pt idx="33">
                  <c:v>42.58</c:v>
                </c:pt>
                <c:pt idx="34">
                  <c:v>42.55</c:v>
                </c:pt>
                <c:pt idx="35">
                  <c:v>42.5</c:v>
                </c:pt>
                <c:pt idx="36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258432"/>
        <c:axId val="130372096"/>
      </c:lineChart>
      <c:catAx>
        <c:axId val="130258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0372096"/>
        <c:crosses val="autoZero"/>
        <c:auto val="1"/>
        <c:lblAlgn val="ctr"/>
        <c:lblOffset val="100"/>
        <c:noMultiLvlLbl val="0"/>
      </c:catAx>
      <c:valAx>
        <c:axId val="130372096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02584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'E-k Motorsport'!$C$18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'E-k Motorsport'!$B$19:$B$74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'E-k Motorsport'!$C$19:$C$74</c:f>
              <c:numCache>
                <c:formatCode>0.00</c:formatCode>
                <c:ptCount val="56"/>
                <c:pt idx="0">
                  <c:v>47.26</c:v>
                </c:pt>
                <c:pt idx="1">
                  <c:v>56.25</c:v>
                </c:pt>
                <c:pt idx="2">
                  <c:v>42.84</c:v>
                </c:pt>
                <c:pt idx="3">
                  <c:v>42.38</c:v>
                </c:pt>
                <c:pt idx="4">
                  <c:v>42.38</c:v>
                </c:pt>
                <c:pt idx="5">
                  <c:v>42.2</c:v>
                </c:pt>
                <c:pt idx="6">
                  <c:v>42.3</c:v>
                </c:pt>
                <c:pt idx="7">
                  <c:v>42.19</c:v>
                </c:pt>
                <c:pt idx="8">
                  <c:v>42.72</c:v>
                </c:pt>
                <c:pt idx="9">
                  <c:v>42.15</c:v>
                </c:pt>
                <c:pt idx="10">
                  <c:v>41.97</c:v>
                </c:pt>
                <c:pt idx="11">
                  <c:v>42.5</c:v>
                </c:pt>
                <c:pt idx="12">
                  <c:v>42.97</c:v>
                </c:pt>
                <c:pt idx="13">
                  <c:v>42.47</c:v>
                </c:pt>
                <c:pt idx="14">
                  <c:v>42.37</c:v>
                </c:pt>
                <c:pt idx="15">
                  <c:v>42.33</c:v>
                </c:pt>
                <c:pt idx="16">
                  <c:v>42.29</c:v>
                </c:pt>
                <c:pt idx="17">
                  <c:v>42.12</c:v>
                </c:pt>
                <c:pt idx="18">
                  <c:v>42.17</c:v>
                </c:pt>
                <c:pt idx="19">
                  <c:v>42.32</c:v>
                </c:pt>
                <c:pt idx="20">
                  <c:v>42.26</c:v>
                </c:pt>
                <c:pt idx="21">
                  <c:v>42.54</c:v>
                </c:pt>
                <c:pt idx="22">
                  <c:v>42.21</c:v>
                </c:pt>
                <c:pt idx="23">
                  <c:v>42.74</c:v>
                </c:pt>
                <c:pt idx="24">
                  <c:v>42.26</c:v>
                </c:pt>
                <c:pt idx="25">
                  <c:v>42.68</c:v>
                </c:pt>
                <c:pt idx="26">
                  <c:v>42.42</c:v>
                </c:pt>
                <c:pt idx="27">
                  <c:v>42.05</c:v>
                </c:pt>
                <c:pt idx="28">
                  <c:v>42.37</c:v>
                </c:pt>
                <c:pt idx="29">
                  <c:v>42.08</c:v>
                </c:pt>
                <c:pt idx="30">
                  <c:v>42.27</c:v>
                </c:pt>
                <c:pt idx="31">
                  <c:v>42.2</c:v>
                </c:pt>
                <c:pt idx="32">
                  <c:v>42.34</c:v>
                </c:pt>
                <c:pt idx="33">
                  <c:v>42.39</c:v>
                </c:pt>
                <c:pt idx="34">
                  <c:v>43.52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'E-k Motorsport'!$D$18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'E-k Motorsport'!$B$19:$B$74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'E-k Motorsport'!$D$19:$D$74</c:f>
              <c:numCache>
                <c:formatCode>0.00</c:formatCode>
                <c:ptCount val="56"/>
                <c:pt idx="0">
                  <c:v>43.07</c:v>
                </c:pt>
                <c:pt idx="1">
                  <c:v>42.97</c:v>
                </c:pt>
                <c:pt idx="2">
                  <c:v>42.76</c:v>
                </c:pt>
                <c:pt idx="3">
                  <c:v>43.38</c:v>
                </c:pt>
                <c:pt idx="4">
                  <c:v>42.85</c:v>
                </c:pt>
                <c:pt idx="5">
                  <c:v>42.88</c:v>
                </c:pt>
                <c:pt idx="6">
                  <c:v>43.6</c:v>
                </c:pt>
                <c:pt idx="7">
                  <c:v>42.53</c:v>
                </c:pt>
                <c:pt idx="8">
                  <c:v>42.58</c:v>
                </c:pt>
                <c:pt idx="9">
                  <c:v>43.19</c:v>
                </c:pt>
                <c:pt idx="10">
                  <c:v>42.66</c:v>
                </c:pt>
                <c:pt idx="11">
                  <c:v>42.72</c:v>
                </c:pt>
                <c:pt idx="12">
                  <c:v>42.7</c:v>
                </c:pt>
                <c:pt idx="13">
                  <c:v>42.6</c:v>
                </c:pt>
                <c:pt idx="14">
                  <c:v>42.93</c:v>
                </c:pt>
                <c:pt idx="15">
                  <c:v>42.77</c:v>
                </c:pt>
                <c:pt idx="16">
                  <c:v>42.47</c:v>
                </c:pt>
                <c:pt idx="17">
                  <c:v>42.73</c:v>
                </c:pt>
                <c:pt idx="18">
                  <c:v>43.55</c:v>
                </c:pt>
                <c:pt idx="19">
                  <c:v>43.09</c:v>
                </c:pt>
                <c:pt idx="20">
                  <c:v>42.8</c:v>
                </c:pt>
                <c:pt idx="21">
                  <c:v>43.48</c:v>
                </c:pt>
                <c:pt idx="22">
                  <c:v>42.72</c:v>
                </c:pt>
                <c:pt idx="23">
                  <c:v>42.69</c:v>
                </c:pt>
                <c:pt idx="24">
                  <c:v>42.37</c:v>
                </c:pt>
                <c:pt idx="25">
                  <c:v>42.64</c:v>
                </c:pt>
                <c:pt idx="26">
                  <c:v>42.57</c:v>
                </c:pt>
                <c:pt idx="27">
                  <c:v>42.42</c:v>
                </c:pt>
                <c:pt idx="28">
                  <c:v>42.83</c:v>
                </c:pt>
                <c:pt idx="29">
                  <c:v>42.68</c:v>
                </c:pt>
                <c:pt idx="30">
                  <c:v>42.58</c:v>
                </c:pt>
                <c:pt idx="31">
                  <c:v>42.44</c:v>
                </c:pt>
                <c:pt idx="32">
                  <c:v>42.75</c:v>
                </c:pt>
                <c:pt idx="33">
                  <c:v>42.68</c:v>
                </c:pt>
                <c:pt idx="34">
                  <c:v>42.6</c:v>
                </c:pt>
                <c:pt idx="35">
                  <c:v>42.51</c:v>
                </c:pt>
                <c:pt idx="36">
                  <c:v>42.66</c:v>
                </c:pt>
                <c:pt idx="37">
                  <c:v>42.37</c:v>
                </c:pt>
                <c:pt idx="38">
                  <c:v>42.67</c:v>
                </c:pt>
                <c:pt idx="39">
                  <c:v>42.64</c:v>
                </c:pt>
                <c:pt idx="40">
                  <c:v>42.64</c:v>
                </c:pt>
                <c:pt idx="41">
                  <c:v>42.48</c:v>
                </c:pt>
                <c:pt idx="42">
                  <c:v>43.69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'E-k Motorsport'!$E$18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'E-k Motorsport'!$B$19:$B$74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'E-k Motorsport'!$E$19:$E$74</c:f>
              <c:numCache>
                <c:formatCode>0.00</c:formatCode>
                <c:ptCount val="56"/>
                <c:pt idx="0">
                  <c:v>42.57</c:v>
                </c:pt>
                <c:pt idx="1">
                  <c:v>42.53</c:v>
                </c:pt>
                <c:pt idx="2">
                  <c:v>42.67</c:v>
                </c:pt>
                <c:pt idx="3">
                  <c:v>42.37</c:v>
                </c:pt>
                <c:pt idx="4">
                  <c:v>42.51</c:v>
                </c:pt>
                <c:pt idx="5">
                  <c:v>42.4</c:v>
                </c:pt>
                <c:pt idx="6">
                  <c:v>42.54</c:v>
                </c:pt>
                <c:pt idx="7">
                  <c:v>42.67</c:v>
                </c:pt>
                <c:pt idx="8">
                  <c:v>42.42</c:v>
                </c:pt>
                <c:pt idx="9">
                  <c:v>42.28</c:v>
                </c:pt>
                <c:pt idx="10">
                  <c:v>42.32</c:v>
                </c:pt>
                <c:pt idx="11">
                  <c:v>42.44</c:v>
                </c:pt>
                <c:pt idx="12">
                  <c:v>42.81</c:v>
                </c:pt>
                <c:pt idx="13">
                  <c:v>42.45</c:v>
                </c:pt>
                <c:pt idx="14">
                  <c:v>42.58</c:v>
                </c:pt>
                <c:pt idx="15">
                  <c:v>42.33</c:v>
                </c:pt>
                <c:pt idx="16">
                  <c:v>42.43</c:v>
                </c:pt>
                <c:pt idx="17">
                  <c:v>42.55</c:v>
                </c:pt>
                <c:pt idx="18">
                  <c:v>42.34</c:v>
                </c:pt>
                <c:pt idx="19">
                  <c:v>42.63</c:v>
                </c:pt>
                <c:pt idx="20">
                  <c:v>42.52</c:v>
                </c:pt>
                <c:pt idx="21">
                  <c:v>42.54</c:v>
                </c:pt>
                <c:pt idx="22">
                  <c:v>42.68</c:v>
                </c:pt>
                <c:pt idx="23">
                  <c:v>42.37</c:v>
                </c:pt>
                <c:pt idx="24">
                  <c:v>42.5</c:v>
                </c:pt>
                <c:pt idx="25">
                  <c:v>42.65</c:v>
                </c:pt>
                <c:pt idx="26">
                  <c:v>42.48</c:v>
                </c:pt>
                <c:pt idx="27">
                  <c:v>42.32</c:v>
                </c:pt>
                <c:pt idx="28">
                  <c:v>42.48</c:v>
                </c:pt>
                <c:pt idx="29">
                  <c:v>42.63</c:v>
                </c:pt>
                <c:pt idx="30">
                  <c:v>43.2</c:v>
                </c:pt>
                <c:pt idx="31">
                  <c:v>42.74</c:v>
                </c:pt>
                <c:pt idx="32">
                  <c:v>42.46</c:v>
                </c:pt>
                <c:pt idx="33">
                  <c:v>42.36</c:v>
                </c:pt>
                <c:pt idx="34">
                  <c:v>42.5</c:v>
                </c:pt>
                <c:pt idx="35">
                  <c:v>42.47</c:v>
                </c:pt>
                <c:pt idx="36">
                  <c:v>42.45</c:v>
                </c:pt>
                <c:pt idx="37">
                  <c:v>42.54</c:v>
                </c:pt>
                <c:pt idx="38">
                  <c:v>42.55</c:v>
                </c:pt>
                <c:pt idx="39">
                  <c:v>42.5</c:v>
                </c:pt>
                <c:pt idx="40">
                  <c:v>42.58</c:v>
                </c:pt>
                <c:pt idx="41">
                  <c:v>42.44</c:v>
                </c:pt>
                <c:pt idx="42">
                  <c:v>42.28</c:v>
                </c:pt>
                <c:pt idx="43">
                  <c:v>42.4</c:v>
                </c:pt>
                <c:pt idx="48">
                  <c:v>42.5</c:v>
                </c:pt>
                <c:pt idx="49">
                  <c:v>42.58</c:v>
                </c:pt>
                <c:pt idx="50">
                  <c:v>42.77</c:v>
                </c:pt>
                <c:pt idx="51">
                  <c:v>42.65</c:v>
                </c:pt>
                <c:pt idx="52">
                  <c:v>42.58</c:v>
                </c:pt>
                <c:pt idx="53">
                  <c:v>42.63</c:v>
                </c:pt>
                <c:pt idx="54">
                  <c:v>42.47</c:v>
                </c:pt>
                <c:pt idx="55">
                  <c:v>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'E-k Motorsport'!$F$18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'E-k Motorsport'!$B$19:$B$74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'E-k Motorsport'!$F$19:$F$74</c:f>
              <c:numCache>
                <c:formatCode>0.00</c:formatCode>
                <c:ptCount val="56"/>
                <c:pt idx="0">
                  <c:v>42.9</c:v>
                </c:pt>
                <c:pt idx="1">
                  <c:v>42.82</c:v>
                </c:pt>
                <c:pt idx="2">
                  <c:v>43.24</c:v>
                </c:pt>
                <c:pt idx="3">
                  <c:v>42.67</c:v>
                </c:pt>
                <c:pt idx="4">
                  <c:v>42.67</c:v>
                </c:pt>
                <c:pt idx="5">
                  <c:v>42.58</c:v>
                </c:pt>
                <c:pt idx="6">
                  <c:v>42.71</c:v>
                </c:pt>
                <c:pt idx="7">
                  <c:v>42.72</c:v>
                </c:pt>
                <c:pt idx="8">
                  <c:v>42.63</c:v>
                </c:pt>
                <c:pt idx="9">
                  <c:v>43.03</c:v>
                </c:pt>
                <c:pt idx="10">
                  <c:v>42.74</c:v>
                </c:pt>
                <c:pt idx="11">
                  <c:v>42.71</c:v>
                </c:pt>
                <c:pt idx="12">
                  <c:v>42.89</c:v>
                </c:pt>
                <c:pt idx="13">
                  <c:v>42.8</c:v>
                </c:pt>
                <c:pt idx="14">
                  <c:v>42.73</c:v>
                </c:pt>
                <c:pt idx="15">
                  <c:v>42.61</c:v>
                </c:pt>
                <c:pt idx="16">
                  <c:v>42.41</c:v>
                </c:pt>
                <c:pt idx="17">
                  <c:v>42.43</c:v>
                </c:pt>
                <c:pt idx="18">
                  <c:v>42.53</c:v>
                </c:pt>
                <c:pt idx="19">
                  <c:v>42.57</c:v>
                </c:pt>
                <c:pt idx="20">
                  <c:v>42.43</c:v>
                </c:pt>
                <c:pt idx="21">
                  <c:v>42.43</c:v>
                </c:pt>
                <c:pt idx="22">
                  <c:v>42.55</c:v>
                </c:pt>
                <c:pt idx="23">
                  <c:v>42.49</c:v>
                </c:pt>
                <c:pt idx="24">
                  <c:v>42.53</c:v>
                </c:pt>
                <c:pt idx="25">
                  <c:v>42.65</c:v>
                </c:pt>
                <c:pt idx="26">
                  <c:v>43.22</c:v>
                </c:pt>
                <c:pt idx="27">
                  <c:v>42.42</c:v>
                </c:pt>
                <c:pt idx="28">
                  <c:v>42.86</c:v>
                </c:pt>
                <c:pt idx="29">
                  <c:v>42.6</c:v>
                </c:pt>
                <c:pt idx="30">
                  <c:v>42.49</c:v>
                </c:pt>
                <c:pt idx="31">
                  <c:v>42.32</c:v>
                </c:pt>
                <c:pt idx="32">
                  <c:v>42.65</c:v>
                </c:pt>
                <c:pt idx="33">
                  <c:v>42.55</c:v>
                </c:pt>
                <c:pt idx="34">
                  <c:v>42.47</c:v>
                </c:pt>
                <c:pt idx="35">
                  <c:v>42.48</c:v>
                </c:pt>
                <c:pt idx="36">
                  <c:v>42.58</c:v>
                </c:pt>
                <c:pt idx="37">
                  <c:v>42.68</c:v>
                </c:pt>
                <c:pt idx="38">
                  <c:v>42.66</c:v>
                </c:pt>
                <c:pt idx="39">
                  <c:v>42.91</c:v>
                </c:pt>
                <c:pt idx="40">
                  <c:v>42.66</c:v>
                </c:pt>
                <c:pt idx="41">
                  <c:v>42.61</c:v>
                </c:pt>
                <c:pt idx="42">
                  <c:v>42.47</c:v>
                </c:pt>
                <c:pt idx="43">
                  <c:v>42.8</c:v>
                </c:pt>
                <c:pt idx="44">
                  <c:v>42.44</c:v>
                </c:pt>
                <c:pt idx="45">
                  <c:v>42.83</c:v>
                </c:pt>
                <c:pt idx="46">
                  <c:v>42.71</c:v>
                </c:pt>
                <c:pt idx="47">
                  <c:v>43.42</c:v>
                </c:pt>
                <c:pt idx="48">
                  <c:v>42.65</c:v>
                </c:pt>
                <c:pt idx="49">
                  <c:v>42.59</c:v>
                </c:pt>
                <c:pt idx="50">
                  <c:v>42.32</c:v>
                </c:pt>
                <c:pt idx="51">
                  <c:v>43.44</c:v>
                </c:pt>
                <c:pt idx="52">
                  <c:v>42.63</c:v>
                </c:pt>
                <c:pt idx="53">
                  <c:v>42.7</c:v>
                </c:pt>
                <c:pt idx="54">
                  <c:v>42.55</c:v>
                </c:pt>
                <c:pt idx="55">
                  <c:v>43.31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'E-k Motorsport'!$G$18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'E-k Motorsport'!$B$19:$B$74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'E-k Motorsport'!$G$19:$G$74</c:f>
              <c:numCache>
                <c:formatCode>0.00</c:formatCode>
                <c:ptCount val="56"/>
                <c:pt idx="0">
                  <c:v>43.09</c:v>
                </c:pt>
                <c:pt idx="1">
                  <c:v>42.61</c:v>
                </c:pt>
                <c:pt idx="2">
                  <c:v>43.93</c:v>
                </c:pt>
                <c:pt idx="3">
                  <c:v>43.29</c:v>
                </c:pt>
                <c:pt idx="4">
                  <c:v>42.58</c:v>
                </c:pt>
                <c:pt idx="5">
                  <c:v>42.32</c:v>
                </c:pt>
                <c:pt idx="6">
                  <c:v>42.48</c:v>
                </c:pt>
                <c:pt idx="7">
                  <c:v>42.36</c:v>
                </c:pt>
                <c:pt idx="8">
                  <c:v>44.49</c:v>
                </c:pt>
                <c:pt idx="9">
                  <c:v>42.74</c:v>
                </c:pt>
                <c:pt idx="10">
                  <c:v>42.31</c:v>
                </c:pt>
                <c:pt idx="11">
                  <c:v>42.49</c:v>
                </c:pt>
                <c:pt idx="12">
                  <c:v>42.32</c:v>
                </c:pt>
                <c:pt idx="13">
                  <c:v>42.4</c:v>
                </c:pt>
                <c:pt idx="14">
                  <c:v>42.33</c:v>
                </c:pt>
                <c:pt idx="15">
                  <c:v>42.47</c:v>
                </c:pt>
                <c:pt idx="16">
                  <c:v>42.51</c:v>
                </c:pt>
                <c:pt idx="17">
                  <c:v>42.31</c:v>
                </c:pt>
                <c:pt idx="18">
                  <c:v>43.36</c:v>
                </c:pt>
                <c:pt idx="19">
                  <c:v>45.02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'E-k Motorsport'!$H$18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'E-k Motorsport'!$B$19:$B$74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'E-k Motorsport'!$H$19:$H$74</c:f>
              <c:numCache>
                <c:formatCode>0.00</c:formatCode>
                <c:ptCount val="56"/>
                <c:pt idx="0">
                  <c:v>42.53</c:v>
                </c:pt>
                <c:pt idx="1">
                  <c:v>42.49</c:v>
                </c:pt>
                <c:pt idx="2">
                  <c:v>44.55</c:v>
                </c:pt>
                <c:pt idx="3">
                  <c:v>42.39</c:v>
                </c:pt>
                <c:pt idx="4">
                  <c:v>42.36</c:v>
                </c:pt>
                <c:pt idx="5">
                  <c:v>42.53</c:v>
                </c:pt>
                <c:pt idx="6">
                  <c:v>42.36</c:v>
                </c:pt>
                <c:pt idx="7">
                  <c:v>43.29</c:v>
                </c:pt>
                <c:pt idx="8">
                  <c:v>42.65</c:v>
                </c:pt>
                <c:pt idx="9">
                  <c:v>42.84</c:v>
                </c:pt>
                <c:pt idx="10">
                  <c:v>42.56</c:v>
                </c:pt>
                <c:pt idx="11">
                  <c:v>42.34</c:v>
                </c:pt>
                <c:pt idx="12">
                  <c:v>42.45</c:v>
                </c:pt>
                <c:pt idx="13">
                  <c:v>42.48</c:v>
                </c:pt>
                <c:pt idx="14">
                  <c:v>42.61</c:v>
                </c:pt>
                <c:pt idx="15">
                  <c:v>42.56</c:v>
                </c:pt>
                <c:pt idx="16">
                  <c:v>42.75</c:v>
                </c:pt>
                <c:pt idx="17">
                  <c:v>42.7</c:v>
                </c:pt>
                <c:pt idx="18">
                  <c:v>42.54</c:v>
                </c:pt>
                <c:pt idx="19">
                  <c:v>42.62</c:v>
                </c:pt>
                <c:pt idx="20">
                  <c:v>42.37</c:v>
                </c:pt>
                <c:pt idx="21">
                  <c:v>42.35</c:v>
                </c:pt>
                <c:pt idx="22">
                  <c:v>42.5</c:v>
                </c:pt>
                <c:pt idx="23">
                  <c:v>42.38</c:v>
                </c:pt>
                <c:pt idx="24">
                  <c:v>42.35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315136"/>
        <c:axId val="130374400"/>
      </c:lineChart>
      <c:catAx>
        <c:axId val="13231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0374400"/>
        <c:crosses val="autoZero"/>
        <c:auto val="1"/>
        <c:lblAlgn val="ctr"/>
        <c:lblOffset val="100"/>
        <c:noMultiLvlLbl val="0"/>
      </c:catAx>
      <c:valAx>
        <c:axId val="130374400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3151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'Nfs Kyiv Legends'!$C$18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Kyiv Legends'!$B$19:$B$72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'Nfs Kyiv Legends'!$C$19:$C$72</c:f>
              <c:numCache>
                <c:formatCode>0.00</c:formatCode>
                <c:ptCount val="54"/>
                <c:pt idx="0">
                  <c:v>45.38</c:v>
                </c:pt>
                <c:pt idx="1">
                  <c:v>43.43</c:v>
                </c:pt>
                <c:pt idx="2">
                  <c:v>44.19</c:v>
                </c:pt>
                <c:pt idx="3">
                  <c:v>42.7</c:v>
                </c:pt>
                <c:pt idx="4">
                  <c:v>42.46</c:v>
                </c:pt>
                <c:pt idx="5">
                  <c:v>42.3</c:v>
                </c:pt>
                <c:pt idx="6">
                  <c:v>42.35</c:v>
                </c:pt>
                <c:pt idx="7">
                  <c:v>42.37</c:v>
                </c:pt>
                <c:pt idx="8">
                  <c:v>42.39</c:v>
                </c:pt>
                <c:pt idx="9">
                  <c:v>42.41</c:v>
                </c:pt>
                <c:pt idx="10">
                  <c:v>42.3</c:v>
                </c:pt>
                <c:pt idx="11">
                  <c:v>42.35</c:v>
                </c:pt>
                <c:pt idx="12">
                  <c:v>42.56</c:v>
                </c:pt>
                <c:pt idx="13">
                  <c:v>42.46</c:v>
                </c:pt>
                <c:pt idx="14">
                  <c:v>42.66</c:v>
                </c:pt>
                <c:pt idx="15">
                  <c:v>42.45</c:v>
                </c:pt>
                <c:pt idx="16">
                  <c:v>42.58</c:v>
                </c:pt>
                <c:pt idx="17">
                  <c:v>42.54</c:v>
                </c:pt>
                <c:pt idx="18">
                  <c:v>42.49</c:v>
                </c:pt>
                <c:pt idx="19">
                  <c:v>42.67</c:v>
                </c:pt>
                <c:pt idx="20">
                  <c:v>43.46</c:v>
                </c:pt>
                <c:pt idx="21">
                  <c:v>42.63</c:v>
                </c:pt>
                <c:pt idx="22">
                  <c:v>42.33</c:v>
                </c:pt>
                <c:pt idx="23">
                  <c:v>42.36</c:v>
                </c:pt>
                <c:pt idx="24">
                  <c:v>42.54</c:v>
                </c:pt>
                <c:pt idx="25">
                  <c:v>42.21</c:v>
                </c:pt>
                <c:pt idx="26">
                  <c:v>42.46</c:v>
                </c:pt>
                <c:pt idx="27">
                  <c:v>42.4</c:v>
                </c:pt>
                <c:pt idx="28">
                  <c:v>42.47</c:v>
                </c:pt>
                <c:pt idx="29">
                  <c:v>42.44</c:v>
                </c:pt>
                <c:pt idx="30">
                  <c:v>42.42</c:v>
                </c:pt>
                <c:pt idx="31">
                  <c:v>42.32</c:v>
                </c:pt>
                <c:pt idx="32">
                  <c:v>44.64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Kyiv Legends'!$D$18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Kyiv Legends'!$B$19:$B$72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'Nfs Kyiv Legends'!$D$19:$D$72</c:f>
              <c:numCache>
                <c:formatCode>0.00</c:formatCode>
                <c:ptCount val="54"/>
                <c:pt idx="0">
                  <c:v>42.99</c:v>
                </c:pt>
                <c:pt idx="1">
                  <c:v>42.78</c:v>
                </c:pt>
                <c:pt idx="2">
                  <c:v>43.12</c:v>
                </c:pt>
                <c:pt idx="3">
                  <c:v>42.64</c:v>
                </c:pt>
                <c:pt idx="4">
                  <c:v>42.86</c:v>
                </c:pt>
                <c:pt idx="5">
                  <c:v>42.72</c:v>
                </c:pt>
                <c:pt idx="6">
                  <c:v>42.82</c:v>
                </c:pt>
                <c:pt idx="7">
                  <c:v>43.02</c:v>
                </c:pt>
                <c:pt idx="8">
                  <c:v>42.82</c:v>
                </c:pt>
                <c:pt idx="9">
                  <c:v>43.05</c:v>
                </c:pt>
                <c:pt idx="10">
                  <c:v>44.86</c:v>
                </c:pt>
                <c:pt idx="11">
                  <c:v>42.77</c:v>
                </c:pt>
                <c:pt idx="12">
                  <c:v>43.42</c:v>
                </c:pt>
                <c:pt idx="13">
                  <c:v>43.04</c:v>
                </c:pt>
                <c:pt idx="14">
                  <c:v>42.53</c:v>
                </c:pt>
                <c:pt idx="15">
                  <c:v>42.85</c:v>
                </c:pt>
                <c:pt idx="16">
                  <c:v>42.62</c:v>
                </c:pt>
                <c:pt idx="17">
                  <c:v>42.78</c:v>
                </c:pt>
                <c:pt idx="18">
                  <c:v>43.07</c:v>
                </c:pt>
                <c:pt idx="19">
                  <c:v>42.64</c:v>
                </c:pt>
                <c:pt idx="20">
                  <c:v>42.63</c:v>
                </c:pt>
                <c:pt idx="21">
                  <c:v>42.76</c:v>
                </c:pt>
                <c:pt idx="22">
                  <c:v>42.51</c:v>
                </c:pt>
                <c:pt idx="23">
                  <c:v>43.12</c:v>
                </c:pt>
                <c:pt idx="24">
                  <c:v>42.62</c:v>
                </c:pt>
                <c:pt idx="25">
                  <c:v>42.62</c:v>
                </c:pt>
                <c:pt idx="26">
                  <c:v>43.6</c:v>
                </c:pt>
                <c:pt idx="27">
                  <c:v>42.68</c:v>
                </c:pt>
                <c:pt idx="28">
                  <c:v>44.26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Kyiv Legends'!$E$18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Kyiv Legends'!$B$19:$B$72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'Nfs Kyiv Legends'!$E$19:$E$72</c:f>
              <c:numCache>
                <c:formatCode>0.00</c:formatCode>
                <c:ptCount val="54"/>
                <c:pt idx="0">
                  <c:v>42.61</c:v>
                </c:pt>
                <c:pt idx="1">
                  <c:v>42.58</c:v>
                </c:pt>
                <c:pt idx="2">
                  <c:v>42.73</c:v>
                </c:pt>
                <c:pt idx="3">
                  <c:v>42.61</c:v>
                </c:pt>
                <c:pt idx="4">
                  <c:v>42.62</c:v>
                </c:pt>
                <c:pt idx="5">
                  <c:v>42.45</c:v>
                </c:pt>
                <c:pt idx="6">
                  <c:v>42.4</c:v>
                </c:pt>
                <c:pt idx="7">
                  <c:v>42.71</c:v>
                </c:pt>
                <c:pt idx="8">
                  <c:v>42.47</c:v>
                </c:pt>
                <c:pt idx="9">
                  <c:v>42.44</c:v>
                </c:pt>
                <c:pt idx="10">
                  <c:v>42.55</c:v>
                </c:pt>
                <c:pt idx="11">
                  <c:v>42.49</c:v>
                </c:pt>
                <c:pt idx="12">
                  <c:v>42.78</c:v>
                </c:pt>
                <c:pt idx="13">
                  <c:v>42.43</c:v>
                </c:pt>
                <c:pt idx="14">
                  <c:v>43.08</c:v>
                </c:pt>
                <c:pt idx="15">
                  <c:v>42.69</c:v>
                </c:pt>
                <c:pt idx="16">
                  <c:v>42.45</c:v>
                </c:pt>
                <c:pt idx="17">
                  <c:v>42.48</c:v>
                </c:pt>
                <c:pt idx="18">
                  <c:v>42.68</c:v>
                </c:pt>
                <c:pt idx="19">
                  <c:v>42.39</c:v>
                </c:pt>
                <c:pt idx="20">
                  <c:v>42.67</c:v>
                </c:pt>
                <c:pt idx="21">
                  <c:v>42.79</c:v>
                </c:pt>
                <c:pt idx="22">
                  <c:v>42.46</c:v>
                </c:pt>
                <c:pt idx="23">
                  <c:v>42.51</c:v>
                </c:pt>
                <c:pt idx="24">
                  <c:v>42.55</c:v>
                </c:pt>
                <c:pt idx="25">
                  <c:v>42.39</c:v>
                </c:pt>
                <c:pt idx="26">
                  <c:v>42.53</c:v>
                </c:pt>
                <c:pt idx="27">
                  <c:v>42.58</c:v>
                </c:pt>
                <c:pt idx="28">
                  <c:v>42.52</c:v>
                </c:pt>
                <c:pt idx="29">
                  <c:v>43.65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Kyiv Legends'!$F$18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Kyiv Legends'!$B$19:$B$72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'Nfs Kyiv Legends'!$F$19:$F$72</c:f>
              <c:numCache>
                <c:formatCode>0.00</c:formatCode>
                <c:ptCount val="54"/>
                <c:pt idx="0">
                  <c:v>42.9</c:v>
                </c:pt>
                <c:pt idx="1">
                  <c:v>42.73</c:v>
                </c:pt>
                <c:pt idx="2">
                  <c:v>42.99</c:v>
                </c:pt>
                <c:pt idx="3">
                  <c:v>42.29</c:v>
                </c:pt>
                <c:pt idx="4">
                  <c:v>42.47</c:v>
                </c:pt>
                <c:pt idx="5">
                  <c:v>42.45</c:v>
                </c:pt>
                <c:pt idx="6">
                  <c:v>42.54</c:v>
                </c:pt>
                <c:pt idx="7">
                  <c:v>42.64</c:v>
                </c:pt>
                <c:pt idx="8">
                  <c:v>43.1</c:v>
                </c:pt>
                <c:pt idx="9">
                  <c:v>42.92</c:v>
                </c:pt>
                <c:pt idx="10">
                  <c:v>42.61</c:v>
                </c:pt>
                <c:pt idx="11">
                  <c:v>42.61</c:v>
                </c:pt>
                <c:pt idx="12">
                  <c:v>42.54</c:v>
                </c:pt>
                <c:pt idx="13">
                  <c:v>42.55</c:v>
                </c:pt>
                <c:pt idx="14">
                  <c:v>42.58</c:v>
                </c:pt>
                <c:pt idx="15">
                  <c:v>42.32</c:v>
                </c:pt>
                <c:pt idx="16">
                  <c:v>43.07</c:v>
                </c:pt>
                <c:pt idx="17">
                  <c:v>42.51</c:v>
                </c:pt>
                <c:pt idx="18">
                  <c:v>42.86</c:v>
                </c:pt>
                <c:pt idx="19">
                  <c:v>42.32</c:v>
                </c:pt>
                <c:pt idx="20">
                  <c:v>42.54</c:v>
                </c:pt>
                <c:pt idx="21">
                  <c:v>42.59</c:v>
                </c:pt>
                <c:pt idx="22">
                  <c:v>42.59</c:v>
                </c:pt>
                <c:pt idx="23">
                  <c:v>42.68</c:v>
                </c:pt>
                <c:pt idx="24">
                  <c:v>42.78</c:v>
                </c:pt>
                <c:pt idx="25">
                  <c:v>42.69</c:v>
                </c:pt>
                <c:pt idx="30">
                  <c:v>42.67</c:v>
                </c:pt>
                <c:pt idx="31">
                  <c:v>42.51</c:v>
                </c:pt>
                <c:pt idx="32">
                  <c:v>42.73</c:v>
                </c:pt>
                <c:pt idx="33">
                  <c:v>42.81</c:v>
                </c:pt>
                <c:pt idx="34">
                  <c:v>42.48</c:v>
                </c:pt>
                <c:pt idx="35">
                  <c:v>42.38</c:v>
                </c:pt>
                <c:pt idx="36">
                  <c:v>42.44</c:v>
                </c:pt>
                <c:pt idx="37">
                  <c:v>42.44</c:v>
                </c:pt>
                <c:pt idx="38">
                  <c:v>42.52</c:v>
                </c:pt>
                <c:pt idx="39">
                  <c:v>42.6</c:v>
                </c:pt>
                <c:pt idx="40">
                  <c:v>42.53</c:v>
                </c:pt>
                <c:pt idx="41">
                  <c:v>42.39</c:v>
                </c:pt>
                <c:pt idx="42">
                  <c:v>42.67</c:v>
                </c:pt>
                <c:pt idx="43">
                  <c:v>43.62</c:v>
                </c:pt>
                <c:pt idx="44">
                  <c:v>42.56</c:v>
                </c:pt>
                <c:pt idx="45">
                  <c:v>42.59</c:v>
                </c:pt>
                <c:pt idx="46">
                  <c:v>42.71</c:v>
                </c:pt>
                <c:pt idx="47">
                  <c:v>42.37</c:v>
                </c:pt>
                <c:pt idx="48">
                  <c:v>42.52</c:v>
                </c:pt>
                <c:pt idx="49">
                  <c:v>43.27</c:v>
                </c:pt>
                <c:pt idx="50">
                  <c:v>42.83</c:v>
                </c:pt>
                <c:pt idx="51">
                  <c:v>44.3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Kyiv Legends'!$G$18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'Nfs Kyiv Legends'!$B$19:$B$72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'Nfs Kyiv Legends'!$G$19:$G$72</c:f>
              <c:numCache>
                <c:formatCode>0.00</c:formatCode>
                <c:ptCount val="54"/>
                <c:pt idx="0">
                  <c:v>42.79</c:v>
                </c:pt>
                <c:pt idx="1">
                  <c:v>42.99</c:v>
                </c:pt>
                <c:pt idx="2">
                  <c:v>42.7</c:v>
                </c:pt>
                <c:pt idx="3">
                  <c:v>42.78</c:v>
                </c:pt>
                <c:pt idx="4">
                  <c:v>42.64</c:v>
                </c:pt>
                <c:pt idx="5">
                  <c:v>42.64</c:v>
                </c:pt>
                <c:pt idx="6">
                  <c:v>42.62</c:v>
                </c:pt>
                <c:pt idx="7">
                  <c:v>42.41</c:v>
                </c:pt>
                <c:pt idx="8">
                  <c:v>42.65</c:v>
                </c:pt>
                <c:pt idx="9">
                  <c:v>42.81</c:v>
                </c:pt>
                <c:pt idx="10">
                  <c:v>42.64</c:v>
                </c:pt>
                <c:pt idx="11">
                  <c:v>42.59</c:v>
                </c:pt>
                <c:pt idx="12">
                  <c:v>42.59</c:v>
                </c:pt>
                <c:pt idx="13">
                  <c:v>42.55</c:v>
                </c:pt>
                <c:pt idx="14">
                  <c:v>42.58</c:v>
                </c:pt>
                <c:pt idx="15">
                  <c:v>42.67</c:v>
                </c:pt>
                <c:pt idx="16">
                  <c:v>42.62</c:v>
                </c:pt>
                <c:pt idx="17">
                  <c:v>42.91</c:v>
                </c:pt>
                <c:pt idx="18">
                  <c:v>42.73</c:v>
                </c:pt>
                <c:pt idx="19">
                  <c:v>42.82</c:v>
                </c:pt>
                <c:pt idx="20">
                  <c:v>42.95</c:v>
                </c:pt>
                <c:pt idx="21">
                  <c:v>42.6</c:v>
                </c:pt>
                <c:pt idx="22">
                  <c:v>42.57</c:v>
                </c:pt>
                <c:pt idx="23">
                  <c:v>42.81</c:v>
                </c:pt>
                <c:pt idx="24">
                  <c:v>42.69</c:v>
                </c:pt>
                <c:pt idx="25">
                  <c:v>42.63</c:v>
                </c:pt>
                <c:pt idx="26">
                  <c:v>42.63</c:v>
                </c:pt>
                <c:pt idx="27">
                  <c:v>42.8</c:v>
                </c:pt>
                <c:pt idx="28">
                  <c:v>42.75</c:v>
                </c:pt>
                <c:pt idx="29">
                  <c:v>42.92</c:v>
                </c:pt>
                <c:pt idx="30">
                  <c:v>42.99</c:v>
                </c:pt>
                <c:pt idx="31">
                  <c:v>43.08</c:v>
                </c:pt>
                <c:pt idx="32">
                  <c:v>42.59</c:v>
                </c:pt>
                <c:pt idx="33">
                  <c:v>42.68</c:v>
                </c:pt>
                <c:pt idx="34">
                  <c:v>42.69</c:v>
                </c:pt>
                <c:pt idx="35">
                  <c:v>42.74</c:v>
                </c:pt>
                <c:pt idx="36">
                  <c:v>42.79</c:v>
                </c:pt>
                <c:pt idx="37">
                  <c:v>42.61</c:v>
                </c:pt>
                <c:pt idx="38">
                  <c:v>42.67</c:v>
                </c:pt>
                <c:pt idx="39">
                  <c:v>42.73</c:v>
                </c:pt>
                <c:pt idx="40">
                  <c:v>42.65</c:v>
                </c:pt>
                <c:pt idx="41">
                  <c:v>42.48</c:v>
                </c:pt>
                <c:pt idx="42">
                  <c:v>42.89</c:v>
                </c:pt>
                <c:pt idx="43">
                  <c:v>42.64</c:v>
                </c:pt>
                <c:pt idx="44">
                  <c:v>42.74</c:v>
                </c:pt>
                <c:pt idx="45">
                  <c:v>43.11</c:v>
                </c:pt>
                <c:pt idx="46">
                  <c:v>43.02</c:v>
                </c:pt>
                <c:pt idx="47">
                  <c:v>42.94</c:v>
                </c:pt>
                <c:pt idx="48">
                  <c:v>43.6</c:v>
                </c:pt>
                <c:pt idx="49">
                  <c:v>42.65</c:v>
                </c:pt>
                <c:pt idx="50">
                  <c:v>42.71</c:v>
                </c:pt>
                <c:pt idx="51">
                  <c:v>42.66</c:v>
                </c:pt>
                <c:pt idx="52">
                  <c:v>42.73</c:v>
                </c:pt>
                <c:pt idx="53">
                  <c:v>43.64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'Nfs Kyiv Legends'!$H$18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Kyiv Legends'!$B$19:$B$72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'Nfs Kyiv Legends'!$H$19:$H$72</c:f>
              <c:numCache>
                <c:formatCode>0.00</c:formatCode>
                <c:ptCount val="54"/>
                <c:pt idx="0">
                  <c:v>43.19</c:v>
                </c:pt>
                <c:pt idx="1">
                  <c:v>42.84</c:v>
                </c:pt>
                <c:pt idx="2">
                  <c:v>42.81</c:v>
                </c:pt>
                <c:pt idx="3">
                  <c:v>43.16</c:v>
                </c:pt>
                <c:pt idx="4">
                  <c:v>42.77</c:v>
                </c:pt>
                <c:pt idx="5">
                  <c:v>43.01</c:v>
                </c:pt>
                <c:pt idx="6">
                  <c:v>42.68</c:v>
                </c:pt>
                <c:pt idx="7">
                  <c:v>42.98</c:v>
                </c:pt>
                <c:pt idx="8">
                  <c:v>42.83</c:v>
                </c:pt>
                <c:pt idx="9">
                  <c:v>42.43</c:v>
                </c:pt>
                <c:pt idx="10">
                  <c:v>42.62</c:v>
                </c:pt>
                <c:pt idx="11">
                  <c:v>42.67</c:v>
                </c:pt>
                <c:pt idx="12">
                  <c:v>42.82</c:v>
                </c:pt>
                <c:pt idx="13">
                  <c:v>42.71</c:v>
                </c:pt>
                <c:pt idx="14">
                  <c:v>42.54</c:v>
                </c:pt>
                <c:pt idx="15">
                  <c:v>43.4</c:v>
                </c:pt>
                <c:pt idx="16">
                  <c:v>42.67</c:v>
                </c:pt>
                <c:pt idx="17">
                  <c:v>43.13</c:v>
                </c:pt>
                <c:pt idx="18">
                  <c:v>42.49</c:v>
                </c:pt>
                <c:pt idx="19">
                  <c:v>42.54</c:v>
                </c:pt>
                <c:pt idx="20">
                  <c:v>137.19</c:v>
                </c:pt>
                <c:pt idx="21">
                  <c:v>42.79</c:v>
                </c:pt>
                <c:pt idx="22">
                  <c:v>42.36</c:v>
                </c:pt>
                <c:pt idx="23">
                  <c:v>42.35</c:v>
                </c:pt>
                <c:pt idx="24">
                  <c:v>42.52</c:v>
                </c:pt>
                <c:pt idx="25">
                  <c:v>42.41</c:v>
                </c:pt>
                <c:pt idx="26">
                  <c:v>43.34</c:v>
                </c:pt>
                <c:pt idx="27">
                  <c:v>42.08</c:v>
                </c:pt>
                <c:pt idx="28">
                  <c:v>42.33</c:v>
                </c:pt>
                <c:pt idx="29">
                  <c:v>42.29</c:v>
                </c:pt>
                <c:pt idx="30">
                  <c:v>42.47</c:v>
                </c:pt>
                <c:pt idx="31">
                  <c:v>42.22</c:v>
                </c:pt>
                <c:pt idx="32">
                  <c:v>42.13</c:v>
                </c:pt>
                <c:pt idx="33">
                  <c:v>42.09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585984"/>
        <c:axId val="132195456"/>
      </c:lineChart>
      <c:catAx>
        <c:axId val="132585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195456"/>
        <c:crosses val="autoZero"/>
        <c:auto val="1"/>
        <c:lblAlgn val="ctr"/>
        <c:lblOffset val="100"/>
        <c:noMultiLvlLbl val="0"/>
      </c:catAx>
      <c:valAx>
        <c:axId val="132195456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5859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Nsj!$C$19:$C$77</c:f>
              <c:numCache>
                <c:formatCode>0.00</c:formatCode>
                <c:ptCount val="59"/>
                <c:pt idx="0">
                  <c:v>45.62</c:v>
                </c:pt>
                <c:pt idx="1">
                  <c:v>42.89</c:v>
                </c:pt>
                <c:pt idx="2">
                  <c:v>43.46</c:v>
                </c:pt>
                <c:pt idx="3">
                  <c:v>44.61</c:v>
                </c:pt>
                <c:pt idx="4">
                  <c:v>43.18</c:v>
                </c:pt>
                <c:pt idx="5">
                  <c:v>42.17</c:v>
                </c:pt>
                <c:pt idx="6">
                  <c:v>42.46</c:v>
                </c:pt>
                <c:pt idx="7">
                  <c:v>42.23</c:v>
                </c:pt>
                <c:pt idx="8">
                  <c:v>42.08</c:v>
                </c:pt>
                <c:pt idx="9">
                  <c:v>42.17</c:v>
                </c:pt>
                <c:pt idx="10">
                  <c:v>42.9</c:v>
                </c:pt>
                <c:pt idx="11">
                  <c:v>42.13</c:v>
                </c:pt>
                <c:pt idx="12">
                  <c:v>42.89</c:v>
                </c:pt>
                <c:pt idx="13">
                  <c:v>43.12</c:v>
                </c:pt>
                <c:pt idx="14">
                  <c:v>42.1</c:v>
                </c:pt>
                <c:pt idx="15">
                  <c:v>42.33</c:v>
                </c:pt>
                <c:pt idx="16">
                  <c:v>41.93</c:v>
                </c:pt>
                <c:pt idx="17">
                  <c:v>42.34</c:v>
                </c:pt>
                <c:pt idx="18">
                  <c:v>42.25</c:v>
                </c:pt>
                <c:pt idx="19">
                  <c:v>42.22</c:v>
                </c:pt>
                <c:pt idx="20">
                  <c:v>42.06</c:v>
                </c:pt>
                <c:pt idx="21">
                  <c:v>42.25</c:v>
                </c:pt>
                <c:pt idx="22">
                  <c:v>42.01</c:v>
                </c:pt>
                <c:pt idx="23">
                  <c:v>42.37</c:v>
                </c:pt>
                <c:pt idx="24">
                  <c:v>42.12</c:v>
                </c:pt>
                <c:pt idx="25">
                  <c:v>42.27</c:v>
                </c:pt>
                <c:pt idx="26">
                  <c:v>42.22</c:v>
                </c:pt>
                <c:pt idx="27">
                  <c:v>42.86</c:v>
                </c:pt>
                <c:pt idx="28">
                  <c:v>42.34</c:v>
                </c:pt>
                <c:pt idx="29">
                  <c:v>42.18</c:v>
                </c:pt>
                <c:pt idx="30">
                  <c:v>42.32</c:v>
                </c:pt>
                <c:pt idx="31">
                  <c:v>42.14</c:v>
                </c:pt>
                <c:pt idx="32">
                  <c:v>42.61</c:v>
                </c:pt>
                <c:pt idx="33">
                  <c:v>42.25</c:v>
                </c:pt>
                <c:pt idx="34">
                  <c:v>42.26</c:v>
                </c:pt>
                <c:pt idx="35">
                  <c:v>42.41</c:v>
                </c:pt>
                <c:pt idx="36">
                  <c:v>42.18</c:v>
                </c:pt>
                <c:pt idx="37">
                  <c:v>43.42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Nsj!$D$19:$D$77</c:f>
              <c:numCache>
                <c:formatCode>0.00</c:formatCode>
                <c:ptCount val="59"/>
                <c:pt idx="0">
                  <c:v>43.1</c:v>
                </c:pt>
                <c:pt idx="1">
                  <c:v>43.03</c:v>
                </c:pt>
                <c:pt idx="2">
                  <c:v>43.25</c:v>
                </c:pt>
                <c:pt idx="3">
                  <c:v>43.67</c:v>
                </c:pt>
                <c:pt idx="4">
                  <c:v>43.37</c:v>
                </c:pt>
                <c:pt idx="5">
                  <c:v>42.84</c:v>
                </c:pt>
                <c:pt idx="6">
                  <c:v>42.95</c:v>
                </c:pt>
                <c:pt idx="7">
                  <c:v>42.79</c:v>
                </c:pt>
                <c:pt idx="8">
                  <c:v>42.84</c:v>
                </c:pt>
                <c:pt idx="9">
                  <c:v>42.73</c:v>
                </c:pt>
                <c:pt idx="10">
                  <c:v>42.89</c:v>
                </c:pt>
                <c:pt idx="11">
                  <c:v>42.96</c:v>
                </c:pt>
                <c:pt idx="12">
                  <c:v>42.73</c:v>
                </c:pt>
                <c:pt idx="13">
                  <c:v>42.89</c:v>
                </c:pt>
                <c:pt idx="14">
                  <c:v>42.85</c:v>
                </c:pt>
                <c:pt idx="15">
                  <c:v>42.77</c:v>
                </c:pt>
                <c:pt idx="16">
                  <c:v>42.65</c:v>
                </c:pt>
                <c:pt idx="17">
                  <c:v>42.73</c:v>
                </c:pt>
                <c:pt idx="18">
                  <c:v>42.78</c:v>
                </c:pt>
                <c:pt idx="19">
                  <c:v>43.03</c:v>
                </c:pt>
                <c:pt idx="20">
                  <c:v>42.86</c:v>
                </c:pt>
                <c:pt idx="21">
                  <c:v>42.88</c:v>
                </c:pt>
                <c:pt idx="22">
                  <c:v>42.76</c:v>
                </c:pt>
                <c:pt idx="23">
                  <c:v>42.78</c:v>
                </c:pt>
                <c:pt idx="24">
                  <c:v>43.99</c:v>
                </c:pt>
                <c:pt idx="25">
                  <c:v>44.16</c:v>
                </c:pt>
                <c:pt idx="26">
                  <c:v>42.97</c:v>
                </c:pt>
                <c:pt idx="27">
                  <c:v>42.81</c:v>
                </c:pt>
                <c:pt idx="28">
                  <c:v>42.88</c:v>
                </c:pt>
                <c:pt idx="29">
                  <c:v>42.82</c:v>
                </c:pt>
                <c:pt idx="30">
                  <c:v>42.89</c:v>
                </c:pt>
                <c:pt idx="31">
                  <c:v>42.79</c:v>
                </c:pt>
                <c:pt idx="32">
                  <c:v>42.79</c:v>
                </c:pt>
                <c:pt idx="33">
                  <c:v>42.79</c:v>
                </c:pt>
                <c:pt idx="34">
                  <c:v>42.91</c:v>
                </c:pt>
                <c:pt idx="35">
                  <c:v>42.85</c:v>
                </c:pt>
                <c:pt idx="36">
                  <c:v>42.84</c:v>
                </c:pt>
                <c:pt idx="37">
                  <c:v>42.9</c:v>
                </c:pt>
                <c:pt idx="38">
                  <c:v>43.83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Nsj!$E$19:$E$77</c:f>
              <c:numCache>
                <c:formatCode>0.00</c:formatCode>
                <c:ptCount val="59"/>
                <c:pt idx="0">
                  <c:v>42.83</c:v>
                </c:pt>
                <c:pt idx="1">
                  <c:v>43.21</c:v>
                </c:pt>
                <c:pt idx="2">
                  <c:v>42.97</c:v>
                </c:pt>
                <c:pt idx="3">
                  <c:v>42.88</c:v>
                </c:pt>
                <c:pt idx="4">
                  <c:v>43.46</c:v>
                </c:pt>
                <c:pt idx="5">
                  <c:v>42.85</c:v>
                </c:pt>
                <c:pt idx="6">
                  <c:v>42.61</c:v>
                </c:pt>
                <c:pt idx="7">
                  <c:v>42.8</c:v>
                </c:pt>
                <c:pt idx="8">
                  <c:v>43.01</c:v>
                </c:pt>
                <c:pt idx="9">
                  <c:v>42.84</c:v>
                </c:pt>
                <c:pt idx="10">
                  <c:v>42.75</c:v>
                </c:pt>
                <c:pt idx="11">
                  <c:v>43</c:v>
                </c:pt>
                <c:pt idx="12">
                  <c:v>43.08</c:v>
                </c:pt>
                <c:pt idx="13">
                  <c:v>42.89</c:v>
                </c:pt>
                <c:pt idx="14">
                  <c:v>42.72</c:v>
                </c:pt>
                <c:pt idx="15">
                  <c:v>43.64</c:v>
                </c:pt>
                <c:pt idx="16">
                  <c:v>42.87</c:v>
                </c:pt>
                <c:pt idx="17">
                  <c:v>43.88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Nsj!$F$19:$F$77</c:f>
              <c:numCache>
                <c:formatCode>0.00</c:formatCode>
                <c:ptCount val="59"/>
                <c:pt idx="0">
                  <c:v>42.76</c:v>
                </c:pt>
                <c:pt idx="1">
                  <c:v>42.66</c:v>
                </c:pt>
                <c:pt idx="2">
                  <c:v>42.61</c:v>
                </c:pt>
                <c:pt idx="3">
                  <c:v>42.65</c:v>
                </c:pt>
                <c:pt idx="4">
                  <c:v>42.64</c:v>
                </c:pt>
                <c:pt idx="5">
                  <c:v>42.59</c:v>
                </c:pt>
                <c:pt idx="6">
                  <c:v>42.61</c:v>
                </c:pt>
                <c:pt idx="7">
                  <c:v>42.44</c:v>
                </c:pt>
                <c:pt idx="8">
                  <c:v>43.21</c:v>
                </c:pt>
                <c:pt idx="9">
                  <c:v>42.43</c:v>
                </c:pt>
                <c:pt idx="10">
                  <c:v>42.35</c:v>
                </c:pt>
                <c:pt idx="11">
                  <c:v>42.56</c:v>
                </c:pt>
                <c:pt idx="12">
                  <c:v>42.49</c:v>
                </c:pt>
                <c:pt idx="13">
                  <c:v>42.67</c:v>
                </c:pt>
                <c:pt idx="14">
                  <c:v>42.62</c:v>
                </c:pt>
                <c:pt idx="15">
                  <c:v>42.58</c:v>
                </c:pt>
                <c:pt idx="16">
                  <c:v>42.54</c:v>
                </c:pt>
                <c:pt idx="17">
                  <c:v>43.04</c:v>
                </c:pt>
                <c:pt idx="18">
                  <c:v>42.72</c:v>
                </c:pt>
                <c:pt idx="19">
                  <c:v>42.54</c:v>
                </c:pt>
                <c:pt idx="20">
                  <c:v>42.43</c:v>
                </c:pt>
                <c:pt idx="21">
                  <c:v>42.44</c:v>
                </c:pt>
                <c:pt idx="22">
                  <c:v>42.71</c:v>
                </c:pt>
                <c:pt idx="23">
                  <c:v>42.4</c:v>
                </c:pt>
                <c:pt idx="28">
                  <c:v>42.61</c:v>
                </c:pt>
                <c:pt idx="29">
                  <c:v>42.42</c:v>
                </c:pt>
                <c:pt idx="30">
                  <c:v>42.45</c:v>
                </c:pt>
                <c:pt idx="31">
                  <c:v>42.66</c:v>
                </c:pt>
                <c:pt idx="32">
                  <c:v>42.45</c:v>
                </c:pt>
                <c:pt idx="33">
                  <c:v>42.36</c:v>
                </c:pt>
                <c:pt idx="34">
                  <c:v>42.39</c:v>
                </c:pt>
                <c:pt idx="35">
                  <c:v>42.74</c:v>
                </c:pt>
                <c:pt idx="36">
                  <c:v>42.63</c:v>
                </c:pt>
                <c:pt idx="37">
                  <c:v>42.58</c:v>
                </c:pt>
                <c:pt idx="38">
                  <c:v>42.65</c:v>
                </c:pt>
                <c:pt idx="39">
                  <c:v>42.63</c:v>
                </c:pt>
                <c:pt idx="40">
                  <c:v>43.31</c:v>
                </c:pt>
                <c:pt idx="41">
                  <c:v>43.52</c:v>
                </c:pt>
                <c:pt idx="42">
                  <c:v>42.57</c:v>
                </c:pt>
                <c:pt idx="43">
                  <c:v>42.93</c:v>
                </c:pt>
                <c:pt idx="44">
                  <c:v>43.02</c:v>
                </c:pt>
                <c:pt idx="45">
                  <c:v>42.37</c:v>
                </c:pt>
                <c:pt idx="46">
                  <c:v>42.47</c:v>
                </c:pt>
                <c:pt idx="47">
                  <c:v>42.65</c:v>
                </c:pt>
                <c:pt idx="48">
                  <c:v>43.03</c:v>
                </c:pt>
                <c:pt idx="49">
                  <c:v>42.57</c:v>
                </c:pt>
                <c:pt idx="50">
                  <c:v>42.79</c:v>
                </c:pt>
                <c:pt idx="51">
                  <c:v>42.55</c:v>
                </c:pt>
                <c:pt idx="52">
                  <c:v>42.6</c:v>
                </c:pt>
                <c:pt idx="53">
                  <c:v>42.68</c:v>
                </c:pt>
                <c:pt idx="54">
                  <c:v>42.68</c:v>
                </c:pt>
                <c:pt idx="55">
                  <c:v>43.41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Nsj!$G$19:$G$77</c:f>
              <c:numCache>
                <c:formatCode>0.00</c:formatCode>
                <c:ptCount val="59"/>
                <c:pt idx="0">
                  <c:v>42.41</c:v>
                </c:pt>
                <c:pt idx="1">
                  <c:v>42.63</c:v>
                </c:pt>
                <c:pt idx="2">
                  <c:v>42.64</c:v>
                </c:pt>
                <c:pt idx="3">
                  <c:v>42.65</c:v>
                </c:pt>
                <c:pt idx="4">
                  <c:v>42.5</c:v>
                </c:pt>
                <c:pt idx="5">
                  <c:v>42.46</c:v>
                </c:pt>
                <c:pt idx="6">
                  <c:v>42.54</c:v>
                </c:pt>
                <c:pt idx="7">
                  <c:v>42.64</c:v>
                </c:pt>
                <c:pt idx="8">
                  <c:v>42.48</c:v>
                </c:pt>
                <c:pt idx="9">
                  <c:v>42.47</c:v>
                </c:pt>
                <c:pt idx="10">
                  <c:v>42.39</c:v>
                </c:pt>
                <c:pt idx="11">
                  <c:v>42.45</c:v>
                </c:pt>
                <c:pt idx="12">
                  <c:v>42.69</c:v>
                </c:pt>
                <c:pt idx="13">
                  <c:v>42.61</c:v>
                </c:pt>
                <c:pt idx="14">
                  <c:v>42.5</c:v>
                </c:pt>
                <c:pt idx="15">
                  <c:v>42.35</c:v>
                </c:pt>
                <c:pt idx="16">
                  <c:v>42.44</c:v>
                </c:pt>
                <c:pt idx="17">
                  <c:v>42.57</c:v>
                </c:pt>
                <c:pt idx="18">
                  <c:v>42.58</c:v>
                </c:pt>
                <c:pt idx="19">
                  <c:v>42.49</c:v>
                </c:pt>
                <c:pt idx="20">
                  <c:v>42.52</c:v>
                </c:pt>
                <c:pt idx="21">
                  <c:v>42.48</c:v>
                </c:pt>
                <c:pt idx="22">
                  <c:v>42.56</c:v>
                </c:pt>
                <c:pt idx="23">
                  <c:v>42.49</c:v>
                </c:pt>
                <c:pt idx="24">
                  <c:v>42.46</c:v>
                </c:pt>
                <c:pt idx="25">
                  <c:v>42.5</c:v>
                </c:pt>
                <c:pt idx="26">
                  <c:v>42.52</c:v>
                </c:pt>
                <c:pt idx="27">
                  <c:v>42.59</c:v>
                </c:pt>
                <c:pt idx="28">
                  <c:v>42.5</c:v>
                </c:pt>
                <c:pt idx="29">
                  <c:v>42.6</c:v>
                </c:pt>
                <c:pt idx="30">
                  <c:v>42.46</c:v>
                </c:pt>
                <c:pt idx="31">
                  <c:v>42.52</c:v>
                </c:pt>
                <c:pt idx="32">
                  <c:v>42.41</c:v>
                </c:pt>
                <c:pt idx="33">
                  <c:v>42.51</c:v>
                </c:pt>
                <c:pt idx="34">
                  <c:v>42.43</c:v>
                </c:pt>
                <c:pt idx="35">
                  <c:v>42.77</c:v>
                </c:pt>
                <c:pt idx="36">
                  <c:v>42.51</c:v>
                </c:pt>
                <c:pt idx="37">
                  <c:v>42.48</c:v>
                </c:pt>
                <c:pt idx="38">
                  <c:v>43.56</c:v>
                </c:pt>
                <c:pt idx="39">
                  <c:v>42.68</c:v>
                </c:pt>
                <c:pt idx="40">
                  <c:v>42.34</c:v>
                </c:pt>
                <c:pt idx="41">
                  <c:v>42.88</c:v>
                </c:pt>
                <c:pt idx="42">
                  <c:v>42.62</c:v>
                </c:pt>
                <c:pt idx="43">
                  <c:v>42.68</c:v>
                </c:pt>
                <c:pt idx="44">
                  <c:v>42.43</c:v>
                </c:pt>
                <c:pt idx="45">
                  <c:v>42.75</c:v>
                </c:pt>
                <c:pt idx="46">
                  <c:v>42.91</c:v>
                </c:pt>
                <c:pt idx="47">
                  <c:v>42.84</c:v>
                </c:pt>
                <c:pt idx="48">
                  <c:v>42.92</c:v>
                </c:pt>
                <c:pt idx="49">
                  <c:v>42.71</c:v>
                </c:pt>
                <c:pt idx="50">
                  <c:v>42.59</c:v>
                </c:pt>
                <c:pt idx="51">
                  <c:v>42.61</c:v>
                </c:pt>
                <c:pt idx="52">
                  <c:v>42.59</c:v>
                </c:pt>
                <c:pt idx="53">
                  <c:v>42.49</c:v>
                </c:pt>
                <c:pt idx="54">
                  <c:v>42.55</c:v>
                </c:pt>
                <c:pt idx="55">
                  <c:v>42.52</c:v>
                </c:pt>
                <c:pt idx="56">
                  <c:v>42.55</c:v>
                </c:pt>
                <c:pt idx="57" formatCode="General">
                  <c:v>43.78</c:v>
                </c:pt>
                <c:pt idx="58" formatCode="General">
                  <c:v>45.59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Nsj!$H$18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Nsj!$H$19:$H$77</c:f>
              <c:numCache>
                <c:formatCode>0.00</c:formatCode>
                <c:ptCount val="59"/>
                <c:pt idx="0">
                  <c:v>42.87</c:v>
                </c:pt>
                <c:pt idx="1">
                  <c:v>42.7</c:v>
                </c:pt>
                <c:pt idx="2">
                  <c:v>44.18</c:v>
                </c:pt>
                <c:pt idx="3">
                  <c:v>43.03</c:v>
                </c:pt>
                <c:pt idx="4">
                  <c:v>43.2</c:v>
                </c:pt>
                <c:pt idx="5">
                  <c:v>42.49</c:v>
                </c:pt>
                <c:pt idx="6">
                  <c:v>42.64</c:v>
                </c:pt>
                <c:pt idx="7">
                  <c:v>42.83</c:v>
                </c:pt>
                <c:pt idx="8">
                  <c:v>43.03</c:v>
                </c:pt>
                <c:pt idx="9">
                  <c:v>42.65</c:v>
                </c:pt>
                <c:pt idx="10">
                  <c:v>42.63</c:v>
                </c:pt>
                <c:pt idx="11">
                  <c:v>42.58</c:v>
                </c:pt>
                <c:pt idx="12">
                  <c:v>42.49</c:v>
                </c:pt>
                <c:pt idx="13">
                  <c:v>42.58</c:v>
                </c:pt>
                <c:pt idx="14">
                  <c:v>42.4</c:v>
                </c:pt>
                <c:pt idx="15">
                  <c:v>42.76</c:v>
                </c:pt>
                <c:pt idx="16">
                  <c:v>42.66</c:v>
                </c:pt>
                <c:pt idx="17">
                  <c:v>42.56</c:v>
                </c:pt>
                <c:pt idx="18">
                  <c:v>42.42</c:v>
                </c:pt>
                <c:pt idx="19">
                  <c:v>42.79</c:v>
                </c:pt>
                <c:pt idx="20">
                  <c:v>42.5</c:v>
                </c:pt>
                <c:pt idx="21">
                  <c:v>42.47</c:v>
                </c:pt>
                <c:pt idx="22">
                  <c:v>42.77</c:v>
                </c:pt>
                <c:pt idx="23">
                  <c:v>42.6</c:v>
                </c:pt>
                <c:pt idx="24">
                  <c:v>42.55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480512"/>
        <c:axId val="132197760"/>
      </c:lineChart>
      <c:catAx>
        <c:axId val="13248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197760"/>
        <c:crosses val="autoZero"/>
        <c:auto val="1"/>
        <c:lblAlgn val="ctr"/>
        <c:lblOffset val="100"/>
        <c:noMultiLvlLbl val="0"/>
      </c:catAx>
      <c:valAx>
        <c:axId val="132197760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4805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 A T'!$C$18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'G A 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'G A T'!$C$19:$C$75</c:f>
              <c:numCache>
                <c:formatCode>0.00</c:formatCode>
                <c:ptCount val="57"/>
                <c:pt idx="0">
                  <c:v>46.15</c:v>
                </c:pt>
                <c:pt idx="1">
                  <c:v>43.09</c:v>
                </c:pt>
                <c:pt idx="2">
                  <c:v>43.54</c:v>
                </c:pt>
                <c:pt idx="3">
                  <c:v>43.99</c:v>
                </c:pt>
                <c:pt idx="4">
                  <c:v>43.16</c:v>
                </c:pt>
                <c:pt idx="5">
                  <c:v>42.6</c:v>
                </c:pt>
                <c:pt idx="6">
                  <c:v>45.86</c:v>
                </c:pt>
                <c:pt idx="7">
                  <c:v>43.85</c:v>
                </c:pt>
                <c:pt idx="8">
                  <c:v>43.19</c:v>
                </c:pt>
                <c:pt idx="9">
                  <c:v>43.64</c:v>
                </c:pt>
                <c:pt idx="10">
                  <c:v>42.58</c:v>
                </c:pt>
                <c:pt idx="11">
                  <c:v>42.42</c:v>
                </c:pt>
                <c:pt idx="12">
                  <c:v>42.75</c:v>
                </c:pt>
                <c:pt idx="13">
                  <c:v>42.83</c:v>
                </c:pt>
                <c:pt idx="14">
                  <c:v>42.81</c:v>
                </c:pt>
                <c:pt idx="15">
                  <c:v>42.79</c:v>
                </c:pt>
                <c:pt idx="16">
                  <c:v>42.73</c:v>
                </c:pt>
                <c:pt idx="17">
                  <c:v>42.5</c:v>
                </c:pt>
                <c:pt idx="18">
                  <c:v>42.84</c:v>
                </c:pt>
                <c:pt idx="19">
                  <c:v>42.66</c:v>
                </c:pt>
                <c:pt idx="20">
                  <c:v>42.5</c:v>
                </c:pt>
                <c:pt idx="21">
                  <c:v>42.72</c:v>
                </c:pt>
                <c:pt idx="22">
                  <c:v>42.72</c:v>
                </c:pt>
                <c:pt idx="23">
                  <c:v>43.5</c:v>
                </c:pt>
                <c:pt idx="24">
                  <c:v>42.63</c:v>
                </c:pt>
                <c:pt idx="25">
                  <c:v>43.53</c:v>
                </c:pt>
                <c:pt idx="26">
                  <c:v>44.51</c:v>
                </c:pt>
                <c:pt idx="27">
                  <c:v>43.18</c:v>
                </c:pt>
                <c:pt idx="28">
                  <c:v>42.54</c:v>
                </c:pt>
                <c:pt idx="29">
                  <c:v>42.47</c:v>
                </c:pt>
                <c:pt idx="30">
                  <c:v>42.65</c:v>
                </c:pt>
                <c:pt idx="31">
                  <c:v>42.63</c:v>
                </c:pt>
                <c:pt idx="32">
                  <c:v>43.43</c:v>
                </c:pt>
                <c:pt idx="33">
                  <c:v>42.76</c:v>
                </c:pt>
                <c:pt idx="34">
                  <c:v>42.4</c:v>
                </c:pt>
                <c:pt idx="35">
                  <c:v>42.7</c:v>
                </c:pt>
                <c:pt idx="36">
                  <c:v>43.06</c:v>
                </c:pt>
                <c:pt idx="37">
                  <c:v>44.07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'G A T'!$D$18</c:f>
              <c:strCache>
                <c:ptCount val="1"/>
                <c:pt idx="0">
                  <c:v>Любина Елена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'G A 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'G A T'!$D$19:$D$75</c:f>
              <c:numCache>
                <c:formatCode>0.00</c:formatCode>
                <c:ptCount val="57"/>
                <c:pt idx="0">
                  <c:v>42.66</c:v>
                </c:pt>
                <c:pt idx="1">
                  <c:v>42.87</c:v>
                </c:pt>
                <c:pt idx="2">
                  <c:v>42.41</c:v>
                </c:pt>
                <c:pt idx="3">
                  <c:v>42.52</c:v>
                </c:pt>
                <c:pt idx="4">
                  <c:v>42.61</c:v>
                </c:pt>
                <c:pt idx="5">
                  <c:v>42.42</c:v>
                </c:pt>
                <c:pt idx="6">
                  <c:v>42.45</c:v>
                </c:pt>
                <c:pt idx="7">
                  <c:v>42.54</c:v>
                </c:pt>
                <c:pt idx="8">
                  <c:v>43</c:v>
                </c:pt>
                <c:pt idx="9">
                  <c:v>42.34</c:v>
                </c:pt>
                <c:pt idx="10">
                  <c:v>42.331000000000003</c:v>
                </c:pt>
                <c:pt idx="11">
                  <c:v>42.52</c:v>
                </c:pt>
                <c:pt idx="12">
                  <c:v>42.39</c:v>
                </c:pt>
                <c:pt idx="13">
                  <c:v>42.71</c:v>
                </c:pt>
                <c:pt idx="14">
                  <c:v>42.84</c:v>
                </c:pt>
                <c:pt idx="15">
                  <c:v>42.56</c:v>
                </c:pt>
                <c:pt idx="16">
                  <c:v>42.6</c:v>
                </c:pt>
                <c:pt idx="17">
                  <c:v>195.57</c:v>
                </c:pt>
                <c:pt idx="18">
                  <c:v>43.54</c:v>
                </c:pt>
                <c:pt idx="19">
                  <c:v>43.7</c:v>
                </c:pt>
                <c:pt idx="20">
                  <c:v>42.99</c:v>
                </c:pt>
                <c:pt idx="21">
                  <c:v>43.09</c:v>
                </c:pt>
                <c:pt idx="22">
                  <c:v>43.05</c:v>
                </c:pt>
                <c:pt idx="23">
                  <c:v>42.99</c:v>
                </c:pt>
                <c:pt idx="24">
                  <c:v>43.31</c:v>
                </c:pt>
                <c:pt idx="25">
                  <c:v>43.04</c:v>
                </c:pt>
                <c:pt idx="26">
                  <c:v>43.13</c:v>
                </c:pt>
                <c:pt idx="27">
                  <c:v>43.01</c:v>
                </c:pt>
                <c:pt idx="28">
                  <c:v>42.91</c:v>
                </c:pt>
                <c:pt idx="29">
                  <c:v>43.01</c:v>
                </c:pt>
                <c:pt idx="30">
                  <c:v>43.1</c:v>
                </c:pt>
                <c:pt idx="31">
                  <c:v>42.87</c:v>
                </c:pt>
                <c:pt idx="32">
                  <c:v>42.92</c:v>
                </c:pt>
                <c:pt idx="33">
                  <c:v>43</c:v>
                </c:pt>
                <c:pt idx="34">
                  <c:v>42.83</c:v>
                </c:pt>
                <c:pt idx="35">
                  <c:v>42.91</c:v>
                </c:pt>
                <c:pt idx="36">
                  <c:v>42.87</c:v>
                </c:pt>
                <c:pt idx="37">
                  <c:v>42.82</c:v>
                </c:pt>
                <c:pt idx="38">
                  <c:v>42.89</c:v>
                </c:pt>
                <c:pt idx="39">
                  <c:v>42.85</c:v>
                </c:pt>
                <c:pt idx="40">
                  <c:v>43.12</c:v>
                </c:pt>
                <c:pt idx="41">
                  <c:v>43</c:v>
                </c:pt>
                <c:pt idx="42">
                  <c:v>43.64</c:v>
                </c:pt>
                <c:pt idx="43">
                  <c:v>42.59</c:v>
                </c:pt>
                <c:pt idx="44">
                  <c:v>42.79</c:v>
                </c:pt>
                <c:pt idx="45">
                  <c:v>42.81</c:v>
                </c:pt>
                <c:pt idx="46">
                  <c:v>42.85</c:v>
                </c:pt>
                <c:pt idx="47">
                  <c:v>42.86</c:v>
                </c:pt>
                <c:pt idx="48">
                  <c:v>43.02</c:v>
                </c:pt>
                <c:pt idx="49">
                  <c:v>43.4</c:v>
                </c:pt>
                <c:pt idx="50">
                  <c:v>42.94</c:v>
                </c:pt>
                <c:pt idx="51">
                  <c:v>43.19</c:v>
                </c:pt>
                <c:pt idx="52">
                  <c:v>42.9</c:v>
                </c:pt>
                <c:pt idx="53">
                  <c:v>45.05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'G A T'!$E$18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'G A 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'G A T'!$E$19:$E$75</c:f>
              <c:numCache>
                <c:formatCode>0.00</c:formatCode>
                <c:ptCount val="57"/>
                <c:pt idx="0">
                  <c:v>44.02</c:v>
                </c:pt>
                <c:pt idx="1">
                  <c:v>43.75</c:v>
                </c:pt>
                <c:pt idx="2">
                  <c:v>42.9</c:v>
                </c:pt>
                <c:pt idx="3">
                  <c:v>42.51</c:v>
                </c:pt>
                <c:pt idx="4">
                  <c:v>42.33</c:v>
                </c:pt>
                <c:pt idx="5">
                  <c:v>42.35</c:v>
                </c:pt>
                <c:pt idx="6">
                  <c:v>42.43</c:v>
                </c:pt>
                <c:pt idx="7">
                  <c:v>42.72</c:v>
                </c:pt>
                <c:pt idx="8">
                  <c:v>42.45</c:v>
                </c:pt>
                <c:pt idx="9">
                  <c:v>42.7</c:v>
                </c:pt>
                <c:pt idx="10">
                  <c:v>42.51</c:v>
                </c:pt>
                <c:pt idx="11">
                  <c:v>42.7</c:v>
                </c:pt>
                <c:pt idx="12">
                  <c:v>43.13</c:v>
                </c:pt>
                <c:pt idx="13">
                  <c:v>42.43</c:v>
                </c:pt>
                <c:pt idx="14">
                  <c:v>42.46</c:v>
                </c:pt>
                <c:pt idx="15">
                  <c:v>42.34</c:v>
                </c:pt>
                <c:pt idx="16">
                  <c:v>42.28</c:v>
                </c:pt>
                <c:pt idx="17">
                  <c:v>42.51</c:v>
                </c:pt>
                <c:pt idx="18">
                  <c:v>43.11</c:v>
                </c:pt>
                <c:pt idx="19">
                  <c:v>42.53</c:v>
                </c:pt>
                <c:pt idx="20">
                  <c:v>42.7</c:v>
                </c:pt>
                <c:pt idx="21">
                  <c:v>42.55</c:v>
                </c:pt>
                <c:pt idx="22">
                  <c:v>42.63</c:v>
                </c:pt>
                <c:pt idx="23">
                  <c:v>42.6</c:v>
                </c:pt>
                <c:pt idx="24">
                  <c:v>42.43</c:v>
                </c:pt>
                <c:pt idx="25">
                  <c:v>42.53</c:v>
                </c:pt>
                <c:pt idx="30">
                  <c:v>42.67</c:v>
                </c:pt>
                <c:pt idx="31">
                  <c:v>42.25</c:v>
                </c:pt>
                <c:pt idx="32">
                  <c:v>42.63</c:v>
                </c:pt>
                <c:pt idx="33">
                  <c:v>43.16</c:v>
                </c:pt>
                <c:pt idx="34">
                  <c:v>42.97</c:v>
                </c:pt>
                <c:pt idx="35">
                  <c:v>42.52</c:v>
                </c:pt>
                <c:pt idx="36">
                  <c:v>42.37</c:v>
                </c:pt>
                <c:pt idx="37">
                  <c:v>42.61</c:v>
                </c:pt>
                <c:pt idx="38">
                  <c:v>42.37</c:v>
                </c:pt>
                <c:pt idx="39">
                  <c:v>42.3</c:v>
                </c:pt>
                <c:pt idx="40">
                  <c:v>42.49</c:v>
                </c:pt>
                <c:pt idx="41">
                  <c:v>42.56</c:v>
                </c:pt>
                <c:pt idx="42">
                  <c:v>42.36</c:v>
                </c:pt>
                <c:pt idx="43">
                  <c:v>42.28</c:v>
                </c:pt>
                <c:pt idx="44">
                  <c:v>42.41</c:v>
                </c:pt>
                <c:pt idx="45">
                  <c:v>42.51</c:v>
                </c:pt>
                <c:pt idx="46">
                  <c:v>42.26</c:v>
                </c:pt>
                <c:pt idx="47">
                  <c:v>42.5</c:v>
                </c:pt>
                <c:pt idx="48">
                  <c:v>42.39</c:v>
                </c:pt>
                <c:pt idx="49">
                  <c:v>42.39</c:v>
                </c:pt>
                <c:pt idx="50">
                  <c:v>42.45</c:v>
                </c:pt>
                <c:pt idx="51">
                  <c:v>42.36</c:v>
                </c:pt>
                <c:pt idx="52">
                  <c:v>42.61</c:v>
                </c:pt>
                <c:pt idx="53">
                  <c:v>42.5</c:v>
                </c:pt>
                <c:pt idx="54">
                  <c:v>42.34</c:v>
                </c:pt>
                <c:pt idx="55">
                  <c:v>42.56</c:v>
                </c:pt>
                <c:pt idx="56">
                  <c:v>43.38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'G A T'!$F$18</c:f>
              <c:strCache>
                <c:ptCount val="1"/>
                <c:pt idx="0">
                  <c:v>Любина Елена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'G A 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'G A T'!$F$19:$F$75</c:f>
              <c:numCache>
                <c:formatCode>0.00</c:formatCode>
                <c:ptCount val="57"/>
                <c:pt idx="0">
                  <c:v>42.52</c:v>
                </c:pt>
                <c:pt idx="1">
                  <c:v>42.5</c:v>
                </c:pt>
                <c:pt idx="2">
                  <c:v>42.54</c:v>
                </c:pt>
                <c:pt idx="3">
                  <c:v>42.3</c:v>
                </c:pt>
                <c:pt idx="4">
                  <c:v>42.31</c:v>
                </c:pt>
                <c:pt idx="5">
                  <c:v>42.63</c:v>
                </c:pt>
                <c:pt idx="6">
                  <c:v>42.35</c:v>
                </c:pt>
                <c:pt idx="7">
                  <c:v>42.51</c:v>
                </c:pt>
                <c:pt idx="8">
                  <c:v>42.43</c:v>
                </c:pt>
                <c:pt idx="9">
                  <c:v>42.47</c:v>
                </c:pt>
                <c:pt idx="10">
                  <c:v>42.77</c:v>
                </c:pt>
                <c:pt idx="11">
                  <c:v>43.13</c:v>
                </c:pt>
                <c:pt idx="12">
                  <c:v>42.51</c:v>
                </c:pt>
                <c:pt idx="13">
                  <c:v>42.16</c:v>
                </c:pt>
                <c:pt idx="14">
                  <c:v>42.19</c:v>
                </c:pt>
                <c:pt idx="15">
                  <c:v>42.23</c:v>
                </c:pt>
                <c:pt idx="16">
                  <c:v>42.36</c:v>
                </c:pt>
                <c:pt idx="17">
                  <c:v>42.22</c:v>
                </c:pt>
                <c:pt idx="18">
                  <c:v>42.46</c:v>
                </c:pt>
                <c:pt idx="19">
                  <c:v>42.56</c:v>
                </c:pt>
                <c:pt idx="20">
                  <c:v>42.4</c:v>
                </c:pt>
                <c:pt idx="21">
                  <c:v>42.14</c:v>
                </c:pt>
                <c:pt idx="22">
                  <c:v>42.25</c:v>
                </c:pt>
                <c:pt idx="23">
                  <c:v>42.36</c:v>
                </c:pt>
                <c:pt idx="24">
                  <c:v>42.21</c:v>
                </c:pt>
                <c:pt idx="25">
                  <c:v>42.37</c:v>
                </c:pt>
                <c:pt idx="26">
                  <c:v>42.42</c:v>
                </c:pt>
                <c:pt idx="27">
                  <c:v>43.97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'G A T'!$G$18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'G A 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'G A T'!$G$19:$G$75</c:f>
              <c:numCache>
                <c:formatCode>0.00</c:formatCode>
                <c:ptCount val="57"/>
                <c:pt idx="0">
                  <c:v>43.03</c:v>
                </c:pt>
                <c:pt idx="1">
                  <c:v>42.87</c:v>
                </c:pt>
                <c:pt idx="2">
                  <c:v>43.15</c:v>
                </c:pt>
                <c:pt idx="3">
                  <c:v>42.88</c:v>
                </c:pt>
                <c:pt idx="4">
                  <c:v>42.99</c:v>
                </c:pt>
                <c:pt idx="5">
                  <c:v>43.03</c:v>
                </c:pt>
                <c:pt idx="6">
                  <c:v>42.71</c:v>
                </c:pt>
                <c:pt idx="7">
                  <c:v>43.09</c:v>
                </c:pt>
                <c:pt idx="8">
                  <c:v>43.2</c:v>
                </c:pt>
                <c:pt idx="9">
                  <c:v>43.09</c:v>
                </c:pt>
                <c:pt idx="10">
                  <c:v>44.22</c:v>
                </c:pt>
                <c:pt idx="11">
                  <c:v>44.81</c:v>
                </c:pt>
                <c:pt idx="12">
                  <c:v>43.37</c:v>
                </c:pt>
                <c:pt idx="13">
                  <c:v>43.12</c:v>
                </c:pt>
                <c:pt idx="14">
                  <c:v>42.81</c:v>
                </c:pt>
                <c:pt idx="15">
                  <c:v>42.71</c:v>
                </c:pt>
                <c:pt idx="16">
                  <c:v>42.82</c:v>
                </c:pt>
                <c:pt idx="17">
                  <c:v>42.63</c:v>
                </c:pt>
                <c:pt idx="18">
                  <c:v>44.06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'G A T'!$H$18</c:f>
              <c:strCache>
                <c:ptCount val="1"/>
                <c:pt idx="0">
                  <c:v>Любина Елена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'G A 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'G A T'!$H$19:$H$75</c:f>
              <c:numCache>
                <c:formatCode>0.00</c:formatCode>
                <c:ptCount val="57"/>
                <c:pt idx="0">
                  <c:v>42.98</c:v>
                </c:pt>
                <c:pt idx="1">
                  <c:v>42.84</c:v>
                </c:pt>
                <c:pt idx="2">
                  <c:v>42.68</c:v>
                </c:pt>
                <c:pt idx="3">
                  <c:v>42.51</c:v>
                </c:pt>
                <c:pt idx="4">
                  <c:v>43.17</c:v>
                </c:pt>
                <c:pt idx="5">
                  <c:v>42.54</c:v>
                </c:pt>
                <c:pt idx="6">
                  <c:v>43.34</c:v>
                </c:pt>
                <c:pt idx="7">
                  <c:v>42.62</c:v>
                </c:pt>
                <c:pt idx="8">
                  <c:v>42.66</c:v>
                </c:pt>
                <c:pt idx="9">
                  <c:v>42.89</c:v>
                </c:pt>
                <c:pt idx="10">
                  <c:v>42.49</c:v>
                </c:pt>
                <c:pt idx="11">
                  <c:v>42.61</c:v>
                </c:pt>
                <c:pt idx="12">
                  <c:v>42.58</c:v>
                </c:pt>
                <c:pt idx="13">
                  <c:v>42.78</c:v>
                </c:pt>
                <c:pt idx="14">
                  <c:v>42.56</c:v>
                </c:pt>
                <c:pt idx="15">
                  <c:v>42.68</c:v>
                </c:pt>
                <c:pt idx="16">
                  <c:v>42.65</c:v>
                </c:pt>
                <c:pt idx="17">
                  <c:v>42.39</c:v>
                </c:pt>
                <c:pt idx="18">
                  <c:v>42.34</c:v>
                </c:pt>
                <c:pt idx="19">
                  <c:v>42.24</c:v>
                </c:pt>
                <c:pt idx="20">
                  <c:v>42.38</c:v>
                </c:pt>
                <c:pt idx="21">
                  <c:v>42.65</c:v>
                </c:pt>
                <c:pt idx="22">
                  <c:v>42.29</c:v>
                </c:pt>
                <c:pt idx="23">
                  <c:v>42.49</c:v>
                </c:pt>
                <c:pt idx="24">
                  <c:v>42.89</c:v>
                </c:pt>
                <c:pt idx="25">
                  <c:v>42.34</c:v>
                </c:pt>
                <c:pt idx="26">
                  <c:v>42.35</c:v>
                </c:pt>
                <c:pt idx="27">
                  <c:v>42.46</c:v>
                </c:pt>
                <c:pt idx="28">
                  <c:v>42.4</c:v>
                </c:pt>
                <c:pt idx="29">
                  <c:v>42.44</c:v>
                </c:pt>
                <c:pt idx="30">
                  <c:v>42.42</c:v>
                </c:pt>
                <c:pt idx="31">
                  <c:v>42.41</c:v>
                </c:pt>
                <c:pt idx="32">
                  <c:v>42.23</c:v>
                </c:pt>
                <c:pt idx="33">
                  <c:v>42.54</c:v>
                </c:pt>
                <c:pt idx="34">
                  <c:v>42.43</c:v>
                </c:pt>
                <c:pt idx="35">
                  <c:v>42.81</c:v>
                </c:pt>
                <c:pt idx="36">
                  <c:v>44.25</c:v>
                </c:pt>
                <c:pt idx="37">
                  <c:v>42.86</c:v>
                </c:pt>
                <c:pt idx="38">
                  <c:v>42.57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179392"/>
        <c:axId val="132200064"/>
      </c:lineChart>
      <c:catAx>
        <c:axId val="13317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200064"/>
        <c:crosses val="autoZero"/>
        <c:auto val="1"/>
        <c:lblAlgn val="ctr"/>
        <c:lblOffset val="100"/>
        <c:noMultiLvlLbl val="0"/>
      </c:catAx>
      <c:valAx>
        <c:axId val="132200064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1793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'K44'!$C$18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'K44'!$C$19:$C$75</c:f>
              <c:numCache>
                <c:formatCode>0.00</c:formatCode>
                <c:ptCount val="57"/>
                <c:pt idx="0">
                  <c:v>45.71</c:v>
                </c:pt>
                <c:pt idx="1">
                  <c:v>43.22</c:v>
                </c:pt>
                <c:pt idx="2">
                  <c:v>43.55</c:v>
                </c:pt>
                <c:pt idx="3">
                  <c:v>44.92</c:v>
                </c:pt>
                <c:pt idx="4">
                  <c:v>42.68</c:v>
                </c:pt>
                <c:pt idx="5">
                  <c:v>42.48</c:v>
                </c:pt>
                <c:pt idx="6">
                  <c:v>42.59</c:v>
                </c:pt>
                <c:pt idx="7">
                  <c:v>42.43</c:v>
                </c:pt>
                <c:pt idx="8">
                  <c:v>42.27</c:v>
                </c:pt>
                <c:pt idx="9">
                  <c:v>42.41</c:v>
                </c:pt>
                <c:pt idx="10">
                  <c:v>44.16</c:v>
                </c:pt>
                <c:pt idx="11">
                  <c:v>42.41</c:v>
                </c:pt>
                <c:pt idx="12">
                  <c:v>42.6</c:v>
                </c:pt>
                <c:pt idx="13">
                  <c:v>43.7</c:v>
                </c:pt>
                <c:pt idx="14">
                  <c:v>42.82</c:v>
                </c:pt>
                <c:pt idx="15">
                  <c:v>42.76</c:v>
                </c:pt>
                <c:pt idx="16">
                  <c:v>42.6</c:v>
                </c:pt>
                <c:pt idx="17">
                  <c:v>42.61</c:v>
                </c:pt>
                <c:pt idx="18">
                  <c:v>42.57</c:v>
                </c:pt>
                <c:pt idx="19">
                  <c:v>42.47</c:v>
                </c:pt>
                <c:pt idx="20">
                  <c:v>42.38</c:v>
                </c:pt>
                <c:pt idx="21">
                  <c:v>42.37</c:v>
                </c:pt>
                <c:pt idx="22">
                  <c:v>42.57</c:v>
                </c:pt>
                <c:pt idx="23">
                  <c:v>43.8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'K44'!$D$18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'K44'!$D$19:$D$75</c:f>
              <c:numCache>
                <c:formatCode>0.00</c:formatCode>
                <c:ptCount val="57"/>
                <c:pt idx="0">
                  <c:v>43.27</c:v>
                </c:pt>
                <c:pt idx="1">
                  <c:v>42.93</c:v>
                </c:pt>
                <c:pt idx="2">
                  <c:v>42.88</c:v>
                </c:pt>
                <c:pt idx="3">
                  <c:v>42.5</c:v>
                </c:pt>
                <c:pt idx="4">
                  <c:v>43.48</c:v>
                </c:pt>
                <c:pt idx="5">
                  <c:v>42.77</c:v>
                </c:pt>
                <c:pt idx="6">
                  <c:v>42.79</c:v>
                </c:pt>
                <c:pt idx="7">
                  <c:v>45.01</c:v>
                </c:pt>
                <c:pt idx="8">
                  <c:v>43.02</c:v>
                </c:pt>
                <c:pt idx="9">
                  <c:v>42.75</c:v>
                </c:pt>
                <c:pt idx="10">
                  <c:v>42.86</c:v>
                </c:pt>
                <c:pt idx="11">
                  <c:v>42.8</c:v>
                </c:pt>
                <c:pt idx="12">
                  <c:v>42.47</c:v>
                </c:pt>
                <c:pt idx="13">
                  <c:v>42.76</c:v>
                </c:pt>
                <c:pt idx="14">
                  <c:v>42.96</c:v>
                </c:pt>
                <c:pt idx="15">
                  <c:v>42.88</c:v>
                </c:pt>
                <c:pt idx="16">
                  <c:v>42.85</c:v>
                </c:pt>
                <c:pt idx="17">
                  <c:v>42.95</c:v>
                </c:pt>
                <c:pt idx="18">
                  <c:v>42.52</c:v>
                </c:pt>
                <c:pt idx="19">
                  <c:v>42.51</c:v>
                </c:pt>
                <c:pt idx="20">
                  <c:v>42.63</c:v>
                </c:pt>
                <c:pt idx="21">
                  <c:v>42.99</c:v>
                </c:pt>
                <c:pt idx="22">
                  <c:v>42.8</c:v>
                </c:pt>
                <c:pt idx="23">
                  <c:v>42.73</c:v>
                </c:pt>
                <c:pt idx="24">
                  <c:v>42.79</c:v>
                </c:pt>
                <c:pt idx="25">
                  <c:v>42.66</c:v>
                </c:pt>
                <c:pt idx="26">
                  <c:v>42.58</c:v>
                </c:pt>
                <c:pt idx="27">
                  <c:v>42.55</c:v>
                </c:pt>
                <c:pt idx="28">
                  <c:v>42.97</c:v>
                </c:pt>
                <c:pt idx="29">
                  <c:v>43.72</c:v>
                </c:pt>
                <c:pt idx="30">
                  <c:v>43.13</c:v>
                </c:pt>
                <c:pt idx="31">
                  <c:v>42.83</c:v>
                </c:pt>
                <c:pt idx="32">
                  <c:v>42.49</c:v>
                </c:pt>
                <c:pt idx="33">
                  <c:v>42.7</c:v>
                </c:pt>
                <c:pt idx="34">
                  <c:v>42.53</c:v>
                </c:pt>
                <c:pt idx="35">
                  <c:v>43.03</c:v>
                </c:pt>
                <c:pt idx="36">
                  <c:v>42.4</c:v>
                </c:pt>
                <c:pt idx="37">
                  <c:v>42.62</c:v>
                </c:pt>
                <c:pt idx="38">
                  <c:v>43.11</c:v>
                </c:pt>
                <c:pt idx="39">
                  <c:v>43.84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'K44'!$E$19:$E$75</c:f>
              <c:numCache>
                <c:formatCode>0.00</c:formatCode>
                <c:ptCount val="57"/>
                <c:pt idx="0">
                  <c:v>43.46</c:v>
                </c:pt>
                <c:pt idx="1">
                  <c:v>43.26</c:v>
                </c:pt>
                <c:pt idx="2">
                  <c:v>42.83</c:v>
                </c:pt>
                <c:pt idx="3">
                  <c:v>42.99</c:v>
                </c:pt>
                <c:pt idx="4">
                  <c:v>43.06</c:v>
                </c:pt>
                <c:pt idx="5">
                  <c:v>44.5</c:v>
                </c:pt>
                <c:pt idx="6">
                  <c:v>42.1</c:v>
                </c:pt>
                <c:pt idx="7">
                  <c:v>42.76</c:v>
                </c:pt>
                <c:pt idx="8">
                  <c:v>42.87</c:v>
                </c:pt>
                <c:pt idx="9">
                  <c:v>42.64</c:v>
                </c:pt>
                <c:pt idx="10">
                  <c:v>42.87</c:v>
                </c:pt>
                <c:pt idx="11">
                  <c:v>42.69</c:v>
                </c:pt>
                <c:pt idx="12">
                  <c:v>42.57</c:v>
                </c:pt>
                <c:pt idx="13">
                  <c:v>42.67</c:v>
                </c:pt>
                <c:pt idx="14">
                  <c:v>42.88</c:v>
                </c:pt>
                <c:pt idx="15">
                  <c:v>42.61</c:v>
                </c:pt>
                <c:pt idx="16">
                  <c:v>42.73</c:v>
                </c:pt>
                <c:pt idx="17">
                  <c:v>42.69</c:v>
                </c:pt>
                <c:pt idx="18">
                  <c:v>42.55</c:v>
                </c:pt>
                <c:pt idx="19">
                  <c:v>42.72</c:v>
                </c:pt>
                <c:pt idx="20">
                  <c:v>42.71</c:v>
                </c:pt>
                <c:pt idx="21">
                  <c:v>42.75</c:v>
                </c:pt>
                <c:pt idx="22">
                  <c:v>42.71</c:v>
                </c:pt>
                <c:pt idx="23">
                  <c:v>42.8</c:v>
                </c:pt>
                <c:pt idx="24">
                  <c:v>42.79</c:v>
                </c:pt>
                <c:pt idx="25">
                  <c:v>42.69</c:v>
                </c:pt>
                <c:pt idx="26">
                  <c:v>42.76</c:v>
                </c:pt>
                <c:pt idx="27">
                  <c:v>42.77</c:v>
                </c:pt>
                <c:pt idx="28">
                  <c:v>42.96</c:v>
                </c:pt>
                <c:pt idx="29">
                  <c:v>42.87</c:v>
                </c:pt>
                <c:pt idx="30">
                  <c:v>42.93</c:v>
                </c:pt>
                <c:pt idx="31">
                  <c:v>42.78</c:v>
                </c:pt>
                <c:pt idx="32">
                  <c:v>42.77</c:v>
                </c:pt>
                <c:pt idx="33">
                  <c:v>42.79</c:v>
                </c:pt>
                <c:pt idx="34">
                  <c:v>43.82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'K44'!$F$19:$F$75</c:f>
              <c:numCache>
                <c:formatCode>0.00</c:formatCode>
                <c:ptCount val="57"/>
                <c:pt idx="0">
                  <c:v>43.62</c:v>
                </c:pt>
                <c:pt idx="1">
                  <c:v>43.19</c:v>
                </c:pt>
                <c:pt idx="2">
                  <c:v>43.52</c:v>
                </c:pt>
                <c:pt idx="3">
                  <c:v>43.12</c:v>
                </c:pt>
                <c:pt idx="4">
                  <c:v>43.27</c:v>
                </c:pt>
                <c:pt idx="5">
                  <c:v>43.05</c:v>
                </c:pt>
                <c:pt idx="6">
                  <c:v>43.4</c:v>
                </c:pt>
                <c:pt idx="7">
                  <c:v>43.7</c:v>
                </c:pt>
                <c:pt idx="8">
                  <c:v>42.85</c:v>
                </c:pt>
                <c:pt idx="9">
                  <c:v>43.19</c:v>
                </c:pt>
                <c:pt idx="10">
                  <c:v>43.31</c:v>
                </c:pt>
                <c:pt idx="11">
                  <c:v>43.16</c:v>
                </c:pt>
                <c:pt idx="12">
                  <c:v>43.54</c:v>
                </c:pt>
                <c:pt idx="13">
                  <c:v>42.85</c:v>
                </c:pt>
                <c:pt idx="14">
                  <c:v>43.18</c:v>
                </c:pt>
                <c:pt idx="15">
                  <c:v>43.99</c:v>
                </c:pt>
                <c:pt idx="16">
                  <c:v>43</c:v>
                </c:pt>
                <c:pt idx="17">
                  <c:v>43.2</c:v>
                </c:pt>
                <c:pt idx="22">
                  <c:v>44.43</c:v>
                </c:pt>
                <c:pt idx="23">
                  <c:v>43.02</c:v>
                </c:pt>
                <c:pt idx="24">
                  <c:v>43.29</c:v>
                </c:pt>
                <c:pt idx="25">
                  <c:v>43.44</c:v>
                </c:pt>
                <c:pt idx="26">
                  <c:v>43.6</c:v>
                </c:pt>
                <c:pt idx="27">
                  <c:v>43.01</c:v>
                </c:pt>
                <c:pt idx="28">
                  <c:v>43.3</c:v>
                </c:pt>
                <c:pt idx="29">
                  <c:v>43.23</c:v>
                </c:pt>
                <c:pt idx="30">
                  <c:v>43.61</c:v>
                </c:pt>
                <c:pt idx="31">
                  <c:v>43.96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'K44'!$G$18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'K44'!$B$19:$B$75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'K44'!$G$19:$G$75</c:f>
              <c:numCache>
                <c:formatCode>0.00</c:formatCode>
                <c:ptCount val="57"/>
                <c:pt idx="0">
                  <c:v>42.86</c:v>
                </c:pt>
                <c:pt idx="1">
                  <c:v>42.8</c:v>
                </c:pt>
                <c:pt idx="2">
                  <c:v>42.84</c:v>
                </c:pt>
                <c:pt idx="3">
                  <c:v>42.57</c:v>
                </c:pt>
                <c:pt idx="4">
                  <c:v>42.58</c:v>
                </c:pt>
                <c:pt idx="5">
                  <c:v>42.91</c:v>
                </c:pt>
                <c:pt idx="6">
                  <c:v>42.7</c:v>
                </c:pt>
                <c:pt idx="7">
                  <c:v>42.75</c:v>
                </c:pt>
                <c:pt idx="8">
                  <c:v>42.7</c:v>
                </c:pt>
                <c:pt idx="9">
                  <c:v>42.93</c:v>
                </c:pt>
                <c:pt idx="10">
                  <c:v>43.08</c:v>
                </c:pt>
                <c:pt idx="11">
                  <c:v>42.55</c:v>
                </c:pt>
                <c:pt idx="12">
                  <c:v>42.47</c:v>
                </c:pt>
                <c:pt idx="13">
                  <c:v>42.79</c:v>
                </c:pt>
                <c:pt idx="14">
                  <c:v>42.64</c:v>
                </c:pt>
                <c:pt idx="15">
                  <c:v>42.7</c:v>
                </c:pt>
                <c:pt idx="16">
                  <c:v>42.45</c:v>
                </c:pt>
                <c:pt idx="17">
                  <c:v>42.63</c:v>
                </c:pt>
                <c:pt idx="18">
                  <c:v>42.45</c:v>
                </c:pt>
                <c:pt idx="19">
                  <c:v>42.52</c:v>
                </c:pt>
                <c:pt idx="20">
                  <c:v>43.39</c:v>
                </c:pt>
                <c:pt idx="21">
                  <c:v>42.62</c:v>
                </c:pt>
                <c:pt idx="22">
                  <c:v>42.4</c:v>
                </c:pt>
                <c:pt idx="23">
                  <c:v>42.42</c:v>
                </c:pt>
                <c:pt idx="24">
                  <c:v>42.37</c:v>
                </c:pt>
                <c:pt idx="25">
                  <c:v>42.54</c:v>
                </c:pt>
                <c:pt idx="26">
                  <c:v>42.43</c:v>
                </c:pt>
                <c:pt idx="27">
                  <c:v>42.38</c:v>
                </c:pt>
                <c:pt idx="28">
                  <c:v>42.49</c:v>
                </c:pt>
                <c:pt idx="29">
                  <c:v>42.51</c:v>
                </c:pt>
                <c:pt idx="30">
                  <c:v>42.49</c:v>
                </c:pt>
                <c:pt idx="31">
                  <c:v>42.37</c:v>
                </c:pt>
                <c:pt idx="32">
                  <c:v>42.53</c:v>
                </c:pt>
                <c:pt idx="33">
                  <c:v>42.45</c:v>
                </c:pt>
                <c:pt idx="34">
                  <c:v>43.21</c:v>
                </c:pt>
                <c:pt idx="35">
                  <c:v>42.38</c:v>
                </c:pt>
                <c:pt idx="36">
                  <c:v>42.54</c:v>
                </c:pt>
                <c:pt idx="37">
                  <c:v>42.46</c:v>
                </c:pt>
                <c:pt idx="38">
                  <c:v>42.54</c:v>
                </c:pt>
                <c:pt idx="39">
                  <c:v>42.5</c:v>
                </c:pt>
                <c:pt idx="40">
                  <c:v>42.59</c:v>
                </c:pt>
                <c:pt idx="41">
                  <c:v>42.88</c:v>
                </c:pt>
                <c:pt idx="42">
                  <c:v>42.57</c:v>
                </c:pt>
                <c:pt idx="43">
                  <c:v>42.53</c:v>
                </c:pt>
                <c:pt idx="44">
                  <c:v>42.6</c:v>
                </c:pt>
                <c:pt idx="45">
                  <c:v>43.4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'K44'!$H$18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'K44'!$H$19:$H$75</c:f>
              <c:numCache>
                <c:formatCode>0.00</c:formatCode>
                <c:ptCount val="57"/>
                <c:pt idx="0">
                  <c:v>43.14</c:v>
                </c:pt>
                <c:pt idx="1">
                  <c:v>43.36</c:v>
                </c:pt>
                <c:pt idx="2">
                  <c:v>42.9</c:v>
                </c:pt>
                <c:pt idx="3">
                  <c:v>43.06</c:v>
                </c:pt>
                <c:pt idx="4">
                  <c:v>43.22</c:v>
                </c:pt>
                <c:pt idx="5">
                  <c:v>42.98</c:v>
                </c:pt>
                <c:pt idx="6">
                  <c:v>43.12</c:v>
                </c:pt>
                <c:pt idx="7">
                  <c:v>43.05</c:v>
                </c:pt>
                <c:pt idx="8">
                  <c:v>43.32</c:v>
                </c:pt>
                <c:pt idx="9">
                  <c:v>42.78</c:v>
                </c:pt>
                <c:pt idx="10">
                  <c:v>42.99</c:v>
                </c:pt>
                <c:pt idx="11">
                  <c:v>42.65</c:v>
                </c:pt>
                <c:pt idx="12">
                  <c:v>43.63</c:v>
                </c:pt>
                <c:pt idx="13">
                  <c:v>43.07</c:v>
                </c:pt>
                <c:pt idx="14">
                  <c:v>42.68</c:v>
                </c:pt>
                <c:pt idx="15">
                  <c:v>42.7</c:v>
                </c:pt>
                <c:pt idx="16">
                  <c:v>43.17</c:v>
                </c:pt>
                <c:pt idx="17">
                  <c:v>42.97</c:v>
                </c:pt>
                <c:pt idx="18">
                  <c:v>43.91</c:v>
                </c:pt>
                <c:pt idx="19">
                  <c:v>42.86</c:v>
                </c:pt>
                <c:pt idx="20">
                  <c:v>43.03</c:v>
                </c:pt>
                <c:pt idx="21">
                  <c:v>43.5</c:v>
                </c:pt>
                <c:pt idx="22">
                  <c:v>42.73</c:v>
                </c:pt>
                <c:pt idx="23">
                  <c:v>43.1</c:v>
                </c:pt>
                <c:pt idx="24">
                  <c:v>42.52</c:v>
                </c:pt>
                <c:pt idx="25">
                  <c:v>42.84</c:v>
                </c:pt>
                <c:pt idx="26">
                  <c:v>42.96</c:v>
                </c:pt>
                <c:pt idx="27">
                  <c:v>42.73</c:v>
                </c:pt>
                <c:pt idx="28">
                  <c:v>42.73</c:v>
                </c:pt>
                <c:pt idx="29">
                  <c:v>42.71</c:v>
                </c:pt>
                <c:pt idx="30">
                  <c:v>43.29</c:v>
                </c:pt>
                <c:pt idx="31">
                  <c:v>42.81</c:v>
                </c:pt>
                <c:pt idx="32">
                  <c:v>43.09</c:v>
                </c:pt>
                <c:pt idx="33">
                  <c:v>42.87</c:v>
                </c:pt>
                <c:pt idx="34">
                  <c:v>42.72</c:v>
                </c:pt>
                <c:pt idx="35">
                  <c:v>42.85</c:v>
                </c:pt>
                <c:pt idx="36">
                  <c:v>42.64</c:v>
                </c:pt>
                <c:pt idx="37">
                  <c:v>42.59</c:v>
                </c:pt>
                <c:pt idx="38">
                  <c:v>42.67</c:v>
                </c:pt>
                <c:pt idx="39">
                  <c:v>42.98</c:v>
                </c:pt>
                <c:pt idx="40">
                  <c:v>42.75</c:v>
                </c:pt>
                <c:pt idx="41">
                  <c:v>42.85</c:v>
                </c:pt>
                <c:pt idx="42">
                  <c:v>42.83</c:v>
                </c:pt>
                <c:pt idx="43">
                  <c:v>42.79</c:v>
                </c:pt>
                <c:pt idx="44">
                  <c:v>43.18</c:v>
                </c:pt>
                <c:pt idx="45">
                  <c:v>42.83</c:v>
                </c:pt>
                <c:pt idx="46">
                  <c:v>42.91</c:v>
                </c:pt>
                <c:pt idx="47">
                  <c:v>42.76</c:v>
                </c:pt>
                <c:pt idx="48">
                  <c:v>42.8</c:v>
                </c:pt>
                <c:pt idx="49">
                  <c:v>42.63</c:v>
                </c:pt>
                <c:pt idx="50">
                  <c:v>42.82</c:v>
                </c:pt>
                <c:pt idx="51">
                  <c:v>42.91</c:v>
                </c:pt>
                <c:pt idx="52">
                  <c:v>42.99</c:v>
                </c:pt>
                <c:pt idx="53">
                  <c:v>43.83</c:v>
                </c:pt>
                <c:pt idx="54">
                  <c:v>42.87</c:v>
                </c:pt>
                <c:pt idx="55">
                  <c:v>42.82</c:v>
                </c:pt>
                <c:pt idx="56">
                  <c:v>43.28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470720"/>
        <c:axId val="133120000"/>
      </c:lineChart>
      <c:catAx>
        <c:axId val="13347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120000"/>
        <c:crosses val="autoZero"/>
        <c:auto val="1"/>
        <c:lblAlgn val="ctr"/>
        <c:lblOffset val="100"/>
        <c:noMultiLvlLbl val="0"/>
      </c:catAx>
      <c:valAx>
        <c:axId val="133120000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4707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'Flash UA'!$C$18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'Flash UA'!$B$19:$B$77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'Flash UA'!$C$19:$C$77</c:f>
              <c:numCache>
                <c:formatCode>0.00</c:formatCode>
                <c:ptCount val="59"/>
                <c:pt idx="0">
                  <c:v>45.52</c:v>
                </c:pt>
                <c:pt idx="1">
                  <c:v>43.28</c:v>
                </c:pt>
                <c:pt idx="2">
                  <c:v>43.73</c:v>
                </c:pt>
                <c:pt idx="3">
                  <c:v>43.39</c:v>
                </c:pt>
                <c:pt idx="4">
                  <c:v>42.61</c:v>
                </c:pt>
                <c:pt idx="5">
                  <c:v>42.42</c:v>
                </c:pt>
                <c:pt idx="6">
                  <c:v>43.94</c:v>
                </c:pt>
                <c:pt idx="7">
                  <c:v>42.45</c:v>
                </c:pt>
                <c:pt idx="8">
                  <c:v>42.38</c:v>
                </c:pt>
                <c:pt idx="9">
                  <c:v>42.53</c:v>
                </c:pt>
                <c:pt idx="10">
                  <c:v>43.25</c:v>
                </c:pt>
                <c:pt idx="11">
                  <c:v>42.51</c:v>
                </c:pt>
                <c:pt idx="12">
                  <c:v>42.86</c:v>
                </c:pt>
                <c:pt idx="13">
                  <c:v>44.09</c:v>
                </c:pt>
                <c:pt idx="14">
                  <c:v>42.92</c:v>
                </c:pt>
                <c:pt idx="15">
                  <c:v>42.64</c:v>
                </c:pt>
                <c:pt idx="16">
                  <c:v>42.81</c:v>
                </c:pt>
                <c:pt idx="17">
                  <c:v>43.14</c:v>
                </c:pt>
                <c:pt idx="18">
                  <c:v>42.68</c:v>
                </c:pt>
                <c:pt idx="19">
                  <c:v>42.7</c:v>
                </c:pt>
                <c:pt idx="20">
                  <c:v>45.37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'Flash UA'!$D$18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'Flash UA'!$B$19:$B$77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'Flash UA'!$D$19:$D$77</c:f>
              <c:numCache>
                <c:formatCode>0.00</c:formatCode>
                <c:ptCount val="59"/>
                <c:pt idx="0">
                  <c:v>43.75</c:v>
                </c:pt>
                <c:pt idx="1">
                  <c:v>45.26</c:v>
                </c:pt>
                <c:pt idx="2">
                  <c:v>44.49</c:v>
                </c:pt>
                <c:pt idx="3">
                  <c:v>44.21</c:v>
                </c:pt>
                <c:pt idx="4">
                  <c:v>42.86</c:v>
                </c:pt>
                <c:pt idx="5">
                  <c:v>42.68</c:v>
                </c:pt>
                <c:pt idx="6">
                  <c:v>42.77</c:v>
                </c:pt>
                <c:pt idx="7">
                  <c:v>42.96</c:v>
                </c:pt>
                <c:pt idx="8">
                  <c:v>42.75</c:v>
                </c:pt>
                <c:pt idx="9">
                  <c:v>42.99</c:v>
                </c:pt>
                <c:pt idx="10">
                  <c:v>45.33</c:v>
                </c:pt>
                <c:pt idx="11">
                  <c:v>42.92</c:v>
                </c:pt>
                <c:pt idx="12">
                  <c:v>42.93</c:v>
                </c:pt>
                <c:pt idx="13">
                  <c:v>42.84</c:v>
                </c:pt>
                <c:pt idx="14">
                  <c:v>42.68</c:v>
                </c:pt>
                <c:pt idx="15">
                  <c:v>42.51</c:v>
                </c:pt>
                <c:pt idx="16">
                  <c:v>42.68</c:v>
                </c:pt>
                <c:pt idx="17">
                  <c:v>42.79</c:v>
                </c:pt>
                <c:pt idx="18">
                  <c:v>42.9</c:v>
                </c:pt>
                <c:pt idx="19">
                  <c:v>44.41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'Flash UA'!$E$18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'Flash UA'!$B$19:$B$77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'Flash UA'!$E$19:$E$77</c:f>
              <c:numCache>
                <c:formatCode>0.00</c:formatCode>
                <c:ptCount val="59"/>
                <c:pt idx="0">
                  <c:v>43.25</c:v>
                </c:pt>
                <c:pt idx="1">
                  <c:v>43.2</c:v>
                </c:pt>
                <c:pt idx="2">
                  <c:v>43.31</c:v>
                </c:pt>
                <c:pt idx="3">
                  <c:v>43.1</c:v>
                </c:pt>
                <c:pt idx="4">
                  <c:v>43.17</c:v>
                </c:pt>
                <c:pt idx="5">
                  <c:v>43.39</c:v>
                </c:pt>
                <c:pt idx="6">
                  <c:v>43.64</c:v>
                </c:pt>
                <c:pt idx="7">
                  <c:v>43.17</c:v>
                </c:pt>
                <c:pt idx="8">
                  <c:v>43.17</c:v>
                </c:pt>
                <c:pt idx="9">
                  <c:v>45.1</c:v>
                </c:pt>
                <c:pt idx="10">
                  <c:v>43.58</c:v>
                </c:pt>
                <c:pt idx="11">
                  <c:v>43.54</c:v>
                </c:pt>
                <c:pt idx="12">
                  <c:v>43.05</c:v>
                </c:pt>
                <c:pt idx="13">
                  <c:v>42.97</c:v>
                </c:pt>
                <c:pt idx="14">
                  <c:v>43.62</c:v>
                </c:pt>
                <c:pt idx="15">
                  <c:v>42.86</c:v>
                </c:pt>
                <c:pt idx="16">
                  <c:v>43.08</c:v>
                </c:pt>
                <c:pt idx="17">
                  <c:v>43.24</c:v>
                </c:pt>
                <c:pt idx="18">
                  <c:v>42.81</c:v>
                </c:pt>
                <c:pt idx="19">
                  <c:v>42.89</c:v>
                </c:pt>
                <c:pt idx="20">
                  <c:v>42.81</c:v>
                </c:pt>
                <c:pt idx="21">
                  <c:v>42.77</c:v>
                </c:pt>
                <c:pt idx="22">
                  <c:v>42.99</c:v>
                </c:pt>
                <c:pt idx="23">
                  <c:v>43.16</c:v>
                </c:pt>
                <c:pt idx="24">
                  <c:v>43.03</c:v>
                </c:pt>
                <c:pt idx="25">
                  <c:v>43.41</c:v>
                </c:pt>
                <c:pt idx="26">
                  <c:v>42.97</c:v>
                </c:pt>
                <c:pt idx="27">
                  <c:v>43.15</c:v>
                </c:pt>
                <c:pt idx="28">
                  <c:v>43.32</c:v>
                </c:pt>
                <c:pt idx="29">
                  <c:v>42.97</c:v>
                </c:pt>
                <c:pt idx="30">
                  <c:v>42.87</c:v>
                </c:pt>
                <c:pt idx="31">
                  <c:v>43.04</c:v>
                </c:pt>
                <c:pt idx="32">
                  <c:v>43.34</c:v>
                </c:pt>
                <c:pt idx="33">
                  <c:v>43.17</c:v>
                </c:pt>
                <c:pt idx="34">
                  <c:v>42.92</c:v>
                </c:pt>
                <c:pt idx="35">
                  <c:v>42.95</c:v>
                </c:pt>
                <c:pt idx="36">
                  <c:v>42.88</c:v>
                </c:pt>
                <c:pt idx="37">
                  <c:v>42.91</c:v>
                </c:pt>
                <c:pt idx="38">
                  <c:v>43.12</c:v>
                </c:pt>
                <c:pt idx="39">
                  <c:v>42.9</c:v>
                </c:pt>
                <c:pt idx="40">
                  <c:v>42.89</c:v>
                </c:pt>
                <c:pt idx="41">
                  <c:v>43.04</c:v>
                </c:pt>
                <c:pt idx="42">
                  <c:v>43.71</c:v>
                </c:pt>
                <c:pt idx="43">
                  <c:v>42.62</c:v>
                </c:pt>
                <c:pt idx="44">
                  <c:v>42.92</c:v>
                </c:pt>
                <c:pt idx="45">
                  <c:v>42.86</c:v>
                </c:pt>
                <c:pt idx="46">
                  <c:v>43.17</c:v>
                </c:pt>
                <c:pt idx="47">
                  <c:v>42.92</c:v>
                </c:pt>
                <c:pt idx="48">
                  <c:v>43.23</c:v>
                </c:pt>
                <c:pt idx="49">
                  <c:v>42.94</c:v>
                </c:pt>
                <c:pt idx="50">
                  <c:v>42.96</c:v>
                </c:pt>
                <c:pt idx="51">
                  <c:v>42.95</c:v>
                </c:pt>
                <c:pt idx="52">
                  <c:v>43.5</c:v>
                </c:pt>
                <c:pt idx="53">
                  <c:v>43.07</c:v>
                </c:pt>
                <c:pt idx="54">
                  <c:v>43.1</c:v>
                </c:pt>
                <c:pt idx="55">
                  <c:v>42.8</c:v>
                </c:pt>
                <c:pt idx="56">
                  <c:v>43.24</c:v>
                </c:pt>
                <c:pt idx="57" formatCode="General">
                  <c:v>43.44</c:v>
                </c:pt>
                <c:pt idx="58" formatCode="General">
                  <c:v>44.42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'Flash UA'!$F$18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'Flash UA'!$B$19:$B$77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'Flash UA'!$F$19:$F$77</c:f>
              <c:numCache>
                <c:formatCode>0.00</c:formatCode>
                <c:ptCount val="59"/>
                <c:pt idx="0">
                  <c:v>45.71</c:v>
                </c:pt>
                <c:pt idx="1">
                  <c:v>45.36</c:v>
                </c:pt>
                <c:pt idx="2">
                  <c:v>46.2</c:v>
                </c:pt>
                <c:pt idx="3">
                  <c:v>44.74</c:v>
                </c:pt>
                <c:pt idx="4">
                  <c:v>46.36</c:v>
                </c:pt>
                <c:pt idx="5">
                  <c:v>44.93</c:v>
                </c:pt>
                <c:pt idx="6">
                  <c:v>46.85</c:v>
                </c:pt>
                <c:pt idx="7">
                  <c:v>90.88</c:v>
                </c:pt>
                <c:pt idx="8">
                  <c:v>43.83</c:v>
                </c:pt>
                <c:pt idx="9">
                  <c:v>43.76</c:v>
                </c:pt>
                <c:pt idx="10">
                  <c:v>43.22</c:v>
                </c:pt>
                <c:pt idx="11">
                  <c:v>44.39</c:v>
                </c:pt>
                <c:pt idx="12">
                  <c:v>43.22</c:v>
                </c:pt>
                <c:pt idx="13">
                  <c:v>45.08</c:v>
                </c:pt>
                <c:pt idx="14">
                  <c:v>43.29</c:v>
                </c:pt>
                <c:pt idx="15">
                  <c:v>43.19</c:v>
                </c:pt>
                <c:pt idx="16">
                  <c:v>43.35</c:v>
                </c:pt>
                <c:pt idx="21">
                  <c:v>43.54</c:v>
                </c:pt>
                <c:pt idx="22">
                  <c:v>43.2</c:v>
                </c:pt>
                <c:pt idx="23">
                  <c:v>43.18</c:v>
                </c:pt>
                <c:pt idx="24">
                  <c:v>43.09</c:v>
                </c:pt>
                <c:pt idx="25">
                  <c:v>43.21</c:v>
                </c:pt>
                <c:pt idx="26">
                  <c:v>42.92</c:v>
                </c:pt>
                <c:pt idx="27">
                  <c:v>43.12</c:v>
                </c:pt>
                <c:pt idx="28">
                  <c:v>43.5</c:v>
                </c:pt>
                <c:pt idx="29">
                  <c:v>43.16</c:v>
                </c:pt>
                <c:pt idx="30">
                  <c:v>43.38</c:v>
                </c:pt>
                <c:pt idx="31">
                  <c:v>43.06</c:v>
                </c:pt>
                <c:pt idx="32">
                  <c:v>43.4</c:v>
                </c:pt>
                <c:pt idx="33">
                  <c:v>42.99</c:v>
                </c:pt>
                <c:pt idx="34">
                  <c:v>43.04</c:v>
                </c:pt>
                <c:pt idx="35">
                  <c:v>42.85</c:v>
                </c:pt>
                <c:pt idx="36">
                  <c:v>42.96</c:v>
                </c:pt>
                <c:pt idx="37">
                  <c:v>42.9</c:v>
                </c:pt>
                <c:pt idx="38">
                  <c:v>43.11</c:v>
                </c:pt>
                <c:pt idx="39">
                  <c:v>43.08</c:v>
                </c:pt>
                <c:pt idx="40">
                  <c:v>43.86</c:v>
                </c:pt>
                <c:pt idx="41">
                  <c:v>43.53</c:v>
                </c:pt>
                <c:pt idx="42">
                  <c:v>42.98</c:v>
                </c:pt>
                <c:pt idx="43">
                  <c:v>42.69</c:v>
                </c:pt>
                <c:pt idx="44">
                  <c:v>43.93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'Flash UA'!$G$18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'Flash UA'!$B$19:$B$77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'Flash UA'!$G$19:$G$77</c:f>
              <c:numCache>
                <c:formatCode>0.00</c:formatCode>
                <c:ptCount val="59"/>
                <c:pt idx="0">
                  <c:v>42.87</c:v>
                </c:pt>
                <c:pt idx="1">
                  <c:v>42.8</c:v>
                </c:pt>
                <c:pt idx="2">
                  <c:v>42.8</c:v>
                </c:pt>
                <c:pt idx="3">
                  <c:v>42.81</c:v>
                </c:pt>
                <c:pt idx="4">
                  <c:v>43.57</c:v>
                </c:pt>
                <c:pt idx="5">
                  <c:v>42.8</c:v>
                </c:pt>
                <c:pt idx="6">
                  <c:v>42.4</c:v>
                </c:pt>
                <c:pt idx="7">
                  <c:v>42.42</c:v>
                </c:pt>
                <c:pt idx="8">
                  <c:v>42.36</c:v>
                </c:pt>
                <c:pt idx="9">
                  <c:v>42.58</c:v>
                </c:pt>
                <c:pt idx="10">
                  <c:v>42.53</c:v>
                </c:pt>
                <c:pt idx="11">
                  <c:v>42.55</c:v>
                </c:pt>
                <c:pt idx="12">
                  <c:v>43.01</c:v>
                </c:pt>
                <c:pt idx="13">
                  <c:v>42.37</c:v>
                </c:pt>
                <c:pt idx="14">
                  <c:v>42.69</c:v>
                </c:pt>
                <c:pt idx="15">
                  <c:v>42.55</c:v>
                </c:pt>
                <c:pt idx="16">
                  <c:v>42.47</c:v>
                </c:pt>
                <c:pt idx="17">
                  <c:v>42.63</c:v>
                </c:pt>
                <c:pt idx="18">
                  <c:v>42.72</c:v>
                </c:pt>
                <c:pt idx="19">
                  <c:v>42.52</c:v>
                </c:pt>
                <c:pt idx="20">
                  <c:v>42.49</c:v>
                </c:pt>
                <c:pt idx="21">
                  <c:v>42.74</c:v>
                </c:pt>
                <c:pt idx="22">
                  <c:v>42.65</c:v>
                </c:pt>
                <c:pt idx="23">
                  <c:v>42.54</c:v>
                </c:pt>
                <c:pt idx="24">
                  <c:v>42.41</c:v>
                </c:pt>
                <c:pt idx="25">
                  <c:v>42.42</c:v>
                </c:pt>
                <c:pt idx="26">
                  <c:v>43.06</c:v>
                </c:pt>
                <c:pt idx="27">
                  <c:v>42.7</c:v>
                </c:pt>
                <c:pt idx="28">
                  <c:v>42.68</c:v>
                </c:pt>
                <c:pt idx="29">
                  <c:v>42.54</c:v>
                </c:pt>
                <c:pt idx="30">
                  <c:v>42.6</c:v>
                </c:pt>
                <c:pt idx="31">
                  <c:v>42.62</c:v>
                </c:pt>
                <c:pt idx="32">
                  <c:v>42.68</c:v>
                </c:pt>
                <c:pt idx="33">
                  <c:v>42.59</c:v>
                </c:pt>
                <c:pt idx="34">
                  <c:v>42.6</c:v>
                </c:pt>
                <c:pt idx="35">
                  <c:v>42.57</c:v>
                </c:pt>
                <c:pt idx="36">
                  <c:v>42.56</c:v>
                </c:pt>
                <c:pt idx="37">
                  <c:v>42.66</c:v>
                </c:pt>
                <c:pt idx="38">
                  <c:v>42.66</c:v>
                </c:pt>
                <c:pt idx="39">
                  <c:v>42.65</c:v>
                </c:pt>
                <c:pt idx="40">
                  <c:v>42.48</c:v>
                </c:pt>
                <c:pt idx="41">
                  <c:v>42.43</c:v>
                </c:pt>
                <c:pt idx="42">
                  <c:v>42.49</c:v>
                </c:pt>
                <c:pt idx="43">
                  <c:v>42.57</c:v>
                </c:pt>
                <c:pt idx="44">
                  <c:v>42.47</c:v>
                </c:pt>
                <c:pt idx="45">
                  <c:v>42.78</c:v>
                </c:pt>
                <c:pt idx="46">
                  <c:v>42.18</c:v>
                </c:pt>
                <c:pt idx="47">
                  <c:v>42.73</c:v>
                </c:pt>
                <c:pt idx="48">
                  <c:v>42.38</c:v>
                </c:pt>
                <c:pt idx="49">
                  <c:v>42.38</c:v>
                </c:pt>
                <c:pt idx="50">
                  <c:v>42.44</c:v>
                </c:pt>
                <c:pt idx="51">
                  <c:v>42.61</c:v>
                </c:pt>
                <c:pt idx="52">
                  <c:v>43.52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'Flash UA'!$H$18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'Flash UA'!$B$19:$B$77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'Flash UA'!$H$19:$H$77</c:f>
              <c:numCache>
                <c:formatCode>0.00</c:formatCode>
                <c:ptCount val="59"/>
                <c:pt idx="0">
                  <c:v>42.49</c:v>
                </c:pt>
                <c:pt idx="1">
                  <c:v>42.27</c:v>
                </c:pt>
                <c:pt idx="2">
                  <c:v>42.38</c:v>
                </c:pt>
                <c:pt idx="3">
                  <c:v>42.17</c:v>
                </c:pt>
                <c:pt idx="4">
                  <c:v>42.35</c:v>
                </c:pt>
                <c:pt idx="5">
                  <c:v>43.1</c:v>
                </c:pt>
                <c:pt idx="6">
                  <c:v>42.05</c:v>
                </c:pt>
                <c:pt idx="7">
                  <c:v>42.1</c:v>
                </c:pt>
                <c:pt idx="8">
                  <c:v>42.45</c:v>
                </c:pt>
                <c:pt idx="9">
                  <c:v>42.4</c:v>
                </c:pt>
                <c:pt idx="10">
                  <c:v>42.55</c:v>
                </c:pt>
                <c:pt idx="11">
                  <c:v>42.62</c:v>
                </c:pt>
                <c:pt idx="12">
                  <c:v>42.43</c:v>
                </c:pt>
                <c:pt idx="13">
                  <c:v>42.6</c:v>
                </c:pt>
                <c:pt idx="14">
                  <c:v>42.19</c:v>
                </c:pt>
                <c:pt idx="15">
                  <c:v>42.36</c:v>
                </c:pt>
                <c:pt idx="16">
                  <c:v>42.27</c:v>
                </c:pt>
                <c:pt idx="17">
                  <c:v>42.62</c:v>
                </c:pt>
                <c:pt idx="18">
                  <c:v>42.24</c:v>
                </c:pt>
                <c:pt idx="19">
                  <c:v>42.42</c:v>
                </c:pt>
                <c:pt idx="20">
                  <c:v>42.35</c:v>
                </c:pt>
                <c:pt idx="21">
                  <c:v>42.53</c:v>
                </c:pt>
                <c:pt idx="22">
                  <c:v>42.31</c:v>
                </c:pt>
                <c:pt idx="23">
                  <c:v>42.26</c:v>
                </c:pt>
                <c:pt idx="24">
                  <c:v>42.41</c:v>
                </c:pt>
                <c:pt idx="25">
                  <c:v>42.28</c:v>
                </c:pt>
                <c:pt idx="26">
                  <c:v>42.25</c:v>
                </c:pt>
                <c:pt idx="27">
                  <c:v>42.1</c:v>
                </c:pt>
                <c:pt idx="28">
                  <c:v>42.12</c:v>
                </c:pt>
                <c:pt idx="29">
                  <c:v>42.22</c:v>
                </c:pt>
                <c:pt idx="30">
                  <c:v>42.81</c:v>
                </c:pt>
                <c:pt idx="31">
                  <c:v>42.46</c:v>
                </c:pt>
                <c:pt idx="32">
                  <c:v>42.06</c:v>
                </c:pt>
                <c:pt idx="33">
                  <c:v>42.17</c:v>
                </c:pt>
                <c:pt idx="34">
                  <c:v>42.49</c:v>
                </c:pt>
                <c:pt idx="35">
                  <c:v>42.22</c:v>
                </c:pt>
                <c:pt idx="36">
                  <c:v>42.24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061568"/>
        <c:axId val="133126912"/>
      </c:lineChart>
      <c:catAx>
        <c:axId val="13406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126912"/>
        <c:crosses val="autoZero"/>
        <c:auto val="1"/>
        <c:lblAlgn val="ctr"/>
        <c:lblOffset val="100"/>
        <c:noMultiLvlLbl val="0"/>
      </c:catAx>
      <c:valAx>
        <c:axId val="133126912"/>
        <c:scaling>
          <c:orientation val="minMax"/>
          <c:max val="47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40615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'F1 Ua'!$C$18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'F1 Ua'!$B$19:$B$71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'F1 Ua'!$C$19:$C$71</c:f>
              <c:numCache>
                <c:formatCode>0.00</c:formatCode>
                <c:ptCount val="53"/>
                <c:pt idx="0">
                  <c:v>44.96</c:v>
                </c:pt>
                <c:pt idx="1">
                  <c:v>43.16</c:v>
                </c:pt>
                <c:pt idx="2">
                  <c:v>43.22</c:v>
                </c:pt>
                <c:pt idx="3">
                  <c:v>44.03</c:v>
                </c:pt>
                <c:pt idx="4">
                  <c:v>42.2</c:v>
                </c:pt>
                <c:pt idx="5">
                  <c:v>42.32</c:v>
                </c:pt>
                <c:pt idx="6">
                  <c:v>43.03</c:v>
                </c:pt>
                <c:pt idx="7">
                  <c:v>42.38</c:v>
                </c:pt>
                <c:pt idx="8">
                  <c:v>42.38</c:v>
                </c:pt>
                <c:pt idx="9">
                  <c:v>42.13</c:v>
                </c:pt>
                <c:pt idx="10">
                  <c:v>42.17</c:v>
                </c:pt>
                <c:pt idx="11">
                  <c:v>42.14</c:v>
                </c:pt>
                <c:pt idx="12">
                  <c:v>42.36</c:v>
                </c:pt>
                <c:pt idx="13">
                  <c:v>42.39</c:v>
                </c:pt>
                <c:pt idx="14">
                  <c:v>42.09</c:v>
                </c:pt>
                <c:pt idx="15">
                  <c:v>42.24</c:v>
                </c:pt>
                <c:pt idx="16">
                  <c:v>42.25</c:v>
                </c:pt>
                <c:pt idx="17">
                  <c:v>42.3</c:v>
                </c:pt>
                <c:pt idx="18">
                  <c:v>42.53</c:v>
                </c:pt>
                <c:pt idx="19">
                  <c:v>42.61</c:v>
                </c:pt>
                <c:pt idx="20">
                  <c:v>43.5</c:v>
                </c:pt>
                <c:pt idx="21">
                  <c:v>42.62</c:v>
                </c:pt>
                <c:pt idx="22">
                  <c:v>42.47</c:v>
                </c:pt>
                <c:pt idx="23">
                  <c:v>42.52</c:v>
                </c:pt>
                <c:pt idx="24">
                  <c:v>42.37</c:v>
                </c:pt>
                <c:pt idx="25">
                  <c:v>42.27</c:v>
                </c:pt>
                <c:pt idx="26">
                  <c:v>42.3</c:v>
                </c:pt>
                <c:pt idx="27">
                  <c:v>43.37</c:v>
                </c:pt>
                <c:pt idx="28">
                  <c:v>42.41</c:v>
                </c:pt>
                <c:pt idx="29">
                  <c:v>42.14</c:v>
                </c:pt>
                <c:pt idx="30">
                  <c:v>42.47</c:v>
                </c:pt>
                <c:pt idx="31">
                  <c:v>42.25</c:v>
                </c:pt>
                <c:pt idx="32">
                  <c:v>42.71</c:v>
                </c:pt>
                <c:pt idx="33">
                  <c:v>42.25</c:v>
                </c:pt>
                <c:pt idx="34">
                  <c:v>42.32</c:v>
                </c:pt>
                <c:pt idx="35">
                  <c:v>42.53</c:v>
                </c:pt>
                <c:pt idx="36">
                  <c:v>42.21</c:v>
                </c:pt>
                <c:pt idx="37">
                  <c:v>42.41</c:v>
                </c:pt>
                <c:pt idx="38">
                  <c:v>42.37</c:v>
                </c:pt>
                <c:pt idx="39">
                  <c:v>42.29</c:v>
                </c:pt>
                <c:pt idx="40">
                  <c:v>42.37</c:v>
                </c:pt>
                <c:pt idx="41">
                  <c:v>44.6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'F1 Ua'!$D$18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'F1 Ua'!$B$19:$B$71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'F1 Ua'!$D$19:$D$71</c:f>
              <c:numCache>
                <c:formatCode>0.00</c:formatCode>
                <c:ptCount val="53"/>
                <c:pt idx="0">
                  <c:v>45.28</c:v>
                </c:pt>
                <c:pt idx="1">
                  <c:v>49.25</c:v>
                </c:pt>
                <c:pt idx="2">
                  <c:v>43.27</c:v>
                </c:pt>
                <c:pt idx="3">
                  <c:v>43.17</c:v>
                </c:pt>
                <c:pt idx="4">
                  <c:v>43.23</c:v>
                </c:pt>
                <c:pt idx="5">
                  <c:v>43.41</c:v>
                </c:pt>
                <c:pt idx="6">
                  <c:v>43.21</c:v>
                </c:pt>
                <c:pt idx="7">
                  <c:v>43.34</c:v>
                </c:pt>
                <c:pt idx="8">
                  <c:v>43.01</c:v>
                </c:pt>
                <c:pt idx="9">
                  <c:v>43.24</c:v>
                </c:pt>
                <c:pt idx="10">
                  <c:v>42.9</c:v>
                </c:pt>
                <c:pt idx="11">
                  <c:v>43.68</c:v>
                </c:pt>
                <c:pt idx="12">
                  <c:v>43.45</c:v>
                </c:pt>
                <c:pt idx="13">
                  <c:v>44.15</c:v>
                </c:pt>
                <c:pt idx="14">
                  <c:v>43.23</c:v>
                </c:pt>
                <c:pt idx="15">
                  <c:v>43.02</c:v>
                </c:pt>
                <c:pt idx="16">
                  <c:v>44.28</c:v>
                </c:pt>
                <c:pt idx="17">
                  <c:v>43.05</c:v>
                </c:pt>
                <c:pt idx="18">
                  <c:v>42.94</c:v>
                </c:pt>
                <c:pt idx="19">
                  <c:v>44.06</c:v>
                </c:pt>
                <c:pt idx="20">
                  <c:v>44.81</c:v>
                </c:pt>
                <c:pt idx="21">
                  <c:v>44.29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'F1 Ua'!$E$18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'F1 Ua'!$B$19:$B$71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'F1 Ua'!$E$19:$E$71</c:f>
              <c:numCache>
                <c:formatCode>0.00</c:formatCode>
                <c:ptCount val="53"/>
                <c:pt idx="0">
                  <c:v>42.61</c:v>
                </c:pt>
                <c:pt idx="1">
                  <c:v>42.99</c:v>
                </c:pt>
                <c:pt idx="2">
                  <c:v>42.9</c:v>
                </c:pt>
                <c:pt idx="3">
                  <c:v>42.34</c:v>
                </c:pt>
                <c:pt idx="4">
                  <c:v>42.42</c:v>
                </c:pt>
                <c:pt idx="5">
                  <c:v>42.5</c:v>
                </c:pt>
                <c:pt idx="6">
                  <c:v>42.42</c:v>
                </c:pt>
                <c:pt idx="7">
                  <c:v>42.31</c:v>
                </c:pt>
                <c:pt idx="8">
                  <c:v>42.3</c:v>
                </c:pt>
                <c:pt idx="9">
                  <c:v>42.27</c:v>
                </c:pt>
                <c:pt idx="10">
                  <c:v>42.24</c:v>
                </c:pt>
                <c:pt idx="11">
                  <c:v>42.31</c:v>
                </c:pt>
                <c:pt idx="12">
                  <c:v>42.59</c:v>
                </c:pt>
                <c:pt idx="13">
                  <c:v>42.4</c:v>
                </c:pt>
                <c:pt idx="14">
                  <c:v>42.29</c:v>
                </c:pt>
                <c:pt idx="15">
                  <c:v>42.51</c:v>
                </c:pt>
                <c:pt idx="16">
                  <c:v>42.33</c:v>
                </c:pt>
                <c:pt idx="17">
                  <c:v>42.23</c:v>
                </c:pt>
                <c:pt idx="18">
                  <c:v>42.59</c:v>
                </c:pt>
                <c:pt idx="19">
                  <c:v>42.51</c:v>
                </c:pt>
                <c:pt idx="20">
                  <c:v>42.38</c:v>
                </c:pt>
                <c:pt idx="21">
                  <c:v>42.65</c:v>
                </c:pt>
                <c:pt idx="22">
                  <c:v>42.31</c:v>
                </c:pt>
                <c:pt idx="23">
                  <c:v>42.33</c:v>
                </c:pt>
                <c:pt idx="24">
                  <c:v>42.5</c:v>
                </c:pt>
                <c:pt idx="25">
                  <c:v>42.97</c:v>
                </c:pt>
                <c:pt idx="26">
                  <c:v>42.78</c:v>
                </c:pt>
                <c:pt idx="27">
                  <c:v>42.39</c:v>
                </c:pt>
                <c:pt idx="28">
                  <c:v>42.48</c:v>
                </c:pt>
                <c:pt idx="29">
                  <c:v>42.33</c:v>
                </c:pt>
                <c:pt idx="30">
                  <c:v>42.32</c:v>
                </c:pt>
                <c:pt idx="31">
                  <c:v>42.29</c:v>
                </c:pt>
                <c:pt idx="32">
                  <c:v>42.41</c:v>
                </c:pt>
                <c:pt idx="33">
                  <c:v>44.53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'F1 Ua'!$F$18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'F1 Ua'!$B$19:$B$71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'F1 Ua'!$F$19:$F$71</c:f>
              <c:numCache>
                <c:formatCode>0.00</c:formatCode>
                <c:ptCount val="53"/>
                <c:pt idx="0">
                  <c:v>43.74</c:v>
                </c:pt>
                <c:pt idx="1">
                  <c:v>43.61</c:v>
                </c:pt>
                <c:pt idx="2">
                  <c:v>43.26</c:v>
                </c:pt>
                <c:pt idx="3">
                  <c:v>43.77</c:v>
                </c:pt>
                <c:pt idx="4">
                  <c:v>43.43</c:v>
                </c:pt>
                <c:pt idx="5">
                  <c:v>43.45</c:v>
                </c:pt>
                <c:pt idx="6">
                  <c:v>43.56</c:v>
                </c:pt>
                <c:pt idx="7">
                  <c:v>43.17</c:v>
                </c:pt>
                <c:pt idx="8">
                  <c:v>43.52</c:v>
                </c:pt>
                <c:pt idx="9">
                  <c:v>43.46</c:v>
                </c:pt>
                <c:pt idx="10">
                  <c:v>43.42</c:v>
                </c:pt>
                <c:pt idx="11">
                  <c:v>43.35</c:v>
                </c:pt>
                <c:pt idx="12">
                  <c:v>43.47</c:v>
                </c:pt>
                <c:pt idx="13">
                  <c:v>44.43</c:v>
                </c:pt>
                <c:pt idx="14">
                  <c:v>43.46</c:v>
                </c:pt>
                <c:pt idx="15">
                  <c:v>43.41</c:v>
                </c:pt>
                <c:pt idx="16">
                  <c:v>43.17</c:v>
                </c:pt>
                <c:pt idx="17">
                  <c:v>43.24</c:v>
                </c:pt>
                <c:pt idx="18">
                  <c:v>43.25</c:v>
                </c:pt>
                <c:pt idx="19">
                  <c:v>43.51</c:v>
                </c:pt>
                <c:pt idx="24">
                  <c:v>44.13</c:v>
                </c:pt>
                <c:pt idx="25">
                  <c:v>43.32</c:v>
                </c:pt>
                <c:pt idx="26">
                  <c:v>43.46</c:v>
                </c:pt>
                <c:pt idx="27">
                  <c:v>43.88</c:v>
                </c:pt>
                <c:pt idx="28">
                  <c:v>45.71</c:v>
                </c:pt>
                <c:pt idx="29">
                  <c:v>43.41</c:v>
                </c:pt>
                <c:pt idx="30">
                  <c:v>43.53</c:v>
                </c:pt>
                <c:pt idx="31">
                  <c:v>43.78</c:v>
                </c:pt>
                <c:pt idx="32">
                  <c:v>43.77</c:v>
                </c:pt>
                <c:pt idx="33">
                  <c:v>43.34</c:v>
                </c:pt>
                <c:pt idx="34">
                  <c:v>43.64</c:v>
                </c:pt>
                <c:pt idx="35">
                  <c:v>43.53</c:v>
                </c:pt>
                <c:pt idx="36">
                  <c:v>43.4</c:v>
                </c:pt>
                <c:pt idx="37">
                  <c:v>44.01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'F1 Ua'!$G$18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'F1 Ua'!$B$19:$B$71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'F1 Ua'!$G$19:$G$71</c:f>
              <c:numCache>
                <c:formatCode>0.00</c:formatCode>
                <c:ptCount val="53"/>
                <c:pt idx="0">
                  <c:v>42.65</c:v>
                </c:pt>
                <c:pt idx="1">
                  <c:v>43.27</c:v>
                </c:pt>
                <c:pt idx="2">
                  <c:v>43.36</c:v>
                </c:pt>
                <c:pt idx="3">
                  <c:v>44.11</c:v>
                </c:pt>
                <c:pt idx="4">
                  <c:v>86.64</c:v>
                </c:pt>
                <c:pt idx="5">
                  <c:v>42.66</c:v>
                </c:pt>
                <c:pt idx="6">
                  <c:v>42.71</c:v>
                </c:pt>
                <c:pt idx="7">
                  <c:v>42.65</c:v>
                </c:pt>
                <c:pt idx="8">
                  <c:v>42.56</c:v>
                </c:pt>
                <c:pt idx="9">
                  <c:v>42.68</c:v>
                </c:pt>
                <c:pt idx="10">
                  <c:v>42.51</c:v>
                </c:pt>
                <c:pt idx="11">
                  <c:v>42.6</c:v>
                </c:pt>
                <c:pt idx="12">
                  <c:v>42.44</c:v>
                </c:pt>
                <c:pt idx="13">
                  <c:v>42.46</c:v>
                </c:pt>
                <c:pt idx="14">
                  <c:v>42.38</c:v>
                </c:pt>
                <c:pt idx="15">
                  <c:v>42.51</c:v>
                </c:pt>
                <c:pt idx="16">
                  <c:v>42.4</c:v>
                </c:pt>
                <c:pt idx="17">
                  <c:v>42.3</c:v>
                </c:pt>
                <c:pt idx="18">
                  <c:v>42.43</c:v>
                </c:pt>
                <c:pt idx="19">
                  <c:v>42.43</c:v>
                </c:pt>
                <c:pt idx="20">
                  <c:v>42.53</c:v>
                </c:pt>
                <c:pt idx="21">
                  <c:v>42.65</c:v>
                </c:pt>
                <c:pt idx="22">
                  <c:v>42.31</c:v>
                </c:pt>
                <c:pt idx="23">
                  <c:v>42.4</c:v>
                </c:pt>
                <c:pt idx="24">
                  <c:v>42.56</c:v>
                </c:pt>
                <c:pt idx="25">
                  <c:v>42.37</c:v>
                </c:pt>
                <c:pt idx="26">
                  <c:v>42.39</c:v>
                </c:pt>
                <c:pt idx="27">
                  <c:v>42.92</c:v>
                </c:pt>
                <c:pt idx="28">
                  <c:v>42.38</c:v>
                </c:pt>
                <c:pt idx="29">
                  <c:v>42.29</c:v>
                </c:pt>
                <c:pt idx="30">
                  <c:v>42.43</c:v>
                </c:pt>
                <c:pt idx="31">
                  <c:v>42.45</c:v>
                </c:pt>
                <c:pt idx="32">
                  <c:v>42.45</c:v>
                </c:pt>
                <c:pt idx="33">
                  <c:v>42.54</c:v>
                </c:pt>
                <c:pt idx="34">
                  <c:v>42.24</c:v>
                </c:pt>
                <c:pt idx="35">
                  <c:v>42.82</c:v>
                </c:pt>
                <c:pt idx="36">
                  <c:v>42.45</c:v>
                </c:pt>
                <c:pt idx="37">
                  <c:v>42.4</c:v>
                </c:pt>
                <c:pt idx="38">
                  <c:v>42.23</c:v>
                </c:pt>
                <c:pt idx="39">
                  <c:v>42.79</c:v>
                </c:pt>
                <c:pt idx="40">
                  <c:v>42.42</c:v>
                </c:pt>
                <c:pt idx="41">
                  <c:v>42.68</c:v>
                </c:pt>
                <c:pt idx="42">
                  <c:v>42.36</c:v>
                </c:pt>
                <c:pt idx="43">
                  <c:v>42.31</c:v>
                </c:pt>
                <c:pt idx="44">
                  <c:v>42.31</c:v>
                </c:pt>
                <c:pt idx="45">
                  <c:v>42.64</c:v>
                </c:pt>
                <c:pt idx="46">
                  <c:v>42.5</c:v>
                </c:pt>
                <c:pt idx="47">
                  <c:v>42.52</c:v>
                </c:pt>
                <c:pt idx="48">
                  <c:v>42.77</c:v>
                </c:pt>
                <c:pt idx="49">
                  <c:v>42.67</c:v>
                </c:pt>
                <c:pt idx="50">
                  <c:v>42.6</c:v>
                </c:pt>
                <c:pt idx="51">
                  <c:v>42.69</c:v>
                </c:pt>
                <c:pt idx="52">
                  <c:v>43.18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'F1 Ua'!$H$18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'F1 Ua'!$B$19:$B$71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'F1 Ua'!$H$19:$H$71</c:f>
              <c:numCache>
                <c:formatCode>0.00</c:formatCode>
                <c:ptCount val="53"/>
                <c:pt idx="0">
                  <c:v>44.1</c:v>
                </c:pt>
                <c:pt idx="1">
                  <c:v>43.83</c:v>
                </c:pt>
                <c:pt idx="2">
                  <c:v>44.1</c:v>
                </c:pt>
                <c:pt idx="3">
                  <c:v>43.53</c:v>
                </c:pt>
                <c:pt idx="4">
                  <c:v>43.66</c:v>
                </c:pt>
                <c:pt idx="5">
                  <c:v>43.64</c:v>
                </c:pt>
                <c:pt idx="6">
                  <c:v>43.82</c:v>
                </c:pt>
                <c:pt idx="7">
                  <c:v>43.6</c:v>
                </c:pt>
                <c:pt idx="8">
                  <c:v>43.56</c:v>
                </c:pt>
                <c:pt idx="9">
                  <c:v>43.55</c:v>
                </c:pt>
                <c:pt idx="10">
                  <c:v>43.61</c:v>
                </c:pt>
                <c:pt idx="11">
                  <c:v>43.62</c:v>
                </c:pt>
                <c:pt idx="12">
                  <c:v>44.21</c:v>
                </c:pt>
                <c:pt idx="13">
                  <c:v>43.91</c:v>
                </c:pt>
                <c:pt idx="14">
                  <c:v>43.6</c:v>
                </c:pt>
                <c:pt idx="15">
                  <c:v>44.84</c:v>
                </c:pt>
                <c:pt idx="16">
                  <c:v>44.71</c:v>
                </c:pt>
                <c:pt idx="17">
                  <c:v>43.92</c:v>
                </c:pt>
                <c:pt idx="18">
                  <c:v>43.65</c:v>
                </c:pt>
                <c:pt idx="19">
                  <c:v>43.6</c:v>
                </c:pt>
                <c:pt idx="20">
                  <c:v>43.64</c:v>
                </c:pt>
                <c:pt idx="21">
                  <c:v>43.64</c:v>
                </c:pt>
                <c:pt idx="22">
                  <c:v>43.41</c:v>
                </c:pt>
                <c:pt idx="23">
                  <c:v>43.63</c:v>
                </c:pt>
                <c:pt idx="24">
                  <c:v>43.83</c:v>
                </c:pt>
                <c:pt idx="25">
                  <c:v>43.47</c:v>
                </c:pt>
                <c:pt idx="26">
                  <c:v>44.97</c:v>
                </c:pt>
                <c:pt idx="27">
                  <c:v>44.72</c:v>
                </c:pt>
                <c:pt idx="28">
                  <c:v>45.4</c:v>
                </c:pt>
                <c:pt idx="29">
                  <c:v>43.92</c:v>
                </c:pt>
                <c:pt idx="30">
                  <c:v>43.6</c:v>
                </c:pt>
                <c:pt idx="31">
                  <c:v>43.7</c:v>
                </c:pt>
                <c:pt idx="32">
                  <c:v>43.99</c:v>
                </c:pt>
                <c:pt idx="33">
                  <c:v>43.96</c:v>
                </c:pt>
                <c:pt idx="34">
                  <c:v>43.74</c:v>
                </c:pt>
                <c:pt idx="35">
                  <c:v>44.33</c:v>
                </c:pt>
                <c:pt idx="36">
                  <c:v>43.54</c:v>
                </c:pt>
                <c:pt idx="37">
                  <c:v>43.59</c:v>
                </c:pt>
                <c:pt idx="38">
                  <c:v>43.65</c:v>
                </c:pt>
                <c:pt idx="39">
                  <c:v>43.63</c:v>
                </c:pt>
                <c:pt idx="40">
                  <c:v>43.63</c:v>
                </c:pt>
                <c:pt idx="41">
                  <c:v>43.79</c:v>
                </c:pt>
                <c:pt idx="42">
                  <c:v>44.23</c:v>
                </c:pt>
                <c:pt idx="43">
                  <c:v>43.43</c:v>
                </c:pt>
                <c:pt idx="44">
                  <c:v>43.62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704704"/>
        <c:axId val="133124608"/>
      </c:lineChart>
      <c:catAx>
        <c:axId val="133704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124608"/>
        <c:crosses val="autoZero"/>
        <c:auto val="1"/>
        <c:lblAlgn val="ctr"/>
        <c:lblOffset val="100"/>
        <c:noMultiLvlLbl val="0"/>
      </c:catAx>
      <c:valAx>
        <c:axId val="133124608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7047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'Ingul Kart Academy'!$C$18</c:f>
              <c:strCache>
                <c:ptCount val="1"/>
                <c:pt idx="0">
                  <c:v>Сивак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'Ingul Kart Academy'!$B$19:$B$75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'Ingul Kart Academy'!$C$19:$C$75</c:f>
              <c:numCache>
                <c:formatCode>General</c:formatCode>
                <c:ptCount val="57"/>
                <c:pt idx="0">
                  <c:v>46.1</c:v>
                </c:pt>
                <c:pt idx="1">
                  <c:v>43.24</c:v>
                </c:pt>
                <c:pt idx="2">
                  <c:v>43.44</c:v>
                </c:pt>
                <c:pt idx="3">
                  <c:v>44.3</c:v>
                </c:pt>
                <c:pt idx="4">
                  <c:v>42.87</c:v>
                </c:pt>
                <c:pt idx="5">
                  <c:v>42.83</c:v>
                </c:pt>
                <c:pt idx="6">
                  <c:v>46.97</c:v>
                </c:pt>
                <c:pt idx="7">
                  <c:v>43.95</c:v>
                </c:pt>
                <c:pt idx="8">
                  <c:v>43.17</c:v>
                </c:pt>
                <c:pt idx="9">
                  <c:v>43</c:v>
                </c:pt>
                <c:pt idx="10">
                  <c:v>42.73</c:v>
                </c:pt>
                <c:pt idx="11">
                  <c:v>42.63</c:v>
                </c:pt>
                <c:pt idx="12">
                  <c:v>42.63</c:v>
                </c:pt>
                <c:pt idx="13">
                  <c:v>42.68</c:v>
                </c:pt>
                <c:pt idx="14">
                  <c:v>42.91</c:v>
                </c:pt>
                <c:pt idx="15">
                  <c:v>43.4</c:v>
                </c:pt>
                <c:pt idx="16">
                  <c:v>42.73</c:v>
                </c:pt>
                <c:pt idx="17">
                  <c:v>42.91</c:v>
                </c:pt>
                <c:pt idx="18">
                  <c:v>42.81</c:v>
                </c:pt>
                <c:pt idx="19">
                  <c:v>43.04</c:v>
                </c:pt>
                <c:pt idx="20">
                  <c:v>42.8</c:v>
                </c:pt>
                <c:pt idx="21">
                  <c:v>43.08</c:v>
                </c:pt>
                <c:pt idx="22">
                  <c:v>43.02</c:v>
                </c:pt>
                <c:pt idx="23">
                  <c:v>42.78</c:v>
                </c:pt>
                <c:pt idx="24">
                  <c:v>43.03</c:v>
                </c:pt>
                <c:pt idx="25">
                  <c:v>42.86</c:v>
                </c:pt>
                <c:pt idx="26">
                  <c:v>43.03</c:v>
                </c:pt>
                <c:pt idx="27">
                  <c:v>43.54</c:v>
                </c:pt>
                <c:pt idx="28">
                  <c:v>42.83</c:v>
                </c:pt>
                <c:pt idx="29">
                  <c:v>42.7</c:v>
                </c:pt>
                <c:pt idx="30">
                  <c:v>43</c:v>
                </c:pt>
                <c:pt idx="31">
                  <c:v>43.61</c:v>
                </c:pt>
                <c:pt idx="32" formatCode="0.00">
                  <c:v>42.83</c:v>
                </c:pt>
                <c:pt idx="33" formatCode="0.00">
                  <c:v>42.77</c:v>
                </c:pt>
                <c:pt idx="34" formatCode="0.00">
                  <c:v>44.63</c:v>
                </c:pt>
                <c:pt idx="35" formatCode="0.00">
                  <c:v>43.11</c:v>
                </c:pt>
                <c:pt idx="36" formatCode="0.00">
                  <c:v>47.6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'Ingul Kart Academy'!$D$18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'Ingul Kart Academy'!$B$19:$B$75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'Ingul Kart Academy'!$D$19:$D$75</c:f>
              <c:numCache>
                <c:formatCode>0.00</c:formatCode>
                <c:ptCount val="57"/>
                <c:pt idx="0">
                  <c:v>43.42</c:v>
                </c:pt>
                <c:pt idx="1">
                  <c:v>43.21</c:v>
                </c:pt>
                <c:pt idx="2">
                  <c:v>43.5</c:v>
                </c:pt>
                <c:pt idx="3">
                  <c:v>43.53</c:v>
                </c:pt>
                <c:pt idx="4">
                  <c:v>43.07</c:v>
                </c:pt>
                <c:pt idx="5">
                  <c:v>43.01</c:v>
                </c:pt>
                <c:pt idx="6">
                  <c:v>43.02</c:v>
                </c:pt>
                <c:pt idx="7">
                  <c:v>42.68</c:v>
                </c:pt>
                <c:pt idx="8">
                  <c:v>42.63</c:v>
                </c:pt>
                <c:pt idx="9">
                  <c:v>43.05</c:v>
                </c:pt>
                <c:pt idx="10">
                  <c:v>42.81</c:v>
                </c:pt>
                <c:pt idx="11">
                  <c:v>42.75</c:v>
                </c:pt>
                <c:pt idx="12">
                  <c:v>43.73</c:v>
                </c:pt>
                <c:pt idx="13">
                  <c:v>42.83</c:v>
                </c:pt>
                <c:pt idx="14">
                  <c:v>42.7</c:v>
                </c:pt>
                <c:pt idx="15">
                  <c:v>42.8</c:v>
                </c:pt>
                <c:pt idx="16">
                  <c:v>42.62</c:v>
                </c:pt>
                <c:pt idx="17">
                  <c:v>42.65</c:v>
                </c:pt>
                <c:pt idx="18">
                  <c:v>42.98</c:v>
                </c:pt>
                <c:pt idx="19">
                  <c:v>43.46</c:v>
                </c:pt>
                <c:pt idx="20">
                  <c:v>43.11</c:v>
                </c:pt>
                <c:pt idx="21">
                  <c:v>42.67</c:v>
                </c:pt>
                <c:pt idx="22">
                  <c:v>42.75</c:v>
                </c:pt>
                <c:pt idx="23">
                  <c:v>43.07</c:v>
                </c:pt>
                <c:pt idx="24">
                  <c:v>42.9</c:v>
                </c:pt>
                <c:pt idx="25">
                  <c:v>42.78</c:v>
                </c:pt>
                <c:pt idx="26">
                  <c:v>43.01</c:v>
                </c:pt>
                <c:pt idx="27">
                  <c:v>42.8</c:v>
                </c:pt>
                <c:pt idx="28">
                  <c:v>43.01</c:v>
                </c:pt>
                <c:pt idx="29">
                  <c:v>42.71</c:v>
                </c:pt>
                <c:pt idx="30">
                  <c:v>42.95</c:v>
                </c:pt>
                <c:pt idx="31">
                  <c:v>43.13</c:v>
                </c:pt>
                <c:pt idx="32">
                  <c:v>42.71</c:v>
                </c:pt>
                <c:pt idx="33">
                  <c:v>42.92</c:v>
                </c:pt>
                <c:pt idx="34">
                  <c:v>43.12</c:v>
                </c:pt>
                <c:pt idx="35">
                  <c:v>42.8</c:v>
                </c:pt>
                <c:pt idx="36">
                  <c:v>42.72</c:v>
                </c:pt>
                <c:pt idx="37">
                  <c:v>43.24</c:v>
                </c:pt>
                <c:pt idx="38">
                  <c:v>44.68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'Ingul Kart Academy'!$E$18</c:f>
              <c:strCache>
                <c:ptCount val="1"/>
                <c:pt idx="0">
                  <c:v>Сивак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'Ingul Kart Academy'!$B$19:$B$75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'Ingul Kart Academy'!$E$19:$E$75</c:f>
              <c:numCache>
                <c:formatCode>0.00</c:formatCode>
                <c:ptCount val="57"/>
                <c:pt idx="0">
                  <c:v>42.75</c:v>
                </c:pt>
                <c:pt idx="1">
                  <c:v>42.73</c:v>
                </c:pt>
                <c:pt idx="2">
                  <c:v>43.06</c:v>
                </c:pt>
                <c:pt idx="3">
                  <c:v>42.79</c:v>
                </c:pt>
                <c:pt idx="4">
                  <c:v>42.92</c:v>
                </c:pt>
                <c:pt idx="5">
                  <c:v>42.89</c:v>
                </c:pt>
                <c:pt idx="6">
                  <c:v>42.89</c:v>
                </c:pt>
                <c:pt idx="7">
                  <c:v>42.84</c:v>
                </c:pt>
                <c:pt idx="8">
                  <c:v>42.97</c:v>
                </c:pt>
                <c:pt idx="9">
                  <c:v>42.66</c:v>
                </c:pt>
                <c:pt idx="10">
                  <c:v>42.79</c:v>
                </c:pt>
                <c:pt idx="11">
                  <c:v>42.79</c:v>
                </c:pt>
                <c:pt idx="12">
                  <c:v>42.65</c:v>
                </c:pt>
                <c:pt idx="13">
                  <c:v>43.11</c:v>
                </c:pt>
                <c:pt idx="14">
                  <c:v>42.72</c:v>
                </c:pt>
                <c:pt idx="15">
                  <c:v>43.44</c:v>
                </c:pt>
                <c:pt idx="16">
                  <c:v>42.69</c:v>
                </c:pt>
                <c:pt idx="17">
                  <c:v>43.03</c:v>
                </c:pt>
                <c:pt idx="18">
                  <c:v>42.9</c:v>
                </c:pt>
                <c:pt idx="19">
                  <c:v>42.75</c:v>
                </c:pt>
                <c:pt idx="20">
                  <c:v>43.13</c:v>
                </c:pt>
                <c:pt idx="21">
                  <c:v>42.97</c:v>
                </c:pt>
                <c:pt idx="22">
                  <c:v>42.84</c:v>
                </c:pt>
                <c:pt idx="23">
                  <c:v>42.84</c:v>
                </c:pt>
                <c:pt idx="24">
                  <c:v>42.86</c:v>
                </c:pt>
                <c:pt idx="25">
                  <c:v>42.89</c:v>
                </c:pt>
                <c:pt idx="26">
                  <c:v>42.86</c:v>
                </c:pt>
                <c:pt idx="27">
                  <c:v>42.68</c:v>
                </c:pt>
                <c:pt idx="28">
                  <c:v>42.94</c:v>
                </c:pt>
                <c:pt idx="29">
                  <c:v>42.98</c:v>
                </c:pt>
                <c:pt idx="30">
                  <c:v>43.45</c:v>
                </c:pt>
                <c:pt idx="31">
                  <c:v>42.8</c:v>
                </c:pt>
                <c:pt idx="32">
                  <c:v>42.88</c:v>
                </c:pt>
                <c:pt idx="33">
                  <c:v>42.75</c:v>
                </c:pt>
                <c:pt idx="34">
                  <c:v>42.67</c:v>
                </c:pt>
                <c:pt idx="35">
                  <c:v>42.8</c:v>
                </c:pt>
                <c:pt idx="36">
                  <c:v>42.57</c:v>
                </c:pt>
                <c:pt idx="37">
                  <c:v>44.36</c:v>
                </c:pt>
                <c:pt idx="38">
                  <c:v>43.44</c:v>
                </c:pt>
                <c:pt idx="39">
                  <c:v>43.01</c:v>
                </c:pt>
                <c:pt idx="40">
                  <c:v>42.77</c:v>
                </c:pt>
                <c:pt idx="41">
                  <c:v>42.58</c:v>
                </c:pt>
                <c:pt idx="42">
                  <c:v>42.94</c:v>
                </c:pt>
                <c:pt idx="43">
                  <c:v>42.62</c:v>
                </c:pt>
                <c:pt idx="44">
                  <c:v>43.15</c:v>
                </c:pt>
                <c:pt idx="49" formatCode="General">
                  <c:v>42.82</c:v>
                </c:pt>
                <c:pt idx="50" formatCode="General">
                  <c:v>43.19</c:v>
                </c:pt>
                <c:pt idx="51" formatCode="General">
                  <c:v>43.78</c:v>
                </c:pt>
                <c:pt idx="52" formatCode="General">
                  <c:v>42.72</c:v>
                </c:pt>
                <c:pt idx="53" formatCode="General">
                  <c:v>43.07</c:v>
                </c:pt>
                <c:pt idx="54" formatCode="General">
                  <c:v>42.71</c:v>
                </c:pt>
                <c:pt idx="55" formatCode="General">
                  <c:v>42.8</c:v>
                </c:pt>
                <c:pt idx="56" formatCode="General">
                  <c:v>43.85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'Ingul Kart Academy'!$F$18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'Ingul Kart Academy'!$B$19:$B$75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'Ingul Kart Academy'!$F$19:$F$75</c:f>
              <c:numCache>
                <c:formatCode>0.00</c:formatCode>
                <c:ptCount val="57"/>
                <c:pt idx="0">
                  <c:v>43.03</c:v>
                </c:pt>
                <c:pt idx="1">
                  <c:v>43.96</c:v>
                </c:pt>
                <c:pt idx="2">
                  <c:v>42.89</c:v>
                </c:pt>
                <c:pt idx="3">
                  <c:v>43.16</c:v>
                </c:pt>
                <c:pt idx="4">
                  <c:v>44.42</c:v>
                </c:pt>
                <c:pt idx="5">
                  <c:v>42.73</c:v>
                </c:pt>
                <c:pt idx="6">
                  <c:v>42.77</c:v>
                </c:pt>
                <c:pt idx="7">
                  <c:v>43.06</c:v>
                </c:pt>
                <c:pt idx="8">
                  <c:v>42.77</c:v>
                </c:pt>
                <c:pt idx="9">
                  <c:v>42.77</c:v>
                </c:pt>
                <c:pt idx="10">
                  <c:v>42.84</c:v>
                </c:pt>
                <c:pt idx="11">
                  <c:v>42.9</c:v>
                </c:pt>
                <c:pt idx="12">
                  <c:v>43.84</c:v>
                </c:pt>
                <c:pt idx="13">
                  <c:v>43.07</c:v>
                </c:pt>
                <c:pt idx="14">
                  <c:v>42.85</c:v>
                </c:pt>
                <c:pt idx="15">
                  <c:v>42.72</c:v>
                </c:pt>
                <c:pt idx="16">
                  <c:v>43.44</c:v>
                </c:pt>
                <c:pt idx="17">
                  <c:v>42.74</c:v>
                </c:pt>
                <c:pt idx="18">
                  <c:v>42.76</c:v>
                </c:pt>
                <c:pt idx="19">
                  <c:v>42.55</c:v>
                </c:pt>
                <c:pt idx="20">
                  <c:v>43.19</c:v>
                </c:pt>
                <c:pt idx="21">
                  <c:v>42.91</c:v>
                </c:pt>
                <c:pt idx="22">
                  <c:v>42.86</c:v>
                </c:pt>
                <c:pt idx="23">
                  <c:v>43.5</c:v>
                </c:pt>
                <c:pt idx="24">
                  <c:v>42.84</c:v>
                </c:pt>
                <c:pt idx="25">
                  <c:v>42.63</c:v>
                </c:pt>
                <c:pt idx="26">
                  <c:v>42.77</c:v>
                </c:pt>
                <c:pt idx="27">
                  <c:v>42.89</c:v>
                </c:pt>
                <c:pt idx="28">
                  <c:v>42.6</c:v>
                </c:pt>
                <c:pt idx="29">
                  <c:v>42.74</c:v>
                </c:pt>
                <c:pt idx="30">
                  <c:v>43.03</c:v>
                </c:pt>
                <c:pt idx="31">
                  <c:v>42.86</c:v>
                </c:pt>
                <c:pt idx="32">
                  <c:v>42.85</c:v>
                </c:pt>
                <c:pt idx="33">
                  <c:v>42.99</c:v>
                </c:pt>
                <c:pt idx="34">
                  <c:v>42.8</c:v>
                </c:pt>
                <c:pt idx="35">
                  <c:v>42.91</c:v>
                </c:pt>
                <c:pt idx="36">
                  <c:v>42.8</c:v>
                </c:pt>
                <c:pt idx="37">
                  <c:v>42.91</c:v>
                </c:pt>
                <c:pt idx="38">
                  <c:v>43.01</c:v>
                </c:pt>
                <c:pt idx="39">
                  <c:v>43.13</c:v>
                </c:pt>
                <c:pt idx="40">
                  <c:v>43.39</c:v>
                </c:pt>
                <c:pt idx="41">
                  <c:v>43.1</c:v>
                </c:pt>
                <c:pt idx="42">
                  <c:v>42.93</c:v>
                </c:pt>
                <c:pt idx="43">
                  <c:v>43</c:v>
                </c:pt>
                <c:pt idx="44">
                  <c:v>44.18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'Ingul Kart Academy'!$G$18</c:f>
              <c:strCache>
                <c:ptCount val="1"/>
                <c:pt idx="0">
                  <c:v>Сивак Максим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'Ingul Kart Academy'!$B$19:$B$75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'Ingul Kart Academy'!$G$19:$G$75</c:f>
              <c:numCache>
                <c:formatCode>0.00</c:formatCode>
                <c:ptCount val="57"/>
                <c:pt idx="0">
                  <c:v>43.1</c:v>
                </c:pt>
                <c:pt idx="1">
                  <c:v>42.79</c:v>
                </c:pt>
                <c:pt idx="2">
                  <c:v>42.9</c:v>
                </c:pt>
                <c:pt idx="3">
                  <c:v>43.16</c:v>
                </c:pt>
                <c:pt idx="4">
                  <c:v>42.78</c:v>
                </c:pt>
                <c:pt idx="5">
                  <c:v>42.98</c:v>
                </c:pt>
                <c:pt idx="6">
                  <c:v>42.59</c:v>
                </c:pt>
                <c:pt idx="7">
                  <c:v>42.98</c:v>
                </c:pt>
                <c:pt idx="8">
                  <c:v>42.76</c:v>
                </c:pt>
                <c:pt idx="9">
                  <c:v>42.83</c:v>
                </c:pt>
                <c:pt idx="10">
                  <c:v>43.65</c:v>
                </c:pt>
                <c:pt idx="11">
                  <c:v>43.64</c:v>
                </c:pt>
                <c:pt idx="12">
                  <c:v>43.13</c:v>
                </c:pt>
                <c:pt idx="13">
                  <c:v>43.57</c:v>
                </c:pt>
                <c:pt idx="14">
                  <c:v>42.79</c:v>
                </c:pt>
                <c:pt idx="15">
                  <c:v>42.86</c:v>
                </c:pt>
                <c:pt idx="16">
                  <c:v>42.85</c:v>
                </c:pt>
                <c:pt idx="17">
                  <c:v>42.7</c:v>
                </c:pt>
                <c:pt idx="18">
                  <c:v>42.8</c:v>
                </c:pt>
                <c:pt idx="19">
                  <c:v>42.83</c:v>
                </c:pt>
                <c:pt idx="20">
                  <c:v>42.95</c:v>
                </c:pt>
                <c:pt idx="21">
                  <c:v>42.9</c:v>
                </c:pt>
                <c:pt idx="22">
                  <c:v>44.57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'Ingul Kart Academy'!$H$18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'Ingul Kart Academy'!$B$19:$B$75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'Ingul Kart Academy'!$H$19:$H$75</c:f>
              <c:numCache>
                <c:formatCode>0.00</c:formatCode>
                <c:ptCount val="57"/>
                <c:pt idx="0">
                  <c:v>43.11</c:v>
                </c:pt>
                <c:pt idx="1">
                  <c:v>42.88</c:v>
                </c:pt>
                <c:pt idx="2">
                  <c:v>43.63</c:v>
                </c:pt>
                <c:pt idx="3">
                  <c:v>43.51</c:v>
                </c:pt>
                <c:pt idx="4">
                  <c:v>43.03</c:v>
                </c:pt>
                <c:pt idx="5">
                  <c:v>42.93</c:v>
                </c:pt>
                <c:pt idx="6">
                  <c:v>42.75</c:v>
                </c:pt>
                <c:pt idx="7">
                  <c:v>42.79</c:v>
                </c:pt>
                <c:pt idx="8">
                  <c:v>42.71</c:v>
                </c:pt>
                <c:pt idx="9">
                  <c:v>42.89</c:v>
                </c:pt>
                <c:pt idx="10">
                  <c:v>43.56</c:v>
                </c:pt>
                <c:pt idx="11">
                  <c:v>43.15</c:v>
                </c:pt>
                <c:pt idx="12">
                  <c:v>42.7</c:v>
                </c:pt>
                <c:pt idx="13">
                  <c:v>42.67</c:v>
                </c:pt>
                <c:pt idx="14">
                  <c:v>42.59</c:v>
                </c:pt>
                <c:pt idx="15">
                  <c:v>43.13</c:v>
                </c:pt>
                <c:pt idx="16">
                  <c:v>42.76</c:v>
                </c:pt>
                <c:pt idx="17">
                  <c:v>43.98</c:v>
                </c:pt>
                <c:pt idx="18">
                  <c:v>42.79</c:v>
                </c:pt>
                <c:pt idx="19">
                  <c:v>42.82</c:v>
                </c:pt>
                <c:pt idx="20">
                  <c:v>42.81</c:v>
                </c:pt>
                <c:pt idx="21">
                  <c:v>42.91</c:v>
                </c:pt>
                <c:pt idx="22">
                  <c:v>42.76</c:v>
                </c:pt>
                <c:pt idx="23">
                  <c:v>42.98</c:v>
                </c:pt>
                <c:pt idx="24">
                  <c:v>42.75</c:v>
                </c:pt>
                <c:pt idx="25">
                  <c:v>43.07</c:v>
                </c:pt>
                <c:pt idx="26">
                  <c:v>43.67</c:v>
                </c:pt>
                <c:pt idx="27">
                  <c:v>42.84</c:v>
                </c:pt>
                <c:pt idx="28">
                  <c:v>42.8</c:v>
                </c:pt>
                <c:pt idx="29">
                  <c:v>42.83</c:v>
                </c:pt>
                <c:pt idx="30">
                  <c:v>42.89</c:v>
                </c:pt>
                <c:pt idx="31">
                  <c:v>42.92</c:v>
                </c:pt>
                <c:pt idx="32">
                  <c:v>43.58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715520"/>
        <c:axId val="133842048"/>
      </c:lineChart>
      <c:catAx>
        <c:axId val="13271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842048"/>
        <c:crosses val="autoZero"/>
        <c:auto val="1"/>
        <c:lblAlgn val="ctr"/>
        <c:lblOffset val="100"/>
        <c:noMultiLvlLbl val="0"/>
      </c:catAx>
      <c:valAx>
        <c:axId val="133842048"/>
        <c:scaling>
          <c:orientation val="minMax"/>
          <c:max val="46"/>
          <c:min val="42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27155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Bizol!$C$18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Bizol!$B$19:$B$69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Bizol!$C$19:$C$69</c:f>
              <c:numCache>
                <c:formatCode>0.00</c:formatCode>
                <c:ptCount val="51"/>
                <c:pt idx="0">
                  <c:v>45.51</c:v>
                </c:pt>
                <c:pt idx="1">
                  <c:v>46.7</c:v>
                </c:pt>
                <c:pt idx="2">
                  <c:v>43.34</c:v>
                </c:pt>
                <c:pt idx="3">
                  <c:v>44.26</c:v>
                </c:pt>
                <c:pt idx="4">
                  <c:v>43.29</c:v>
                </c:pt>
                <c:pt idx="5">
                  <c:v>43.03</c:v>
                </c:pt>
                <c:pt idx="6">
                  <c:v>43.01</c:v>
                </c:pt>
                <c:pt idx="7">
                  <c:v>43.91</c:v>
                </c:pt>
                <c:pt idx="8">
                  <c:v>44.7</c:v>
                </c:pt>
                <c:pt idx="9">
                  <c:v>43.01</c:v>
                </c:pt>
                <c:pt idx="10">
                  <c:v>43.06</c:v>
                </c:pt>
                <c:pt idx="11">
                  <c:v>42.81</c:v>
                </c:pt>
                <c:pt idx="12">
                  <c:v>42.85</c:v>
                </c:pt>
                <c:pt idx="13">
                  <c:v>43.07</c:v>
                </c:pt>
                <c:pt idx="14">
                  <c:v>43.57</c:v>
                </c:pt>
                <c:pt idx="15">
                  <c:v>42.92</c:v>
                </c:pt>
                <c:pt idx="16">
                  <c:v>43.63</c:v>
                </c:pt>
                <c:pt idx="17">
                  <c:v>42.76</c:v>
                </c:pt>
                <c:pt idx="18">
                  <c:v>42.76</c:v>
                </c:pt>
                <c:pt idx="19">
                  <c:v>43.11</c:v>
                </c:pt>
                <c:pt idx="20">
                  <c:v>43.15</c:v>
                </c:pt>
                <c:pt idx="21">
                  <c:v>42.97</c:v>
                </c:pt>
                <c:pt idx="22">
                  <c:v>43.19</c:v>
                </c:pt>
                <c:pt idx="23">
                  <c:v>43.27</c:v>
                </c:pt>
                <c:pt idx="24">
                  <c:v>43.1</c:v>
                </c:pt>
                <c:pt idx="25">
                  <c:v>43.11</c:v>
                </c:pt>
                <c:pt idx="26">
                  <c:v>43.3</c:v>
                </c:pt>
                <c:pt idx="27">
                  <c:v>43.26</c:v>
                </c:pt>
                <c:pt idx="28">
                  <c:v>43.12</c:v>
                </c:pt>
                <c:pt idx="29">
                  <c:v>43.53</c:v>
                </c:pt>
                <c:pt idx="30">
                  <c:v>43.39</c:v>
                </c:pt>
                <c:pt idx="31">
                  <c:v>47.13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Bizol!$D$18</c:f>
              <c:strCache>
                <c:ptCount val="1"/>
                <c:pt idx="0">
                  <c:v>Танана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Bizol!$B$19:$B$69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Bizol!$D$19:$D$69</c:f>
              <c:numCache>
                <c:formatCode>0.00</c:formatCode>
                <c:ptCount val="51"/>
                <c:pt idx="0">
                  <c:v>43.4</c:v>
                </c:pt>
                <c:pt idx="1">
                  <c:v>43.61</c:v>
                </c:pt>
                <c:pt idx="2">
                  <c:v>43.07</c:v>
                </c:pt>
                <c:pt idx="3">
                  <c:v>42.96</c:v>
                </c:pt>
                <c:pt idx="4">
                  <c:v>43.25</c:v>
                </c:pt>
                <c:pt idx="5">
                  <c:v>42.99</c:v>
                </c:pt>
                <c:pt idx="6">
                  <c:v>42.94</c:v>
                </c:pt>
                <c:pt idx="7">
                  <c:v>43.47</c:v>
                </c:pt>
                <c:pt idx="8">
                  <c:v>42.95</c:v>
                </c:pt>
                <c:pt idx="9">
                  <c:v>43.02</c:v>
                </c:pt>
                <c:pt idx="10">
                  <c:v>42.78</c:v>
                </c:pt>
                <c:pt idx="11">
                  <c:v>42.84</c:v>
                </c:pt>
                <c:pt idx="12">
                  <c:v>42.72</c:v>
                </c:pt>
                <c:pt idx="13">
                  <c:v>42.89</c:v>
                </c:pt>
                <c:pt idx="14">
                  <c:v>42.96</c:v>
                </c:pt>
                <c:pt idx="15">
                  <c:v>42.73</c:v>
                </c:pt>
                <c:pt idx="16">
                  <c:v>43.04</c:v>
                </c:pt>
                <c:pt idx="17">
                  <c:v>43.01</c:v>
                </c:pt>
                <c:pt idx="18">
                  <c:v>43.4</c:v>
                </c:pt>
                <c:pt idx="19">
                  <c:v>42.7</c:v>
                </c:pt>
                <c:pt idx="20">
                  <c:v>42.6</c:v>
                </c:pt>
                <c:pt idx="21">
                  <c:v>42.78</c:v>
                </c:pt>
                <c:pt idx="22">
                  <c:v>42.7</c:v>
                </c:pt>
                <c:pt idx="23">
                  <c:v>43.05</c:v>
                </c:pt>
                <c:pt idx="24">
                  <c:v>42.75</c:v>
                </c:pt>
                <c:pt idx="25">
                  <c:v>42.9</c:v>
                </c:pt>
                <c:pt idx="26">
                  <c:v>43.18</c:v>
                </c:pt>
                <c:pt idx="27">
                  <c:v>42.65</c:v>
                </c:pt>
                <c:pt idx="28">
                  <c:v>42.82</c:v>
                </c:pt>
                <c:pt idx="29">
                  <c:v>42.67</c:v>
                </c:pt>
                <c:pt idx="30">
                  <c:v>42.84</c:v>
                </c:pt>
                <c:pt idx="31">
                  <c:v>42.96</c:v>
                </c:pt>
                <c:pt idx="32">
                  <c:v>43.12</c:v>
                </c:pt>
                <c:pt idx="33">
                  <c:v>42.84</c:v>
                </c:pt>
                <c:pt idx="34">
                  <c:v>42.7</c:v>
                </c:pt>
                <c:pt idx="35">
                  <c:v>42.77</c:v>
                </c:pt>
                <c:pt idx="36">
                  <c:v>42.98</c:v>
                </c:pt>
                <c:pt idx="37">
                  <c:v>43.29</c:v>
                </c:pt>
                <c:pt idx="38">
                  <c:v>43.7</c:v>
                </c:pt>
                <c:pt idx="39">
                  <c:v>42.89</c:v>
                </c:pt>
                <c:pt idx="40">
                  <c:v>42.87</c:v>
                </c:pt>
                <c:pt idx="41">
                  <c:v>42.72</c:v>
                </c:pt>
                <c:pt idx="42">
                  <c:v>42.9</c:v>
                </c:pt>
                <c:pt idx="43">
                  <c:v>42.62</c:v>
                </c:pt>
                <c:pt idx="44">
                  <c:v>42.88</c:v>
                </c:pt>
                <c:pt idx="45">
                  <c:v>42.88</c:v>
                </c:pt>
                <c:pt idx="46">
                  <c:v>42.89</c:v>
                </c:pt>
                <c:pt idx="47">
                  <c:v>43.19</c:v>
                </c:pt>
                <c:pt idx="48">
                  <c:v>43.54</c:v>
                </c:pt>
                <c:pt idx="49">
                  <c:v>42.52</c:v>
                </c:pt>
                <c:pt idx="50">
                  <c:v>44.05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Bizol!$E$18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Bizol!$B$19:$B$69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Bizol!$E$19:$E$69</c:f>
              <c:numCache>
                <c:formatCode>0.00</c:formatCode>
                <c:ptCount val="51"/>
                <c:pt idx="0">
                  <c:v>43.57</c:v>
                </c:pt>
                <c:pt idx="1">
                  <c:v>43.46</c:v>
                </c:pt>
                <c:pt idx="2">
                  <c:v>43.9</c:v>
                </c:pt>
                <c:pt idx="3">
                  <c:v>43.23</c:v>
                </c:pt>
                <c:pt idx="4">
                  <c:v>43.39</c:v>
                </c:pt>
                <c:pt idx="5">
                  <c:v>43.57</c:v>
                </c:pt>
                <c:pt idx="6">
                  <c:v>44.5</c:v>
                </c:pt>
                <c:pt idx="7">
                  <c:v>43.02</c:v>
                </c:pt>
                <c:pt idx="8">
                  <c:v>43.34</c:v>
                </c:pt>
                <c:pt idx="9">
                  <c:v>43.45</c:v>
                </c:pt>
                <c:pt idx="10">
                  <c:v>43.56</c:v>
                </c:pt>
                <c:pt idx="11">
                  <c:v>43.01</c:v>
                </c:pt>
                <c:pt idx="12">
                  <c:v>44.74</c:v>
                </c:pt>
                <c:pt idx="13">
                  <c:v>43.7</c:v>
                </c:pt>
                <c:pt idx="14">
                  <c:v>44.04</c:v>
                </c:pt>
                <c:pt idx="15">
                  <c:v>44.01</c:v>
                </c:pt>
                <c:pt idx="16">
                  <c:v>43.26</c:v>
                </c:pt>
                <c:pt idx="17">
                  <c:v>43.05</c:v>
                </c:pt>
                <c:pt idx="18">
                  <c:v>43.13</c:v>
                </c:pt>
                <c:pt idx="19">
                  <c:v>43.92</c:v>
                </c:pt>
                <c:pt idx="20">
                  <c:v>43.32</c:v>
                </c:pt>
                <c:pt idx="21">
                  <c:v>43.27</c:v>
                </c:pt>
                <c:pt idx="22">
                  <c:v>43.17</c:v>
                </c:pt>
                <c:pt idx="23">
                  <c:v>43.87</c:v>
                </c:pt>
                <c:pt idx="24">
                  <c:v>44.29</c:v>
                </c:pt>
                <c:pt idx="25">
                  <c:v>43.33</c:v>
                </c:pt>
                <c:pt idx="26">
                  <c:v>43.15</c:v>
                </c:pt>
                <c:pt idx="27">
                  <c:v>42.93</c:v>
                </c:pt>
                <c:pt idx="28">
                  <c:v>43.19</c:v>
                </c:pt>
                <c:pt idx="29">
                  <c:v>43.18</c:v>
                </c:pt>
                <c:pt idx="30">
                  <c:v>42.75</c:v>
                </c:pt>
                <c:pt idx="31">
                  <c:v>43.05</c:v>
                </c:pt>
                <c:pt idx="32">
                  <c:v>43.16</c:v>
                </c:pt>
                <c:pt idx="33">
                  <c:v>43.46</c:v>
                </c:pt>
                <c:pt idx="34">
                  <c:v>43.13</c:v>
                </c:pt>
                <c:pt idx="35">
                  <c:v>43.38</c:v>
                </c:pt>
                <c:pt idx="36">
                  <c:v>43.26</c:v>
                </c:pt>
                <c:pt idx="37">
                  <c:v>43.37</c:v>
                </c:pt>
                <c:pt idx="42">
                  <c:v>43.19</c:v>
                </c:pt>
                <c:pt idx="43">
                  <c:v>43.07</c:v>
                </c:pt>
                <c:pt idx="44">
                  <c:v>43.27</c:v>
                </c:pt>
                <c:pt idx="45">
                  <c:v>43.31</c:v>
                </c:pt>
                <c:pt idx="46">
                  <c:v>43.32</c:v>
                </c:pt>
                <c:pt idx="47">
                  <c:v>43.45</c:v>
                </c:pt>
                <c:pt idx="48">
                  <c:v>43.21</c:v>
                </c:pt>
                <c:pt idx="49">
                  <c:v>45.49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Bizol!$F$18</c:f>
              <c:strCache>
                <c:ptCount val="1"/>
                <c:pt idx="0">
                  <c:v>Танана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Bizol!$B$19:$B$69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Bizol!$F$19:$F$69</c:f>
              <c:numCache>
                <c:formatCode>0.00</c:formatCode>
                <c:ptCount val="51"/>
                <c:pt idx="0">
                  <c:v>43.39</c:v>
                </c:pt>
                <c:pt idx="1">
                  <c:v>43.79</c:v>
                </c:pt>
                <c:pt idx="2">
                  <c:v>43</c:v>
                </c:pt>
                <c:pt idx="3">
                  <c:v>42.78</c:v>
                </c:pt>
                <c:pt idx="4">
                  <c:v>42.97</c:v>
                </c:pt>
                <c:pt idx="5">
                  <c:v>42.75</c:v>
                </c:pt>
                <c:pt idx="6">
                  <c:v>42.93</c:v>
                </c:pt>
                <c:pt idx="7">
                  <c:v>42.94</c:v>
                </c:pt>
                <c:pt idx="8">
                  <c:v>42.67</c:v>
                </c:pt>
                <c:pt idx="9">
                  <c:v>42.76</c:v>
                </c:pt>
                <c:pt idx="10">
                  <c:v>42.68</c:v>
                </c:pt>
                <c:pt idx="11">
                  <c:v>42.55</c:v>
                </c:pt>
                <c:pt idx="12">
                  <c:v>42.59</c:v>
                </c:pt>
                <c:pt idx="13">
                  <c:v>42.7</c:v>
                </c:pt>
                <c:pt idx="14">
                  <c:v>42.64</c:v>
                </c:pt>
                <c:pt idx="15">
                  <c:v>42.71</c:v>
                </c:pt>
                <c:pt idx="16">
                  <c:v>42.56</c:v>
                </c:pt>
                <c:pt idx="17">
                  <c:v>42.67</c:v>
                </c:pt>
                <c:pt idx="18">
                  <c:v>42.5</c:v>
                </c:pt>
                <c:pt idx="19">
                  <c:v>42.74</c:v>
                </c:pt>
                <c:pt idx="20">
                  <c:v>42.92</c:v>
                </c:pt>
                <c:pt idx="21">
                  <c:v>42.52</c:v>
                </c:pt>
                <c:pt idx="22">
                  <c:v>43.46</c:v>
                </c:pt>
                <c:pt idx="23">
                  <c:v>42.8</c:v>
                </c:pt>
                <c:pt idx="24">
                  <c:v>42.66</c:v>
                </c:pt>
                <c:pt idx="25">
                  <c:v>42.91</c:v>
                </c:pt>
                <c:pt idx="26">
                  <c:v>42.52</c:v>
                </c:pt>
                <c:pt idx="27">
                  <c:v>42.74</c:v>
                </c:pt>
                <c:pt idx="28">
                  <c:v>42.61</c:v>
                </c:pt>
                <c:pt idx="29">
                  <c:v>42.81</c:v>
                </c:pt>
                <c:pt idx="30">
                  <c:v>42.56</c:v>
                </c:pt>
                <c:pt idx="31">
                  <c:v>42.72</c:v>
                </c:pt>
                <c:pt idx="32">
                  <c:v>42.47</c:v>
                </c:pt>
                <c:pt idx="33">
                  <c:v>42.57</c:v>
                </c:pt>
                <c:pt idx="34">
                  <c:v>42.96</c:v>
                </c:pt>
                <c:pt idx="35">
                  <c:v>42.99</c:v>
                </c:pt>
                <c:pt idx="36">
                  <c:v>42.55</c:v>
                </c:pt>
                <c:pt idx="37">
                  <c:v>42.55</c:v>
                </c:pt>
                <c:pt idx="38">
                  <c:v>42.71</c:v>
                </c:pt>
                <c:pt idx="39">
                  <c:v>43.93</c:v>
                </c:pt>
                <c:pt idx="40">
                  <c:v>42.74</c:v>
                </c:pt>
                <c:pt idx="41">
                  <c:v>42.88</c:v>
                </c:pt>
                <c:pt idx="42">
                  <c:v>42.68</c:v>
                </c:pt>
                <c:pt idx="43">
                  <c:v>42.85</c:v>
                </c:pt>
                <c:pt idx="44">
                  <c:v>42.78</c:v>
                </c:pt>
                <c:pt idx="45">
                  <c:v>42.72</c:v>
                </c:pt>
                <c:pt idx="46">
                  <c:v>43.89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Bizol!$G$18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Bizol!$B$19:$B$69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Bizol!$G$19:$G$69</c:f>
              <c:numCache>
                <c:formatCode>0.00</c:formatCode>
                <c:ptCount val="51"/>
                <c:pt idx="0">
                  <c:v>43.34</c:v>
                </c:pt>
                <c:pt idx="1">
                  <c:v>42.97</c:v>
                </c:pt>
                <c:pt idx="2">
                  <c:v>42.94</c:v>
                </c:pt>
                <c:pt idx="3">
                  <c:v>42.91</c:v>
                </c:pt>
                <c:pt idx="4">
                  <c:v>42.95</c:v>
                </c:pt>
                <c:pt idx="5">
                  <c:v>42.68</c:v>
                </c:pt>
                <c:pt idx="6">
                  <c:v>42.89</c:v>
                </c:pt>
                <c:pt idx="7">
                  <c:v>42.88</c:v>
                </c:pt>
                <c:pt idx="8">
                  <c:v>42.86</c:v>
                </c:pt>
                <c:pt idx="9">
                  <c:v>42.77</c:v>
                </c:pt>
                <c:pt idx="10">
                  <c:v>42.7</c:v>
                </c:pt>
                <c:pt idx="11">
                  <c:v>42.72</c:v>
                </c:pt>
                <c:pt idx="12">
                  <c:v>42.74</c:v>
                </c:pt>
                <c:pt idx="13">
                  <c:v>42.65</c:v>
                </c:pt>
                <c:pt idx="14">
                  <c:v>42.64</c:v>
                </c:pt>
                <c:pt idx="15">
                  <c:v>42.51</c:v>
                </c:pt>
                <c:pt idx="16">
                  <c:v>42.66</c:v>
                </c:pt>
                <c:pt idx="17">
                  <c:v>42.4</c:v>
                </c:pt>
                <c:pt idx="18">
                  <c:v>42.66</c:v>
                </c:pt>
                <c:pt idx="19">
                  <c:v>42.41</c:v>
                </c:pt>
                <c:pt idx="20">
                  <c:v>42.9</c:v>
                </c:pt>
                <c:pt idx="21">
                  <c:v>42.81</c:v>
                </c:pt>
                <c:pt idx="22">
                  <c:v>42.69</c:v>
                </c:pt>
                <c:pt idx="23">
                  <c:v>42.67</c:v>
                </c:pt>
                <c:pt idx="24">
                  <c:v>43.16</c:v>
                </c:pt>
                <c:pt idx="25">
                  <c:v>42.83</c:v>
                </c:pt>
                <c:pt idx="26">
                  <c:v>42.92</c:v>
                </c:pt>
                <c:pt idx="27">
                  <c:v>42.91</c:v>
                </c:pt>
                <c:pt idx="28">
                  <c:v>44.35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Bizol!$H$18</c:f>
              <c:strCache>
                <c:ptCount val="1"/>
                <c:pt idx="0">
                  <c:v>Танана Александр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Bizol!$B$19:$B$69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Bizol!$H$19:$H$69</c:f>
              <c:numCache>
                <c:formatCode>0.00</c:formatCode>
                <c:ptCount val="51"/>
                <c:pt idx="0">
                  <c:v>42.63</c:v>
                </c:pt>
                <c:pt idx="1">
                  <c:v>42.65</c:v>
                </c:pt>
                <c:pt idx="2">
                  <c:v>43</c:v>
                </c:pt>
                <c:pt idx="3">
                  <c:v>42.76</c:v>
                </c:pt>
                <c:pt idx="4">
                  <c:v>42.85</c:v>
                </c:pt>
                <c:pt idx="5">
                  <c:v>42.78</c:v>
                </c:pt>
                <c:pt idx="6">
                  <c:v>42.96</c:v>
                </c:pt>
                <c:pt idx="7">
                  <c:v>42.89</c:v>
                </c:pt>
                <c:pt idx="8">
                  <c:v>42.59</c:v>
                </c:pt>
                <c:pt idx="9">
                  <c:v>42.88</c:v>
                </c:pt>
                <c:pt idx="10">
                  <c:v>43.48</c:v>
                </c:pt>
                <c:pt idx="11">
                  <c:v>43.03</c:v>
                </c:pt>
                <c:pt idx="12">
                  <c:v>42.7</c:v>
                </c:pt>
                <c:pt idx="13">
                  <c:v>42.82</c:v>
                </c:pt>
                <c:pt idx="14">
                  <c:v>42.73</c:v>
                </c:pt>
                <c:pt idx="15">
                  <c:v>43.54</c:v>
                </c:pt>
                <c:pt idx="16">
                  <c:v>43.16</c:v>
                </c:pt>
                <c:pt idx="17">
                  <c:v>42.48</c:v>
                </c:pt>
                <c:pt idx="18">
                  <c:v>42.47</c:v>
                </c:pt>
                <c:pt idx="19">
                  <c:v>42.63</c:v>
                </c:pt>
                <c:pt idx="20">
                  <c:v>42.62</c:v>
                </c:pt>
                <c:pt idx="21">
                  <c:v>42.6</c:v>
                </c:pt>
                <c:pt idx="22">
                  <c:v>42.69</c:v>
                </c:pt>
                <c:pt idx="23">
                  <c:v>42.66</c:v>
                </c:pt>
                <c:pt idx="24">
                  <c:v>42.53</c:v>
                </c:pt>
                <c:pt idx="25">
                  <c:v>42.44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90496"/>
        <c:axId val="133122304"/>
      </c:lineChart>
      <c:catAx>
        <c:axId val="13329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122304"/>
        <c:crosses val="autoZero"/>
        <c:auto val="1"/>
        <c:lblAlgn val="ctr"/>
        <c:lblOffset val="100"/>
        <c:noMultiLvlLbl val="0"/>
      </c:catAx>
      <c:valAx>
        <c:axId val="133122304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2904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Line_x!$C$18</c:f>
              <c:strCache>
                <c:ptCount val="1"/>
                <c:pt idx="0">
                  <c:v>Черников Леша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Line_x!$B$19:$B$89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Line_x!$C$19:$C$89</c:f>
              <c:numCache>
                <c:formatCode>0.00</c:formatCode>
                <c:ptCount val="71"/>
                <c:pt idx="0">
                  <c:v>48.23</c:v>
                </c:pt>
                <c:pt idx="1">
                  <c:v>44.35</c:v>
                </c:pt>
                <c:pt idx="2">
                  <c:v>43.45</c:v>
                </c:pt>
                <c:pt idx="3">
                  <c:v>43.6</c:v>
                </c:pt>
                <c:pt idx="4">
                  <c:v>42.88</c:v>
                </c:pt>
                <c:pt idx="5">
                  <c:v>42.81</c:v>
                </c:pt>
                <c:pt idx="6">
                  <c:v>43.65</c:v>
                </c:pt>
                <c:pt idx="7">
                  <c:v>44.79</c:v>
                </c:pt>
                <c:pt idx="8">
                  <c:v>44.49</c:v>
                </c:pt>
                <c:pt idx="9">
                  <c:v>43.05</c:v>
                </c:pt>
                <c:pt idx="10">
                  <c:v>42.95</c:v>
                </c:pt>
                <c:pt idx="11">
                  <c:v>42.9</c:v>
                </c:pt>
                <c:pt idx="12">
                  <c:v>43.7</c:v>
                </c:pt>
                <c:pt idx="13">
                  <c:v>42.68</c:v>
                </c:pt>
                <c:pt idx="14">
                  <c:v>43.08</c:v>
                </c:pt>
                <c:pt idx="15">
                  <c:v>42.83</c:v>
                </c:pt>
                <c:pt idx="16">
                  <c:v>42.73</c:v>
                </c:pt>
                <c:pt idx="17">
                  <c:v>42.77</c:v>
                </c:pt>
                <c:pt idx="18">
                  <c:v>42.51</c:v>
                </c:pt>
                <c:pt idx="19">
                  <c:v>42.64</c:v>
                </c:pt>
                <c:pt idx="20">
                  <c:v>42.87</c:v>
                </c:pt>
                <c:pt idx="21">
                  <c:v>43.23</c:v>
                </c:pt>
                <c:pt idx="22">
                  <c:v>42.72</c:v>
                </c:pt>
                <c:pt idx="23">
                  <c:v>42.72</c:v>
                </c:pt>
                <c:pt idx="24">
                  <c:v>43.08</c:v>
                </c:pt>
                <c:pt idx="25">
                  <c:v>42.79</c:v>
                </c:pt>
                <c:pt idx="26">
                  <c:v>43.06</c:v>
                </c:pt>
                <c:pt idx="27">
                  <c:v>42.83</c:v>
                </c:pt>
                <c:pt idx="28">
                  <c:v>43</c:v>
                </c:pt>
                <c:pt idx="29">
                  <c:v>42.51</c:v>
                </c:pt>
                <c:pt idx="30">
                  <c:v>42.82</c:v>
                </c:pt>
                <c:pt idx="31">
                  <c:v>43.15</c:v>
                </c:pt>
                <c:pt idx="32">
                  <c:v>42.89</c:v>
                </c:pt>
                <c:pt idx="33">
                  <c:v>42.87</c:v>
                </c:pt>
                <c:pt idx="34">
                  <c:v>45.8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Line_x!$D$18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Line_x!$B$19:$B$89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Line_x!$D$19:$D$89</c:f>
              <c:numCache>
                <c:formatCode>0.00</c:formatCode>
                <c:ptCount val="71"/>
                <c:pt idx="0">
                  <c:v>43.15</c:v>
                </c:pt>
                <c:pt idx="1">
                  <c:v>43.36</c:v>
                </c:pt>
                <c:pt idx="2">
                  <c:v>43.29</c:v>
                </c:pt>
                <c:pt idx="3">
                  <c:v>43.11</c:v>
                </c:pt>
                <c:pt idx="4">
                  <c:v>43.2</c:v>
                </c:pt>
                <c:pt idx="5">
                  <c:v>43.04</c:v>
                </c:pt>
                <c:pt idx="6">
                  <c:v>43.04</c:v>
                </c:pt>
                <c:pt idx="7">
                  <c:v>42.96</c:v>
                </c:pt>
                <c:pt idx="8">
                  <c:v>43.17</c:v>
                </c:pt>
                <c:pt idx="9">
                  <c:v>43.01</c:v>
                </c:pt>
                <c:pt idx="10">
                  <c:v>43.27</c:v>
                </c:pt>
                <c:pt idx="11">
                  <c:v>42.9</c:v>
                </c:pt>
                <c:pt idx="12">
                  <c:v>42.81</c:v>
                </c:pt>
                <c:pt idx="13">
                  <c:v>42.92</c:v>
                </c:pt>
                <c:pt idx="14">
                  <c:v>42.92</c:v>
                </c:pt>
                <c:pt idx="15">
                  <c:v>42.84</c:v>
                </c:pt>
                <c:pt idx="16">
                  <c:v>42.94</c:v>
                </c:pt>
                <c:pt idx="17">
                  <c:v>42.81</c:v>
                </c:pt>
                <c:pt idx="18">
                  <c:v>42.83</c:v>
                </c:pt>
                <c:pt idx="19">
                  <c:v>42.52</c:v>
                </c:pt>
                <c:pt idx="20">
                  <c:v>42.86</c:v>
                </c:pt>
                <c:pt idx="21">
                  <c:v>43.01</c:v>
                </c:pt>
                <c:pt idx="22">
                  <c:v>42.79</c:v>
                </c:pt>
                <c:pt idx="23">
                  <c:v>43.85</c:v>
                </c:pt>
                <c:pt idx="24">
                  <c:v>42.71</c:v>
                </c:pt>
                <c:pt idx="25">
                  <c:v>44.77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Line_x!$E$18</c:f>
              <c:strCache>
                <c:ptCount val="1"/>
                <c:pt idx="0">
                  <c:v>Черников Леша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Line_x!$B$19:$B$89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Line_x!$E$19:$E$89</c:f>
              <c:numCache>
                <c:formatCode>0.00</c:formatCode>
                <c:ptCount val="71"/>
                <c:pt idx="0">
                  <c:v>43.12</c:v>
                </c:pt>
                <c:pt idx="1">
                  <c:v>43.28</c:v>
                </c:pt>
                <c:pt idx="2">
                  <c:v>42.62</c:v>
                </c:pt>
                <c:pt idx="3">
                  <c:v>42.68</c:v>
                </c:pt>
                <c:pt idx="4">
                  <c:v>42.61</c:v>
                </c:pt>
                <c:pt idx="5">
                  <c:v>42.78</c:v>
                </c:pt>
                <c:pt idx="6">
                  <c:v>43.01</c:v>
                </c:pt>
                <c:pt idx="7">
                  <c:v>42.86</c:v>
                </c:pt>
                <c:pt idx="8">
                  <c:v>42.58</c:v>
                </c:pt>
                <c:pt idx="9">
                  <c:v>42.75</c:v>
                </c:pt>
                <c:pt idx="10">
                  <c:v>42.7</c:v>
                </c:pt>
                <c:pt idx="11">
                  <c:v>42.86</c:v>
                </c:pt>
                <c:pt idx="12">
                  <c:v>42.78</c:v>
                </c:pt>
                <c:pt idx="13">
                  <c:v>42.68</c:v>
                </c:pt>
                <c:pt idx="14">
                  <c:v>42.66</c:v>
                </c:pt>
                <c:pt idx="15">
                  <c:v>42.69</c:v>
                </c:pt>
                <c:pt idx="16">
                  <c:v>42.53</c:v>
                </c:pt>
                <c:pt idx="17">
                  <c:v>42.54</c:v>
                </c:pt>
                <c:pt idx="18">
                  <c:v>42.44</c:v>
                </c:pt>
                <c:pt idx="19">
                  <c:v>42.53</c:v>
                </c:pt>
                <c:pt idx="20">
                  <c:v>42.73</c:v>
                </c:pt>
                <c:pt idx="21">
                  <c:v>42.78</c:v>
                </c:pt>
                <c:pt idx="22">
                  <c:v>42.47</c:v>
                </c:pt>
                <c:pt idx="23">
                  <c:v>42.61</c:v>
                </c:pt>
                <c:pt idx="24">
                  <c:v>43</c:v>
                </c:pt>
                <c:pt idx="25">
                  <c:v>42.52</c:v>
                </c:pt>
                <c:pt idx="26">
                  <c:v>42.72</c:v>
                </c:pt>
                <c:pt idx="27">
                  <c:v>42.68</c:v>
                </c:pt>
                <c:pt idx="28">
                  <c:v>42.57</c:v>
                </c:pt>
                <c:pt idx="29">
                  <c:v>42.51</c:v>
                </c:pt>
                <c:pt idx="30">
                  <c:v>43.01</c:v>
                </c:pt>
                <c:pt idx="31">
                  <c:v>42.78</c:v>
                </c:pt>
                <c:pt idx="32">
                  <c:v>42.64</c:v>
                </c:pt>
                <c:pt idx="33">
                  <c:v>42.84</c:v>
                </c:pt>
                <c:pt idx="34">
                  <c:v>42.49</c:v>
                </c:pt>
                <c:pt idx="35">
                  <c:v>42.68</c:v>
                </c:pt>
                <c:pt idx="36">
                  <c:v>42.78</c:v>
                </c:pt>
                <c:pt idx="37">
                  <c:v>42.9</c:v>
                </c:pt>
                <c:pt idx="38">
                  <c:v>43.04</c:v>
                </c:pt>
                <c:pt idx="39">
                  <c:v>42.83</c:v>
                </c:pt>
                <c:pt idx="40">
                  <c:v>42.44</c:v>
                </c:pt>
                <c:pt idx="41">
                  <c:v>42.84</c:v>
                </c:pt>
                <c:pt idx="42">
                  <c:v>42.6</c:v>
                </c:pt>
                <c:pt idx="43">
                  <c:v>42.91</c:v>
                </c:pt>
                <c:pt idx="44">
                  <c:v>42.58</c:v>
                </c:pt>
                <c:pt idx="45">
                  <c:v>42.34</c:v>
                </c:pt>
                <c:pt idx="46">
                  <c:v>43.99</c:v>
                </c:pt>
                <c:pt idx="47">
                  <c:v>43.05</c:v>
                </c:pt>
                <c:pt idx="48">
                  <c:v>42.91</c:v>
                </c:pt>
                <c:pt idx="49">
                  <c:v>42.93</c:v>
                </c:pt>
                <c:pt idx="50">
                  <c:v>42.57</c:v>
                </c:pt>
                <c:pt idx="51">
                  <c:v>42.67</c:v>
                </c:pt>
                <c:pt idx="52">
                  <c:v>42.83</c:v>
                </c:pt>
                <c:pt idx="53">
                  <c:v>42.79</c:v>
                </c:pt>
                <c:pt idx="54">
                  <c:v>42.92</c:v>
                </c:pt>
                <c:pt idx="55">
                  <c:v>42.73</c:v>
                </c:pt>
                <c:pt idx="56">
                  <c:v>42.84</c:v>
                </c:pt>
                <c:pt idx="57" formatCode="General">
                  <c:v>42.94</c:v>
                </c:pt>
                <c:pt idx="58" formatCode="General">
                  <c:v>43.78</c:v>
                </c:pt>
                <c:pt idx="59" formatCode="General">
                  <c:v>42.53</c:v>
                </c:pt>
                <c:pt idx="63" formatCode="General">
                  <c:v>42.47</c:v>
                </c:pt>
                <c:pt idx="64" formatCode="General">
                  <c:v>43.38</c:v>
                </c:pt>
                <c:pt idx="65" formatCode="General">
                  <c:v>43.07</c:v>
                </c:pt>
                <c:pt idx="66" formatCode="General">
                  <c:v>43.93</c:v>
                </c:pt>
                <c:pt idx="67" formatCode="General">
                  <c:v>44.08</c:v>
                </c:pt>
                <c:pt idx="68" formatCode="General">
                  <c:v>42.73</c:v>
                </c:pt>
                <c:pt idx="69" formatCode="General">
                  <c:v>42.79</c:v>
                </c:pt>
                <c:pt idx="70" formatCode="General">
                  <c:v>44.23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Line_x!$F$18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Line_x!$B$19:$B$89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Line_x!$F$19:$F$89</c:f>
              <c:numCache>
                <c:formatCode>0.00</c:formatCode>
                <c:ptCount val="71"/>
                <c:pt idx="0">
                  <c:v>43.86</c:v>
                </c:pt>
                <c:pt idx="1">
                  <c:v>43.47</c:v>
                </c:pt>
                <c:pt idx="2">
                  <c:v>43.48</c:v>
                </c:pt>
                <c:pt idx="3">
                  <c:v>43.23</c:v>
                </c:pt>
                <c:pt idx="4">
                  <c:v>43.51</c:v>
                </c:pt>
                <c:pt idx="5">
                  <c:v>43.24</c:v>
                </c:pt>
                <c:pt idx="6">
                  <c:v>43.22</c:v>
                </c:pt>
                <c:pt idx="7">
                  <c:v>43.02</c:v>
                </c:pt>
                <c:pt idx="8">
                  <c:v>43.24</c:v>
                </c:pt>
                <c:pt idx="9">
                  <c:v>43.31</c:v>
                </c:pt>
                <c:pt idx="10">
                  <c:v>43.08</c:v>
                </c:pt>
                <c:pt idx="11">
                  <c:v>43.31</c:v>
                </c:pt>
                <c:pt idx="12">
                  <c:v>42.8</c:v>
                </c:pt>
                <c:pt idx="13">
                  <c:v>42.88</c:v>
                </c:pt>
                <c:pt idx="14">
                  <c:v>42.95</c:v>
                </c:pt>
                <c:pt idx="15">
                  <c:v>43.54</c:v>
                </c:pt>
                <c:pt idx="16">
                  <c:v>42.8</c:v>
                </c:pt>
                <c:pt idx="17">
                  <c:v>42.72</c:v>
                </c:pt>
                <c:pt idx="18">
                  <c:v>43.03</c:v>
                </c:pt>
                <c:pt idx="19">
                  <c:v>42.91</c:v>
                </c:pt>
                <c:pt idx="20">
                  <c:v>42.86</c:v>
                </c:pt>
                <c:pt idx="21">
                  <c:v>43.29</c:v>
                </c:pt>
                <c:pt idx="22">
                  <c:v>42.92</c:v>
                </c:pt>
                <c:pt idx="23">
                  <c:v>43.19</c:v>
                </c:pt>
                <c:pt idx="24">
                  <c:v>42.77</c:v>
                </c:pt>
                <c:pt idx="25">
                  <c:v>43.73</c:v>
                </c:pt>
                <c:pt idx="26">
                  <c:v>43.25</c:v>
                </c:pt>
                <c:pt idx="27">
                  <c:v>43.85</c:v>
                </c:pt>
                <c:pt idx="28">
                  <c:v>43.49</c:v>
                </c:pt>
                <c:pt idx="29">
                  <c:v>42.64</c:v>
                </c:pt>
                <c:pt idx="30">
                  <c:v>42.94</c:v>
                </c:pt>
                <c:pt idx="31">
                  <c:v>42.91</c:v>
                </c:pt>
                <c:pt idx="32">
                  <c:v>42.9</c:v>
                </c:pt>
                <c:pt idx="33">
                  <c:v>42.94</c:v>
                </c:pt>
                <c:pt idx="34">
                  <c:v>43.18</c:v>
                </c:pt>
                <c:pt idx="35">
                  <c:v>43.02</c:v>
                </c:pt>
                <c:pt idx="36">
                  <c:v>42.93</c:v>
                </c:pt>
                <c:pt idx="37">
                  <c:v>42.94</c:v>
                </c:pt>
                <c:pt idx="38">
                  <c:v>43.02</c:v>
                </c:pt>
                <c:pt idx="39">
                  <c:v>42.87</c:v>
                </c:pt>
                <c:pt idx="40">
                  <c:v>42.92</c:v>
                </c:pt>
                <c:pt idx="41">
                  <c:v>42.76</c:v>
                </c:pt>
                <c:pt idx="42">
                  <c:v>43.08</c:v>
                </c:pt>
                <c:pt idx="43">
                  <c:v>43.14</c:v>
                </c:pt>
                <c:pt idx="44">
                  <c:v>43.75</c:v>
                </c:pt>
                <c:pt idx="45">
                  <c:v>43.3</c:v>
                </c:pt>
                <c:pt idx="46">
                  <c:v>42.82</c:v>
                </c:pt>
                <c:pt idx="47">
                  <c:v>42.79</c:v>
                </c:pt>
                <c:pt idx="48">
                  <c:v>42.58</c:v>
                </c:pt>
                <c:pt idx="49">
                  <c:v>42.79</c:v>
                </c:pt>
                <c:pt idx="50">
                  <c:v>42.4</c:v>
                </c:pt>
                <c:pt idx="51">
                  <c:v>42.81</c:v>
                </c:pt>
                <c:pt idx="52">
                  <c:v>42.79</c:v>
                </c:pt>
                <c:pt idx="53">
                  <c:v>42.9</c:v>
                </c:pt>
                <c:pt idx="54">
                  <c:v>42.66</c:v>
                </c:pt>
                <c:pt idx="55">
                  <c:v>44.13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Line_x!$G$18</c:f>
              <c:strCache>
                <c:ptCount val="1"/>
                <c:pt idx="0">
                  <c:v>Черников Леша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Line_x!$B$19:$B$89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Line_x!$G$19:$G$89</c:f>
              <c:numCache>
                <c:formatCode>0.00</c:formatCode>
                <c:ptCount val="71"/>
                <c:pt idx="0">
                  <c:v>43.54</c:v>
                </c:pt>
                <c:pt idx="1">
                  <c:v>43.31</c:v>
                </c:pt>
                <c:pt idx="2">
                  <c:v>43.37</c:v>
                </c:pt>
                <c:pt idx="3">
                  <c:v>43.45</c:v>
                </c:pt>
                <c:pt idx="4">
                  <c:v>43.6</c:v>
                </c:pt>
                <c:pt idx="5">
                  <c:v>43.56</c:v>
                </c:pt>
                <c:pt idx="6">
                  <c:v>43.18</c:v>
                </c:pt>
                <c:pt idx="7">
                  <c:v>43.78</c:v>
                </c:pt>
                <c:pt idx="8">
                  <c:v>43.63</c:v>
                </c:pt>
                <c:pt idx="9">
                  <c:v>43.8</c:v>
                </c:pt>
                <c:pt idx="10">
                  <c:v>44.68</c:v>
                </c:pt>
                <c:pt idx="11">
                  <c:v>43.33</c:v>
                </c:pt>
                <c:pt idx="12">
                  <c:v>43.77</c:v>
                </c:pt>
                <c:pt idx="13">
                  <c:v>44.14</c:v>
                </c:pt>
                <c:pt idx="14">
                  <c:v>43.32</c:v>
                </c:pt>
                <c:pt idx="15">
                  <c:v>42.96</c:v>
                </c:pt>
                <c:pt idx="16">
                  <c:v>42.99</c:v>
                </c:pt>
                <c:pt idx="17">
                  <c:v>45.06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Line_x!$H$18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Line_x!$B$19:$B$89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Line_x!$H$19:$H$89</c:f>
              <c:numCache>
                <c:formatCode>0.00</c:formatCode>
                <c:ptCount val="71"/>
                <c:pt idx="0">
                  <c:v>43.56</c:v>
                </c:pt>
                <c:pt idx="1">
                  <c:v>43.07</c:v>
                </c:pt>
                <c:pt idx="2">
                  <c:v>44</c:v>
                </c:pt>
                <c:pt idx="3">
                  <c:v>43.23</c:v>
                </c:pt>
                <c:pt idx="4">
                  <c:v>43.22</c:v>
                </c:pt>
                <c:pt idx="5">
                  <c:v>44.46</c:v>
                </c:pt>
                <c:pt idx="6">
                  <c:v>43.38</c:v>
                </c:pt>
                <c:pt idx="7">
                  <c:v>43.33</c:v>
                </c:pt>
                <c:pt idx="8">
                  <c:v>43.86</c:v>
                </c:pt>
                <c:pt idx="9">
                  <c:v>43</c:v>
                </c:pt>
                <c:pt idx="10">
                  <c:v>43.08</c:v>
                </c:pt>
                <c:pt idx="11">
                  <c:v>43.1</c:v>
                </c:pt>
                <c:pt idx="12">
                  <c:v>43.22</c:v>
                </c:pt>
                <c:pt idx="13">
                  <c:v>43.07</c:v>
                </c:pt>
                <c:pt idx="14">
                  <c:v>42.93</c:v>
                </c:pt>
                <c:pt idx="15">
                  <c:v>43.94</c:v>
                </c:pt>
                <c:pt idx="16">
                  <c:v>42.9</c:v>
                </c:pt>
                <c:pt idx="17">
                  <c:v>42.92</c:v>
                </c:pt>
                <c:pt idx="18">
                  <c:v>43.14</c:v>
                </c:pt>
                <c:pt idx="19">
                  <c:v>43.22</c:v>
                </c:pt>
                <c:pt idx="20">
                  <c:v>43.06</c:v>
                </c:pt>
                <c:pt idx="21">
                  <c:v>43.18</c:v>
                </c:pt>
                <c:pt idx="22">
                  <c:v>43.12</c:v>
                </c:pt>
                <c:pt idx="23">
                  <c:v>43.34</c:v>
                </c:pt>
                <c:pt idx="24">
                  <c:v>43.15</c:v>
                </c:pt>
                <c:pt idx="25">
                  <c:v>42.91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54432"/>
        <c:axId val="134459904"/>
      </c:lineChart>
      <c:catAx>
        <c:axId val="13435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459904"/>
        <c:crosses val="autoZero"/>
        <c:auto val="1"/>
        <c:lblAlgn val="ctr"/>
        <c:lblOffset val="100"/>
        <c:noMultiLvlLbl val="0"/>
      </c:catAx>
      <c:valAx>
        <c:axId val="134459904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43544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 grams'!$C$18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 grams'!$B$19:$B$71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'50 grams'!$C$19:$C$71</c:f>
              <c:numCache>
                <c:formatCode>0.00</c:formatCode>
                <c:ptCount val="53"/>
                <c:pt idx="0">
                  <c:v>45.76</c:v>
                </c:pt>
                <c:pt idx="1">
                  <c:v>43.23</c:v>
                </c:pt>
                <c:pt idx="2">
                  <c:v>44.99</c:v>
                </c:pt>
                <c:pt idx="3">
                  <c:v>44.92</c:v>
                </c:pt>
                <c:pt idx="4">
                  <c:v>44.04</c:v>
                </c:pt>
                <c:pt idx="5">
                  <c:v>42.58</c:v>
                </c:pt>
                <c:pt idx="6">
                  <c:v>44.74</c:v>
                </c:pt>
                <c:pt idx="7">
                  <c:v>43.07</c:v>
                </c:pt>
                <c:pt idx="8">
                  <c:v>43.31</c:v>
                </c:pt>
                <c:pt idx="9">
                  <c:v>42.73</c:v>
                </c:pt>
                <c:pt idx="10">
                  <c:v>42.36</c:v>
                </c:pt>
                <c:pt idx="11">
                  <c:v>42.21</c:v>
                </c:pt>
                <c:pt idx="12">
                  <c:v>42.13</c:v>
                </c:pt>
                <c:pt idx="13">
                  <c:v>42.22</c:v>
                </c:pt>
                <c:pt idx="14">
                  <c:v>42.32</c:v>
                </c:pt>
                <c:pt idx="15">
                  <c:v>42.22</c:v>
                </c:pt>
                <c:pt idx="16">
                  <c:v>42.04</c:v>
                </c:pt>
                <c:pt idx="17">
                  <c:v>42.35</c:v>
                </c:pt>
                <c:pt idx="18">
                  <c:v>42.2</c:v>
                </c:pt>
                <c:pt idx="19">
                  <c:v>42.22</c:v>
                </c:pt>
                <c:pt idx="20">
                  <c:v>42.98</c:v>
                </c:pt>
                <c:pt idx="21">
                  <c:v>42.31</c:v>
                </c:pt>
                <c:pt idx="22">
                  <c:v>42.18</c:v>
                </c:pt>
                <c:pt idx="23">
                  <c:v>42.13</c:v>
                </c:pt>
                <c:pt idx="24">
                  <c:v>42.26</c:v>
                </c:pt>
                <c:pt idx="25">
                  <c:v>42.49</c:v>
                </c:pt>
                <c:pt idx="26">
                  <c:v>42.31</c:v>
                </c:pt>
                <c:pt idx="27">
                  <c:v>42.31</c:v>
                </c:pt>
                <c:pt idx="28">
                  <c:v>42.54</c:v>
                </c:pt>
                <c:pt idx="29">
                  <c:v>42.36</c:v>
                </c:pt>
                <c:pt idx="30">
                  <c:v>42.25</c:v>
                </c:pt>
                <c:pt idx="31">
                  <c:v>42.44</c:v>
                </c:pt>
                <c:pt idx="32">
                  <c:v>42.8</c:v>
                </c:pt>
                <c:pt idx="33">
                  <c:v>42.3</c:v>
                </c:pt>
                <c:pt idx="34">
                  <c:v>42.57</c:v>
                </c:pt>
                <c:pt idx="35">
                  <c:v>42.38</c:v>
                </c:pt>
                <c:pt idx="36">
                  <c:v>42.35</c:v>
                </c:pt>
                <c:pt idx="37">
                  <c:v>43.17</c:v>
                </c:pt>
                <c:pt idx="38">
                  <c:v>100.34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 grams'!$D$18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grams'!$B$19:$B$71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'50 grams'!$D$19:$D$71</c:f>
              <c:numCache>
                <c:formatCode>0.00</c:formatCode>
                <c:ptCount val="53"/>
                <c:pt idx="0">
                  <c:v>42.93</c:v>
                </c:pt>
                <c:pt idx="1">
                  <c:v>42.73</c:v>
                </c:pt>
                <c:pt idx="2">
                  <c:v>42.93</c:v>
                </c:pt>
                <c:pt idx="3">
                  <c:v>43.01</c:v>
                </c:pt>
                <c:pt idx="4">
                  <c:v>42.84</c:v>
                </c:pt>
                <c:pt idx="5">
                  <c:v>42.95</c:v>
                </c:pt>
                <c:pt idx="6">
                  <c:v>42.92</c:v>
                </c:pt>
                <c:pt idx="7">
                  <c:v>43.01</c:v>
                </c:pt>
                <c:pt idx="8">
                  <c:v>43.01</c:v>
                </c:pt>
                <c:pt idx="9">
                  <c:v>42.77</c:v>
                </c:pt>
                <c:pt idx="10">
                  <c:v>42.8</c:v>
                </c:pt>
                <c:pt idx="11">
                  <c:v>43.66</c:v>
                </c:pt>
                <c:pt idx="12">
                  <c:v>42.71</c:v>
                </c:pt>
                <c:pt idx="13">
                  <c:v>42.63</c:v>
                </c:pt>
                <c:pt idx="14">
                  <c:v>42.79</c:v>
                </c:pt>
                <c:pt idx="15">
                  <c:v>44.6</c:v>
                </c:pt>
                <c:pt idx="16">
                  <c:v>43.26</c:v>
                </c:pt>
                <c:pt idx="17">
                  <c:v>42.91</c:v>
                </c:pt>
                <c:pt idx="18">
                  <c:v>43.1</c:v>
                </c:pt>
                <c:pt idx="19">
                  <c:v>42.98</c:v>
                </c:pt>
                <c:pt idx="20">
                  <c:v>42.88</c:v>
                </c:pt>
                <c:pt idx="21">
                  <c:v>43</c:v>
                </c:pt>
                <c:pt idx="22">
                  <c:v>42.84</c:v>
                </c:pt>
                <c:pt idx="23">
                  <c:v>43.07</c:v>
                </c:pt>
                <c:pt idx="24">
                  <c:v>43.07</c:v>
                </c:pt>
                <c:pt idx="25">
                  <c:v>42.9</c:v>
                </c:pt>
                <c:pt idx="26">
                  <c:v>43.12</c:v>
                </c:pt>
                <c:pt idx="27">
                  <c:v>44.18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 grams'!$E$18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 grams'!$B$19:$B$71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'50 grams'!$E$19:$E$71</c:f>
              <c:numCache>
                <c:formatCode>0.00</c:formatCode>
                <c:ptCount val="53"/>
                <c:pt idx="0">
                  <c:v>42.74</c:v>
                </c:pt>
                <c:pt idx="1">
                  <c:v>43.45</c:v>
                </c:pt>
                <c:pt idx="2">
                  <c:v>42.59</c:v>
                </c:pt>
                <c:pt idx="3">
                  <c:v>42.81</c:v>
                </c:pt>
                <c:pt idx="4">
                  <c:v>42.76</c:v>
                </c:pt>
                <c:pt idx="5">
                  <c:v>42.6</c:v>
                </c:pt>
                <c:pt idx="6">
                  <c:v>42.77</c:v>
                </c:pt>
                <c:pt idx="7">
                  <c:v>42.61</c:v>
                </c:pt>
                <c:pt idx="8">
                  <c:v>42.57</c:v>
                </c:pt>
                <c:pt idx="9">
                  <c:v>42.92</c:v>
                </c:pt>
                <c:pt idx="10">
                  <c:v>42.82</c:v>
                </c:pt>
                <c:pt idx="11">
                  <c:v>43.01</c:v>
                </c:pt>
                <c:pt idx="12">
                  <c:v>42.75</c:v>
                </c:pt>
                <c:pt idx="13">
                  <c:v>42.59</c:v>
                </c:pt>
                <c:pt idx="14">
                  <c:v>42.5</c:v>
                </c:pt>
                <c:pt idx="15">
                  <c:v>42.77</c:v>
                </c:pt>
                <c:pt idx="16">
                  <c:v>42.5</c:v>
                </c:pt>
                <c:pt idx="17">
                  <c:v>42.83</c:v>
                </c:pt>
                <c:pt idx="18">
                  <c:v>42.59</c:v>
                </c:pt>
                <c:pt idx="19">
                  <c:v>42.6</c:v>
                </c:pt>
                <c:pt idx="20">
                  <c:v>42.61</c:v>
                </c:pt>
                <c:pt idx="21">
                  <c:v>42.75</c:v>
                </c:pt>
                <c:pt idx="22">
                  <c:v>42.47</c:v>
                </c:pt>
                <c:pt idx="23">
                  <c:v>42.51</c:v>
                </c:pt>
                <c:pt idx="24">
                  <c:v>42.8</c:v>
                </c:pt>
                <c:pt idx="25">
                  <c:v>42.88</c:v>
                </c:pt>
                <c:pt idx="26">
                  <c:v>42.69</c:v>
                </c:pt>
                <c:pt idx="27">
                  <c:v>42.6</c:v>
                </c:pt>
                <c:pt idx="28">
                  <c:v>43.57</c:v>
                </c:pt>
                <c:pt idx="29">
                  <c:v>42.9</c:v>
                </c:pt>
                <c:pt idx="30">
                  <c:v>42.64</c:v>
                </c:pt>
                <c:pt idx="31">
                  <c:v>42.68</c:v>
                </c:pt>
                <c:pt idx="32">
                  <c:v>44.42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 grams'!$F$18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 grams'!$B$19:$B$71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'50 grams'!$F$19:$F$71</c:f>
              <c:numCache>
                <c:formatCode>0.00</c:formatCode>
                <c:ptCount val="53"/>
                <c:pt idx="0">
                  <c:v>43.5</c:v>
                </c:pt>
                <c:pt idx="1">
                  <c:v>43.89</c:v>
                </c:pt>
                <c:pt idx="2">
                  <c:v>43.12</c:v>
                </c:pt>
                <c:pt idx="3">
                  <c:v>42.93</c:v>
                </c:pt>
                <c:pt idx="4">
                  <c:v>43.15</c:v>
                </c:pt>
                <c:pt idx="5">
                  <c:v>43.01</c:v>
                </c:pt>
                <c:pt idx="6">
                  <c:v>42.94</c:v>
                </c:pt>
                <c:pt idx="7">
                  <c:v>43.12</c:v>
                </c:pt>
                <c:pt idx="8">
                  <c:v>43.06</c:v>
                </c:pt>
                <c:pt idx="9">
                  <c:v>42.97</c:v>
                </c:pt>
                <c:pt idx="10">
                  <c:v>43.01</c:v>
                </c:pt>
                <c:pt idx="11">
                  <c:v>43.04</c:v>
                </c:pt>
                <c:pt idx="12">
                  <c:v>43.13</c:v>
                </c:pt>
                <c:pt idx="13">
                  <c:v>43.7</c:v>
                </c:pt>
                <c:pt idx="14">
                  <c:v>42.96</c:v>
                </c:pt>
                <c:pt idx="15">
                  <c:v>42.98</c:v>
                </c:pt>
                <c:pt idx="16">
                  <c:v>43.05</c:v>
                </c:pt>
                <c:pt idx="21">
                  <c:v>43.01</c:v>
                </c:pt>
                <c:pt idx="22">
                  <c:v>43.06</c:v>
                </c:pt>
                <c:pt idx="23">
                  <c:v>42.88</c:v>
                </c:pt>
                <c:pt idx="24">
                  <c:v>43.01</c:v>
                </c:pt>
                <c:pt idx="25">
                  <c:v>42.9</c:v>
                </c:pt>
                <c:pt idx="26">
                  <c:v>42.86</c:v>
                </c:pt>
                <c:pt idx="27">
                  <c:v>42.97</c:v>
                </c:pt>
                <c:pt idx="28">
                  <c:v>43.07</c:v>
                </c:pt>
                <c:pt idx="29">
                  <c:v>44.17</c:v>
                </c:pt>
                <c:pt idx="30">
                  <c:v>42.91</c:v>
                </c:pt>
                <c:pt idx="31">
                  <c:v>42.89</c:v>
                </c:pt>
                <c:pt idx="32">
                  <c:v>43.14</c:v>
                </c:pt>
                <c:pt idx="33">
                  <c:v>42.97</c:v>
                </c:pt>
                <c:pt idx="34">
                  <c:v>43.08</c:v>
                </c:pt>
                <c:pt idx="35">
                  <c:v>42.93</c:v>
                </c:pt>
                <c:pt idx="36">
                  <c:v>42.96</c:v>
                </c:pt>
                <c:pt idx="37">
                  <c:v>43.42</c:v>
                </c:pt>
                <c:pt idx="38">
                  <c:v>43.48</c:v>
                </c:pt>
                <c:pt idx="39">
                  <c:v>42.87</c:v>
                </c:pt>
                <c:pt idx="40">
                  <c:v>43.34</c:v>
                </c:pt>
                <c:pt idx="41">
                  <c:v>43.64</c:v>
                </c:pt>
                <c:pt idx="42">
                  <c:v>44.05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 grams'!$G$18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 grams'!$B$19:$B$71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'50 grams'!$G$19:$G$71</c:f>
              <c:numCache>
                <c:formatCode>0.00</c:formatCode>
                <c:ptCount val="53"/>
                <c:pt idx="0">
                  <c:v>42.72</c:v>
                </c:pt>
                <c:pt idx="1">
                  <c:v>42.76</c:v>
                </c:pt>
                <c:pt idx="2">
                  <c:v>42.67</c:v>
                </c:pt>
                <c:pt idx="3">
                  <c:v>42.9</c:v>
                </c:pt>
                <c:pt idx="4">
                  <c:v>43.39</c:v>
                </c:pt>
                <c:pt idx="5">
                  <c:v>43.42</c:v>
                </c:pt>
                <c:pt idx="6">
                  <c:v>42.79</c:v>
                </c:pt>
                <c:pt idx="7">
                  <c:v>42.68</c:v>
                </c:pt>
                <c:pt idx="8">
                  <c:v>42.8</c:v>
                </c:pt>
                <c:pt idx="9">
                  <c:v>42.69</c:v>
                </c:pt>
                <c:pt idx="10">
                  <c:v>42.82</c:v>
                </c:pt>
                <c:pt idx="11">
                  <c:v>42.64</c:v>
                </c:pt>
                <c:pt idx="12">
                  <c:v>42.81</c:v>
                </c:pt>
                <c:pt idx="13">
                  <c:v>42.51</c:v>
                </c:pt>
                <c:pt idx="14">
                  <c:v>42.65</c:v>
                </c:pt>
                <c:pt idx="15">
                  <c:v>42.6</c:v>
                </c:pt>
                <c:pt idx="16">
                  <c:v>42.81</c:v>
                </c:pt>
                <c:pt idx="17">
                  <c:v>42.6</c:v>
                </c:pt>
                <c:pt idx="18">
                  <c:v>42.58</c:v>
                </c:pt>
                <c:pt idx="19">
                  <c:v>42.69</c:v>
                </c:pt>
                <c:pt idx="20">
                  <c:v>42.88</c:v>
                </c:pt>
                <c:pt idx="21">
                  <c:v>42.86</c:v>
                </c:pt>
                <c:pt idx="22">
                  <c:v>44.13</c:v>
                </c:pt>
                <c:pt idx="23">
                  <c:v>42.75</c:v>
                </c:pt>
                <c:pt idx="24">
                  <c:v>42.71</c:v>
                </c:pt>
                <c:pt idx="25">
                  <c:v>42.74</c:v>
                </c:pt>
                <c:pt idx="26">
                  <c:v>42.73</c:v>
                </c:pt>
                <c:pt idx="27">
                  <c:v>42.83</c:v>
                </c:pt>
                <c:pt idx="28">
                  <c:v>42.51</c:v>
                </c:pt>
                <c:pt idx="29">
                  <c:v>42.78</c:v>
                </c:pt>
                <c:pt idx="30">
                  <c:v>42.68</c:v>
                </c:pt>
                <c:pt idx="31">
                  <c:v>43.34</c:v>
                </c:pt>
                <c:pt idx="32">
                  <c:v>42.82</c:v>
                </c:pt>
                <c:pt idx="33">
                  <c:v>42.72</c:v>
                </c:pt>
                <c:pt idx="34">
                  <c:v>42.59</c:v>
                </c:pt>
                <c:pt idx="35">
                  <c:v>42.65</c:v>
                </c:pt>
                <c:pt idx="36">
                  <c:v>43.82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'50 grams'!$H$18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 grams'!$B$19:$B$71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'50 grams'!$H$19:$H$71</c:f>
              <c:numCache>
                <c:formatCode>0.00</c:formatCode>
                <c:ptCount val="53"/>
                <c:pt idx="0">
                  <c:v>43.16</c:v>
                </c:pt>
                <c:pt idx="1">
                  <c:v>42.99</c:v>
                </c:pt>
                <c:pt idx="2">
                  <c:v>42.96</c:v>
                </c:pt>
                <c:pt idx="3">
                  <c:v>43.02</c:v>
                </c:pt>
                <c:pt idx="4">
                  <c:v>43.75</c:v>
                </c:pt>
                <c:pt idx="5">
                  <c:v>42.97</c:v>
                </c:pt>
                <c:pt idx="6">
                  <c:v>44.11</c:v>
                </c:pt>
                <c:pt idx="7">
                  <c:v>43.13</c:v>
                </c:pt>
                <c:pt idx="8">
                  <c:v>43.53</c:v>
                </c:pt>
                <c:pt idx="9">
                  <c:v>43.05</c:v>
                </c:pt>
                <c:pt idx="10">
                  <c:v>42.86</c:v>
                </c:pt>
                <c:pt idx="11">
                  <c:v>43.19</c:v>
                </c:pt>
                <c:pt idx="12">
                  <c:v>43.17</c:v>
                </c:pt>
                <c:pt idx="13">
                  <c:v>43.03</c:v>
                </c:pt>
                <c:pt idx="14">
                  <c:v>43.03</c:v>
                </c:pt>
                <c:pt idx="15">
                  <c:v>43.14</c:v>
                </c:pt>
                <c:pt idx="16">
                  <c:v>42.9</c:v>
                </c:pt>
                <c:pt idx="17">
                  <c:v>43.79</c:v>
                </c:pt>
                <c:pt idx="18">
                  <c:v>42.78</c:v>
                </c:pt>
                <c:pt idx="19">
                  <c:v>42.94</c:v>
                </c:pt>
                <c:pt idx="20">
                  <c:v>42.99</c:v>
                </c:pt>
                <c:pt idx="21">
                  <c:v>43.14</c:v>
                </c:pt>
                <c:pt idx="22">
                  <c:v>42.98</c:v>
                </c:pt>
                <c:pt idx="23">
                  <c:v>43</c:v>
                </c:pt>
                <c:pt idx="24">
                  <c:v>43.15</c:v>
                </c:pt>
                <c:pt idx="25">
                  <c:v>43.1</c:v>
                </c:pt>
                <c:pt idx="26">
                  <c:v>42.86</c:v>
                </c:pt>
                <c:pt idx="27">
                  <c:v>43.02</c:v>
                </c:pt>
                <c:pt idx="28">
                  <c:v>43</c:v>
                </c:pt>
                <c:pt idx="29">
                  <c:v>42.95</c:v>
                </c:pt>
                <c:pt idx="30">
                  <c:v>42.87</c:v>
                </c:pt>
                <c:pt idx="31">
                  <c:v>43.36</c:v>
                </c:pt>
                <c:pt idx="32">
                  <c:v>42.9</c:v>
                </c:pt>
                <c:pt idx="33">
                  <c:v>43.12</c:v>
                </c:pt>
                <c:pt idx="34">
                  <c:v>42.95</c:v>
                </c:pt>
                <c:pt idx="35">
                  <c:v>42.96</c:v>
                </c:pt>
                <c:pt idx="36">
                  <c:v>42.87</c:v>
                </c:pt>
                <c:pt idx="37">
                  <c:v>43.18</c:v>
                </c:pt>
                <c:pt idx="38">
                  <c:v>43.42</c:v>
                </c:pt>
                <c:pt idx="39">
                  <c:v>43.13</c:v>
                </c:pt>
                <c:pt idx="40">
                  <c:v>43.17</c:v>
                </c:pt>
                <c:pt idx="41">
                  <c:v>43.15</c:v>
                </c:pt>
                <c:pt idx="42">
                  <c:v>42.86</c:v>
                </c:pt>
                <c:pt idx="43">
                  <c:v>42.79</c:v>
                </c:pt>
                <c:pt idx="44">
                  <c:v>42.8</c:v>
                </c:pt>
                <c:pt idx="45">
                  <c:v>43.11</c:v>
                </c:pt>
                <c:pt idx="46">
                  <c:v>43.22</c:v>
                </c:pt>
                <c:pt idx="47">
                  <c:v>43.22</c:v>
                </c:pt>
                <c:pt idx="48">
                  <c:v>43.19</c:v>
                </c:pt>
                <c:pt idx="49">
                  <c:v>43.06</c:v>
                </c:pt>
                <c:pt idx="50">
                  <c:v>43.09</c:v>
                </c:pt>
                <c:pt idx="51">
                  <c:v>43.3</c:v>
                </c:pt>
                <c:pt idx="52">
                  <c:v>43.1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19104"/>
        <c:axId val="133844352"/>
      </c:lineChart>
      <c:catAx>
        <c:axId val="13431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844352"/>
        <c:crosses val="autoZero"/>
        <c:auto val="1"/>
        <c:lblAlgn val="ctr"/>
        <c:lblOffset val="100"/>
        <c:noMultiLvlLbl val="0"/>
      </c:catAx>
      <c:valAx>
        <c:axId val="133844352"/>
        <c:scaling>
          <c:orientation val="minMax"/>
          <c:max val="4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43191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7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Petrovich!$C$18</c:f>
              <c:strCache>
                <c:ptCount val="1"/>
                <c:pt idx="0">
                  <c:v>Гетьманцев Даниил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Petrovich!$B$19:$B$72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Petrovich!$C$19:$C$72</c:f>
              <c:numCache>
                <c:formatCode>0.00</c:formatCode>
                <c:ptCount val="54"/>
                <c:pt idx="0">
                  <c:v>47.38</c:v>
                </c:pt>
                <c:pt idx="1">
                  <c:v>44.4</c:v>
                </c:pt>
                <c:pt idx="2">
                  <c:v>43.79</c:v>
                </c:pt>
                <c:pt idx="3">
                  <c:v>45.36</c:v>
                </c:pt>
                <c:pt idx="4">
                  <c:v>43.19</c:v>
                </c:pt>
                <c:pt idx="5">
                  <c:v>44.14</c:v>
                </c:pt>
                <c:pt idx="6">
                  <c:v>43.42</c:v>
                </c:pt>
                <c:pt idx="7">
                  <c:v>43.31</c:v>
                </c:pt>
                <c:pt idx="8">
                  <c:v>45</c:v>
                </c:pt>
                <c:pt idx="9">
                  <c:v>43.35</c:v>
                </c:pt>
                <c:pt idx="10">
                  <c:v>43.32</c:v>
                </c:pt>
                <c:pt idx="11">
                  <c:v>43.34</c:v>
                </c:pt>
                <c:pt idx="12">
                  <c:v>43.52</c:v>
                </c:pt>
                <c:pt idx="13">
                  <c:v>43.94</c:v>
                </c:pt>
                <c:pt idx="14">
                  <c:v>43.7</c:v>
                </c:pt>
                <c:pt idx="15">
                  <c:v>43.14</c:v>
                </c:pt>
                <c:pt idx="16">
                  <c:v>43.12</c:v>
                </c:pt>
                <c:pt idx="17">
                  <c:v>43.45</c:v>
                </c:pt>
                <c:pt idx="18">
                  <c:v>43.62</c:v>
                </c:pt>
                <c:pt idx="19">
                  <c:v>43.23</c:v>
                </c:pt>
                <c:pt idx="20">
                  <c:v>43.14</c:v>
                </c:pt>
                <c:pt idx="21">
                  <c:v>43.24</c:v>
                </c:pt>
                <c:pt idx="22">
                  <c:v>43.32</c:v>
                </c:pt>
                <c:pt idx="23">
                  <c:v>43.08</c:v>
                </c:pt>
                <c:pt idx="24">
                  <c:v>43.51</c:v>
                </c:pt>
                <c:pt idx="25">
                  <c:v>44.35</c:v>
                </c:pt>
                <c:pt idx="26">
                  <c:v>43.52</c:v>
                </c:pt>
                <c:pt idx="27">
                  <c:v>43.5</c:v>
                </c:pt>
                <c:pt idx="28">
                  <c:v>43.11</c:v>
                </c:pt>
                <c:pt idx="29">
                  <c:v>44.12</c:v>
                </c:pt>
                <c:pt idx="30">
                  <c:v>43.58</c:v>
                </c:pt>
                <c:pt idx="31">
                  <c:v>44.52</c:v>
                </c:pt>
                <c:pt idx="32">
                  <c:v>43.41</c:v>
                </c:pt>
                <c:pt idx="33">
                  <c:v>45.64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Petrovich!$D$18</c:f>
              <c:strCache>
                <c:ptCount val="1"/>
                <c:pt idx="0">
                  <c:v>Сосин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Petrovich!$B$19:$B$72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Petrovich!$D$19:$D$72</c:f>
              <c:numCache>
                <c:formatCode>0.00</c:formatCode>
                <c:ptCount val="54"/>
                <c:pt idx="0">
                  <c:v>44.6</c:v>
                </c:pt>
                <c:pt idx="1">
                  <c:v>43.81</c:v>
                </c:pt>
                <c:pt idx="2">
                  <c:v>43.9</c:v>
                </c:pt>
                <c:pt idx="3">
                  <c:v>43.57</c:v>
                </c:pt>
                <c:pt idx="4">
                  <c:v>43.8</c:v>
                </c:pt>
                <c:pt idx="5">
                  <c:v>43.51</c:v>
                </c:pt>
                <c:pt idx="6">
                  <c:v>43.7</c:v>
                </c:pt>
                <c:pt idx="7">
                  <c:v>43.76</c:v>
                </c:pt>
                <c:pt idx="8">
                  <c:v>43.51</c:v>
                </c:pt>
                <c:pt idx="9">
                  <c:v>43.53</c:v>
                </c:pt>
                <c:pt idx="10">
                  <c:v>43.53</c:v>
                </c:pt>
                <c:pt idx="11">
                  <c:v>44.99</c:v>
                </c:pt>
                <c:pt idx="12">
                  <c:v>43.62</c:v>
                </c:pt>
                <c:pt idx="13">
                  <c:v>43.97</c:v>
                </c:pt>
                <c:pt idx="14">
                  <c:v>43.27</c:v>
                </c:pt>
                <c:pt idx="15">
                  <c:v>43.44</c:v>
                </c:pt>
                <c:pt idx="16">
                  <c:v>44.01</c:v>
                </c:pt>
                <c:pt idx="17">
                  <c:v>43.61</c:v>
                </c:pt>
                <c:pt idx="18">
                  <c:v>43.32</c:v>
                </c:pt>
                <c:pt idx="19">
                  <c:v>43.35</c:v>
                </c:pt>
                <c:pt idx="20">
                  <c:v>47.85</c:v>
                </c:pt>
                <c:pt idx="21">
                  <c:v>43.62</c:v>
                </c:pt>
                <c:pt idx="22">
                  <c:v>43.49</c:v>
                </c:pt>
                <c:pt idx="23">
                  <c:v>43.61</c:v>
                </c:pt>
                <c:pt idx="24">
                  <c:v>44.06</c:v>
                </c:pt>
                <c:pt idx="25">
                  <c:v>44.35</c:v>
                </c:pt>
                <c:pt idx="26">
                  <c:v>43.71</c:v>
                </c:pt>
                <c:pt idx="27">
                  <c:v>43.77</c:v>
                </c:pt>
                <c:pt idx="28">
                  <c:v>43.5</c:v>
                </c:pt>
                <c:pt idx="29">
                  <c:v>43.58</c:v>
                </c:pt>
                <c:pt idx="30">
                  <c:v>43.37</c:v>
                </c:pt>
                <c:pt idx="31">
                  <c:v>45.89</c:v>
                </c:pt>
                <c:pt idx="32">
                  <c:v>43.8</c:v>
                </c:pt>
                <c:pt idx="33">
                  <c:v>43.53</c:v>
                </c:pt>
                <c:pt idx="34">
                  <c:v>43.56</c:v>
                </c:pt>
                <c:pt idx="35">
                  <c:v>45.22</c:v>
                </c:pt>
                <c:pt idx="36">
                  <c:v>43.48</c:v>
                </c:pt>
                <c:pt idx="37">
                  <c:v>44.84</c:v>
                </c:pt>
                <c:pt idx="38">
                  <c:v>45.53</c:v>
                </c:pt>
                <c:pt idx="39">
                  <c:v>43.66</c:v>
                </c:pt>
                <c:pt idx="40">
                  <c:v>43.68</c:v>
                </c:pt>
                <c:pt idx="41">
                  <c:v>44.13</c:v>
                </c:pt>
                <c:pt idx="42">
                  <c:v>46.09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Petrovich!$E$18</c:f>
              <c:strCache>
                <c:ptCount val="1"/>
                <c:pt idx="0">
                  <c:v>Гетьманцев Даниил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Petrovich!$B$19:$B$72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Petrovich!$E$19:$E$72</c:f>
              <c:numCache>
                <c:formatCode>0.00</c:formatCode>
                <c:ptCount val="54"/>
                <c:pt idx="0">
                  <c:v>43.2</c:v>
                </c:pt>
                <c:pt idx="1">
                  <c:v>43.43</c:v>
                </c:pt>
                <c:pt idx="2">
                  <c:v>43.49</c:v>
                </c:pt>
                <c:pt idx="3">
                  <c:v>43.2</c:v>
                </c:pt>
                <c:pt idx="4">
                  <c:v>43.76</c:v>
                </c:pt>
                <c:pt idx="5">
                  <c:v>43.1</c:v>
                </c:pt>
                <c:pt idx="6">
                  <c:v>43.65</c:v>
                </c:pt>
                <c:pt idx="7">
                  <c:v>43.85</c:v>
                </c:pt>
                <c:pt idx="8">
                  <c:v>43.42</c:v>
                </c:pt>
                <c:pt idx="9">
                  <c:v>43.98</c:v>
                </c:pt>
                <c:pt idx="10">
                  <c:v>43.17</c:v>
                </c:pt>
                <c:pt idx="11">
                  <c:v>43.07</c:v>
                </c:pt>
                <c:pt idx="12">
                  <c:v>43.26</c:v>
                </c:pt>
                <c:pt idx="13">
                  <c:v>43.21</c:v>
                </c:pt>
                <c:pt idx="14">
                  <c:v>43.39</c:v>
                </c:pt>
                <c:pt idx="15">
                  <c:v>43.37</c:v>
                </c:pt>
                <c:pt idx="16">
                  <c:v>43.92</c:v>
                </c:pt>
                <c:pt idx="17">
                  <c:v>43.49</c:v>
                </c:pt>
                <c:pt idx="18">
                  <c:v>46.5</c:v>
                </c:pt>
                <c:pt idx="19">
                  <c:v>43.42</c:v>
                </c:pt>
                <c:pt idx="20">
                  <c:v>43.19</c:v>
                </c:pt>
                <c:pt idx="21">
                  <c:v>43.32</c:v>
                </c:pt>
                <c:pt idx="22">
                  <c:v>43.49</c:v>
                </c:pt>
                <c:pt idx="23">
                  <c:v>43.6</c:v>
                </c:pt>
                <c:pt idx="24">
                  <c:v>44.43</c:v>
                </c:pt>
                <c:pt idx="25">
                  <c:v>43.23</c:v>
                </c:pt>
                <c:pt idx="26">
                  <c:v>43.08</c:v>
                </c:pt>
                <c:pt idx="27">
                  <c:v>43.17</c:v>
                </c:pt>
                <c:pt idx="28">
                  <c:v>43.28</c:v>
                </c:pt>
                <c:pt idx="29">
                  <c:v>43.01</c:v>
                </c:pt>
                <c:pt idx="30">
                  <c:v>43.24</c:v>
                </c:pt>
                <c:pt idx="31">
                  <c:v>42.93</c:v>
                </c:pt>
                <c:pt idx="32">
                  <c:v>44.53</c:v>
                </c:pt>
                <c:pt idx="33">
                  <c:v>43.82</c:v>
                </c:pt>
                <c:pt idx="34">
                  <c:v>43.43</c:v>
                </c:pt>
                <c:pt idx="35">
                  <c:v>43.36</c:v>
                </c:pt>
                <c:pt idx="36">
                  <c:v>43.39</c:v>
                </c:pt>
                <c:pt idx="37">
                  <c:v>43.26</c:v>
                </c:pt>
                <c:pt idx="38">
                  <c:v>43.02</c:v>
                </c:pt>
                <c:pt idx="39">
                  <c:v>43.23</c:v>
                </c:pt>
                <c:pt idx="40">
                  <c:v>43.82</c:v>
                </c:pt>
                <c:pt idx="41">
                  <c:v>43.43</c:v>
                </c:pt>
                <c:pt idx="46">
                  <c:v>43.38</c:v>
                </c:pt>
                <c:pt idx="47">
                  <c:v>43.21</c:v>
                </c:pt>
                <c:pt idx="48">
                  <c:v>43.18</c:v>
                </c:pt>
                <c:pt idx="49">
                  <c:v>44.6</c:v>
                </c:pt>
                <c:pt idx="50">
                  <c:v>44.23</c:v>
                </c:pt>
                <c:pt idx="51">
                  <c:v>43.03</c:v>
                </c:pt>
                <c:pt idx="52">
                  <c:v>43.4</c:v>
                </c:pt>
                <c:pt idx="53">
                  <c:v>45.24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Petrovich!$F$18</c:f>
              <c:strCache>
                <c:ptCount val="1"/>
                <c:pt idx="0">
                  <c:v>Сосин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Petrovich!$B$19:$B$72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Petrovich!$F$19:$F$72</c:f>
              <c:numCache>
                <c:formatCode>0.00</c:formatCode>
                <c:ptCount val="54"/>
                <c:pt idx="0">
                  <c:v>43.25</c:v>
                </c:pt>
                <c:pt idx="1">
                  <c:v>47.71</c:v>
                </c:pt>
                <c:pt idx="2">
                  <c:v>43.45</c:v>
                </c:pt>
                <c:pt idx="3">
                  <c:v>43.95</c:v>
                </c:pt>
                <c:pt idx="4">
                  <c:v>43.39</c:v>
                </c:pt>
                <c:pt idx="5">
                  <c:v>43.43</c:v>
                </c:pt>
                <c:pt idx="6">
                  <c:v>43.96</c:v>
                </c:pt>
                <c:pt idx="7">
                  <c:v>43.95</c:v>
                </c:pt>
                <c:pt idx="8">
                  <c:v>43.69</c:v>
                </c:pt>
                <c:pt idx="9">
                  <c:v>43.57</c:v>
                </c:pt>
                <c:pt idx="10">
                  <c:v>43.89</c:v>
                </c:pt>
                <c:pt idx="11">
                  <c:v>44.28</c:v>
                </c:pt>
                <c:pt idx="12">
                  <c:v>43.76</c:v>
                </c:pt>
                <c:pt idx="13">
                  <c:v>43.86</c:v>
                </c:pt>
                <c:pt idx="14">
                  <c:v>44</c:v>
                </c:pt>
                <c:pt idx="15">
                  <c:v>44</c:v>
                </c:pt>
                <c:pt idx="16">
                  <c:v>44.46</c:v>
                </c:pt>
                <c:pt idx="17">
                  <c:v>43.54</c:v>
                </c:pt>
                <c:pt idx="18">
                  <c:v>44.05</c:v>
                </c:pt>
                <c:pt idx="19">
                  <c:v>45.46</c:v>
                </c:pt>
                <c:pt idx="20">
                  <c:v>43.28</c:v>
                </c:pt>
                <c:pt idx="21">
                  <c:v>44.06</c:v>
                </c:pt>
                <c:pt idx="22">
                  <c:v>44.25</c:v>
                </c:pt>
                <c:pt idx="23">
                  <c:v>43.6</c:v>
                </c:pt>
                <c:pt idx="24">
                  <c:v>44.1</c:v>
                </c:pt>
                <c:pt idx="25">
                  <c:v>43.64</c:v>
                </c:pt>
                <c:pt idx="26">
                  <c:v>44.21</c:v>
                </c:pt>
                <c:pt idx="27">
                  <c:v>43.82</c:v>
                </c:pt>
                <c:pt idx="28">
                  <c:v>43.71</c:v>
                </c:pt>
                <c:pt idx="29">
                  <c:v>44.31</c:v>
                </c:pt>
                <c:pt idx="30">
                  <c:v>43.67</c:v>
                </c:pt>
                <c:pt idx="31">
                  <c:v>43.55</c:v>
                </c:pt>
                <c:pt idx="32">
                  <c:v>44.38</c:v>
                </c:pt>
                <c:pt idx="33">
                  <c:v>44.52</c:v>
                </c:pt>
                <c:pt idx="34">
                  <c:v>43.96</c:v>
                </c:pt>
                <c:pt idx="35">
                  <c:v>44.5</c:v>
                </c:pt>
                <c:pt idx="36">
                  <c:v>43.72</c:v>
                </c:pt>
                <c:pt idx="37">
                  <c:v>43</c:v>
                </c:pt>
                <c:pt idx="38">
                  <c:v>43.34</c:v>
                </c:pt>
                <c:pt idx="39">
                  <c:v>43.4</c:v>
                </c:pt>
                <c:pt idx="40">
                  <c:v>43.45</c:v>
                </c:pt>
                <c:pt idx="41">
                  <c:v>44.71</c:v>
                </c:pt>
                <c:pt idx="42">
                  <c:v>43.45</c:v>
                </c:pt>
                <c:pt idx="43">
                  <c:v>43.45</c:v>
                </c:pt>
                <c:pt idx="44">
                  <c:v>45.58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Petrovich!$G$18</c:f>
              <c:strCache>
                <c:ptCount val="1"/>
                <c:pt idx="0">
                  <c:v>Гетьманцев Даниил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Petrovich!$B$19:$B$72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Petrovich!$G$19:$G$72</c:f>
              <c:numCache>
                <c:formatCode>0.00</c:formatCode>
                <c:ptCount val="54"/>
                <c:pt idx="0">
                  <c:v>44.47</c:v>
                </c:pt>
                <c:pt idx="1">
                  <c:v>43.58</c:v>
                </c:pt>
                <c:pt idx="2">
                  <c:v>43.88</c:v>
                </c:pt>
                <c:pt idx="3">
                  <c:v>43.65</c:v>
                </c:pt>
                <c:pt idx="4">
                  <c:v>43.52</c:v>
                </c:pt>
                <c:pt idx="5">
                  <c:v>44.3</c:v>
                </c:pt>
                <c:pt idx="6">
                  <c:v>44.03</c:v>
                </c:pt>
                <c:pt idx="7">
                  <c:v>43.5</c:v>
                </c:pt>
                <c:pt idx="8">
                  <c:v>43.6</c:v>
                </c:pt>
                <c:pt idx="9">
                  <c:v>43.55</c:v>
                </c:pt>
                <c:pt idx="10">
                  <c:v>43.69</c:v>
                </c:pt>
                <c:pt idx="11">
                  <c:v>43.42</c:v>
                </c:pt>
                <c:pt idx="12">
                  <c:v>43.36</c:v>
                </c:pt>
                <c:pt idx="13">
                  <c:v>43.67</c:v>
                </c:pt>
                <c:pt idx="14">
                  <c:v>43.61</c:v>
                </c:pt>
                <c:pt idx="15">
                  <c:v>43.54</c:v>
                </c:pt>
                <c:pt idx="16">
                  <c:v>44.81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EA-4878-800F-8C8B1C803A4C}"/>
            </c:ext>
          </c:extLst>
        </c:ser>
        <c:ser>
          <c:idx val="5"/>
          <c:order val="5"/>
          <c:tx>
            <c:strRef>
              <c:f>Petrovich!$H$18</c:f>
              <c:strCache>
                <c:ptCount val="1"/>
                <c:pt idx="0">
                  <c:v>Сосин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Petrovich!$B$19:$B$72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Petrovich!$H$19:$H$72</c:f>
              <c:numCache>
                <c:formatCode>0.00</c:formatCode>
                <c:ptCount val="54"/>
                <c:pt idx="0">
                  <c:v>44.05</c:v>
                </c:pt>
                <c:pt idx="1">
                  <c:v>44.25</c:v>
                </c:pt>
                <c:pt idx="2">
                  <c:v>44.2</c:v>
                </c:pt>
                <c:pt idx="3">
                  <c:v>44.21</c:v>
                </c:pt>
                <c:pt idx="4">
                  <c:v>43.55</c:v>
                </c:pt>
                <c:pt idx="5">
                  <c:v>43.77</c:v>
                </c:pt>
                <c:pt idx="6">
                  <c:v>43.33</c:v>
                </c:pt>
                <c:pt idx="7">
                  <c:v>43.52</c:v>
                </c:pt>
                <c:pt idx="8">
                  <c:v>43.57</c:v>
                </c:pt>
                <c:pt idx="9">
                  <c:v>44.03</c:v>
                </c:pt>
                <c:pt idx="10">
                  <c:v>44.22</c:v>
                </c:pt>
                <c:pt idx="11">
                  <c:v>43.72</c:v>
                </c:pt>
                <c:pt idx="12">
                  <c:v>43.74</c:v>
                </c:pt>
                <c:pt idx="13">
                  <c:v>43.69</c:v>
                </c:pt>
                <c:pt idx="14">
                  <c:v>43.87</c:v>
                </c:pt>
                <c:pt idx="15">
                  <c:v>44.22</c:v>
                </c:pt>
                <c:pt idx="16">
                  <c:v>43.58</c:v>
                </c:pt>
                <c:pt idx="17">
                  <c:v>43.62</c:v>
                </c:pt>
                <c:pt idx="18">
                  <c:v>44.24</c:v>
                </c:pt>
                <c:pt idx="19">
                  <c:v>45.08</c:v>
                </c:pt>
                <c:pt idx="20">
                  <c:v>43.7</c:v>
                </c:pt>
                <c:pt idx="21">
                  <c:v>43.56</c:v>
                </c:pt>
                <c:pt idx="22">
                  <c:v>43.88</c:v>
                </c:pt>
                <c:pt idx="23">
                  <c:v>43.72</c:v>
                </c:pt>
                <c:pt idx="24">
                  <c:v>43.8</c:v>
                </c:pt>
                <c:pt idx="25">
                  <c:v>43.16</c:v>
                </c:pt>
                <c:pt idx="26">
                  <c:v>43.49</c:v>
                </c:pt>
                <c:pt idx="27">
                  <c:v>43.48</c:v>
                </c:pt>
                <c:pt idx="28">
                  <c:v>43.48</c:v>
                </c:pt>
                <c:pt idx="29">
                  <c:v>44.85</c:v>
                </c:pt>
                <c:pt idx="30">
                  <c:v>45.62</c:v>
                </c:pt>
                <c:pt idx="31">
                  <c:v>43.2</c:v>
                </c:pt>
                <c:pt idx="32">
                  <c:v>44.72</c:v>
                </c:pt>
                <c:pt idx="33">
                  <c:v>43.8</c:v>
                </c:pt>
                <c:pt idx="34">
                  <c:v>44.6</c:v>
                </c:pt>
                <c:pt idx="35">
                  <c:v>44.4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EA-4878-800F-8C8B1C803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48864"/>
        <c:axId val="134462208"/>
      </c:lineChart>
      <c:catAx>
        <c:axId val="13494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462208"/>
        <c:crosses val="autoZero"/>
        <c:auto val="1"/>
        <c:lblAlgn val="ctr"/>
        <c:lblOffset val="100"/>
        <c:noMultiLvlLbl val="0"/>
      </c:catAx>
      <c:valAx>
        <c:axId val="134462208"/>
        <c:scaling>
          <c:orientation val="minMax"/>
          <c:max val="46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49488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7" workbookViewId="0">
      <selection activeCell="B9" sqref="B9:B23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hidden="1" customWidth="1"/>
    <col min="11" max="16384" width="8.88671875" style="1"/>
  </cols>
  <sheetData>
    <row r="1" spans="1:12" ht="19.8" x14ac:dyDescent="0.4">
      <c r="A1" s="320" t="s">
        <v>118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12" ht="17.399999999999999" x14ac:dyDescent="0.35">
      <c r="A2" s="321" t="s">
        <v>385</v>
      </c>
      <c r="B2" s="321"/>
      <c r="C2" s="321"/>
      <c r="D2" s="321"/>
      <c r="E2" s="321"/>
      <c r="F2" s="321"/>
      <c r="G2" s="321"/>
      <c r="H2" s="321"/>
      <c r="I2" s="321"/>
      <c r="J2" s="321"/>
    </row>
    <row r="3" spans="1:12" ht="6" customHeight="1" thickBot="1" x14ac:dyDescent="0.35"/>
    <row r="4" spans="1:12" s="3" customFormat="1" ht="15" customHeight="1" x14ac:dyDescent="0.3">
      <c r="A4" s="322" t="s">
        <v>0</v>
      </c>
      <c r="B4" s="324" t="s">
        <v>1</v>
      </c>
      <c r="C4" s="326" t="s">
        <v>2</v>
      </c>
      <c r="D4" s="328" t="s">
        <v>3</v>
      </c>
      <c r="E4" s="329"/>
      <c r="F4" s="330" t="s">
        <v>4</v>
      </c>
      <c r="G4" s="331"/>
      <c r="H4" s="324"/>
      <c r="I4" s="332" t="s">
        <v>5</v>
      </c>
      <c r="J4" s="333"/>
    </row>
    <row r="5" spans="1:12" s="8" customFormat="1" ht="15" thickBot="1" x14ac:dyDescent="0.35">
      <c r="A5" s="323"/>
      <c r="B5" s="325"/>
      <c r="C5" s="327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5.95" customHeight="1" x14ac:dyDescent="0.3">
      <c r="A6" s="112">
        <v>1</v>
      </c>
      <c r="B6" s="275" t="s">
        <v>132</v>
      </c>
      <c r="C6" s="262">
        <v>6</v>
      </c>
      <c r="D6" s="269">
        <v>42.224999999999994</v>
      </c>
      <c r="E6" s="263">
        <v>5</v>
      </c>
      <c r="F6" s="277">
        <v>243</v>
      </c>
      <c r="G6" s="271" t="s">
        <v>408</v>
      </c>
      <c r="H6" s="261" t="s">
        <v>177</v>
      </c>
      <c r="I6" s="41">
        <v>41.99</v>
      </c>
      <c r="J6" s="9"/>
      <c r="K6" s="436"/>
    </row>
    <row r="7" spans="1:12" s="3" customFormat="1" ht="25.95" customHeight="1" x14ac:dyDescent="0.3">
      <c r="A7" s="10">
        <v>2</v>
      </c>
      <c r="B7" s="276" t="s">
        <v>205</v>
      </c>
      <c r="C7" s="264">
        <v>18</v>
      </c>
      <c r="D7" s="270">
        <v>42.054499999999997</v>
      </c>
      <c r="E7" s="265">
        <v>1</v>
      </c>
      <c r="F7" s="266">
        <v>242</v>
      </c>
      <c r="G7" s="273" t="s">
        <v>178</v>
      </c>
      <c r="H7" s="260">
        <v>48</v>
      </c>
      <c r="I7" s="40">
        <v>41.97</v>
      </c>
      <c r="J7" s="11"/>
      <c r="K7" s="436"/>
    </row>
    <row r="8" spans="1:12" s="3" customFormat="1" ht="25.95" customHeight="1" x14ac:dyDescent="0.3">
      <c r="A8" s="10">
        <v>3</v>
      </c>
      <c r="B8" s="276" t="s">
        <v>136</v>
      </c>
      <c r="C8" s="264">
        <v>13</v>
      </c>
      <c r="D8" s="270">
        <v>42.144000000000005</v>
      </c>
      <c r="E8" s="265">
        <v>2</v>
      </c>
      <c r="F8" s="266">
        <v>242</v>
      </c>
      <c r="G8" s="273" t="s">
        <v>178</v>
      </c>
      <c r="H8" s="260">
        <v>12.48</v>
      </c>
      <c r="I8" s="42">
        <v>42.13</v>
      </c>
      <c r="J8" s="11"/>
      <c r="K8" s="436"/>
    </row>
    <row r="9" spans="1:12" s="3" customFormat="1" ht="25.95" customHeight="1" x14ac:dyDescent="0.3">
      <c r="A9" s="10">
        <v>4</v>
      </c>
      <c r="B9" s="276" t="s">
        <v>139</v>
      </c>
      <c r="C9" s="264">
        <v>16</v>
      </c>
      <c r="D9" s="270">
        <v>42.663499999999999</v>
      </c>
      <c r="E9" s="265">
        <v>16</v>
      </c>
      <c r="F9" s="266">
        <v>242</v>
      </c>
      <c r="G9" s="273" t="s">
        <v>178</v>
      </c>
      <c r="H9" s="260">
        <v>2</v>
      </c>
      <c r="I9" s="43">
        <v>41.89</v>
      </c>
      <c r="J9" s="11"/>
      <c r="K9" s="436"/>
      <c r="L9" s="12"/>
    </row>
    <row r="10" spans="1:12" s="3" customFormat="1" ht="25.95" customHeight="1" x14ac:dyDescent="0.3">
      <c r="A10" s="10">
        <v>5</v>
      </c>
      <c r="B10" s="276" t="s">
        <v>179</v>
      </c>
      <c r="C10" s="264">
        <v>7</v>
      </c>
      <c r="D10" s="270">
        <v>42.171999999999997</v>
      </c>
      <c r="E10" s="265">
        <v>3</v>
      </c>
      <c r="F10" s="266">
        <v>242</v>
      </c>
      <c r="G10" s="273" t="s">
        <v>178</v>
      </c>
      <c r="H10" s="260">
        <v>1</v>
      </c>
      <c r="I10" s="42">
        <v>42.12</v>
      </c>
      <c r="J10" s="11"/>
      <c r="K10" s="436"/>
      <c r="L10" s="12"/>
    </row>
    <row r="11" spans="1:12" s="3" customFormat="1" ht="25.95" customHeight="1" x14ac:dyDescent="0.3">
      <c r="A11" s="10">
        <v>6</v>
      </c>
      <c r="B11" s="276" t="s">
        <v>124</v>
      </c>
      <c r="C11" s="264">
        <v>1</v>
      </c>
      <c r="D11" s="270">
        <v>42.6815</v>
      </c>
      <c r="E11" s="265">
        <v>17</v>
      </c>
      <c r="F11" s="267">
        <v>242</v>
      </c>
      <c r="G11" s="273" t="s">
        <v>178</v>
      </c>
      <c r="H11" s="260">
        <v>15</v>
      </c>
      <c r="I11" s="42">
        <v>42</v>
      </c>
      <c r="J11" s="11"/>
      <c r="K11" s="436"/>
      <c r="L11" s="12"/>
    </row>
    <row r="12" spans="1:12" s="3" customFormat="1" ht="25.95" customHeight="1" x14ac:dyDescent="0.3">
      <c r="A12" s="10">
        <v>7</v>
      </c>
      <c r="B12" s="276" t="s">
        <v>142</v>
      </c>
      <c r="C12" s="264">
        <v>5</v>
      </c>
      <c r="D12" s="270">
        <v>42.628</v>
      </c>
      <c r="E12" s="265">
        <v>14</v>
      </c>
      <c r="F12" s="266">
        <v>242</v>
      </c>
      <c r="G12" s="273" t="s">
        <v>178</v>
      </c>
      <c r="H12" s="260">
        <v>3</v>
      </c>
      <c r="I12" s="42">
        <v>41.97</v>
      </c>
      <c r="J12" s="11"/>
      <c r="L12" s="12"/>
    </row>
    <row r="13" spans="1:12" s="3" customFormat="1" ht="25.95" customHeight="1" x14ac:dyDescent="0.3">
      <c r="A13" s="10">
        <v>8</v>
      </c>
      <c r="B13" s="276" t="s">
        <v>397</v>
      </c>
      <c r="C13" s="264">
        <v>2</v>
      </c>
      <c r="D13" s="270">
        <v>42.222499999999997</v>
      </c>
      <c r="E13" s="265">
        <v>4</v>
      </c>
      <c r="F13" s="267">
        <v>242</v>
      </c>
      <c r="G13" s="273" t="s">
        <v>409</v>
      </c>
      <c r="H13" s="260">
        <v>3</v>
      </c>
      <c r="I13" s="42">
        <v>42.08</v>
      </c>
      <c r="J13" s="11"/>
      <c r="L13" s="12"/>
    </row>
    <row r="14" spans="1:12" s="3" customFormat="1" ht="25.95" customHeight="1" x14ac:dyDescent="0.3">
      <c r="A14" s="10">
        <v>9</v>
      </c>
      <c r="B14" s="276" t="s">
        <v>133</v>
      </c>
      <c r="C14" s="264">
        <v>15</v>
      </c>
      <c r="D14" s="270">
        <v>42.641000000000005</v>
      </c>
      <c r="E14" s="265">
        <v>15</v>
      </c>
      <c r="F14" s="266">
        <v>241</v>
      </c>
      <c r="G14" s="273" t="s">
        <v>180</v>
      </c>
      <c r="H14" s="260">
        <v>3</v>
      </c>
      <c r="I14" s="42">
        <v>41.93</v>
      </c>
      <c r="J14" s="11"/>
    </row>
    <row r="15" spans="1:12" s="3" customFormat="1" ht="25.95" customHeight="1" x14ac:dyDescent="0.3">
      <c r="A15" s="10">
        <v>10</v>
      </c>
      <c r="B15" s="276" t="s">
        <v>151</v>
      </c>
      <c r="C15" s="264">
        <v>10</v>
      </c>
      <c r="D15" s="270">
        <v>42.4495</v>
      </c>
      <c r="E15" s="265">
        <v>9</v>
      </c>
      <c r="F15" s="266">
        <v>241</v>
      </c>
      <c r="G15" s="273" t="s">
        <v>180</v>
      </c>
      <c r="H15" s="260">
        <v>28</v>
      </c>
      <c r="I15" s="43">
        <v>42.14</v>
      </c>
      <c r="J15" s="11"/>
    </row>
    <row r="16" spans="1:12" s="3" customFormat="1" ht="25.95" customHeight="1" x14ac:dyDescent="0.3">
      <c r="A16" s="10">
        <v>11</v>
      </c>
      <c r="B16" s="276" t="s">
        <v>148</v>
      </c>
      <c r="C16" s="264">
        <v>3</v>
      </c>
      <c r="D16" s="270">
        <v>42.391999999999996</v>
      </c>
      <c r="E16" s="265">
        <v>7</v>
      </c>
      <c r="F16" s="266">
        <v>240</v>
      </c>
      <c r="G16" s="273" t="s">
        <v>181</v>
      </c>
      <c r="H16" s="260">
        <v>12</v>
      </c>
      <c r="I16" s="43">
        <v>42.1</v>
      </c>
      <c r="J16" s="11"/>
    </row>
    <row r="17" spans="1:12" s="3" customFormat="1" ht="25.95" customHeight="1" x14ac:dyDescent="0.3">
      <c r="A17" s="10">
        <v>12</v>
      </c>
      <c r="B17" s="276" t="s">
        <v>119</v>
      </c>
      <c r="C17" s="264">
        <v>12</v>
      </c>
      <c r="D17" s="270">
        <v>42.237000000000002</v>
      </c>
      <c r="E17" s="265">
        <v>6</v>
      </c>
      <c r="F17" s="266">
        <v>240</v>
      </c>
      <c r="G17" s="273" t="s">
        <v>181</v>
      </c>
      <c r="H17" s="260">
        <v>6.5</v>
      </c>
      <c r="I17" s="472">
        <v>42.05</v>
      </c>
      <c r="J17" s="259"/>
      <c r="K17" s="2"/>
      <c r="L17" s="2"/>
    </row>
    <row r="18" spans="1:12" ht="25.95" customHeight="1" x14ac:dyDescent="0.3">
      <c r="A18" s="10">
        <v>13</v>
      </c>
      <c r="B18" s="276" t="s">
        <v>165</v>
      </c>
      <c r="C18" s="264">
        <v>17</v>
      </c>
      <c r="D18" s="270">
        <v>42.555</v>
      </c>
      <c r="E18" s="265">
        <v>11</v>
      </c>
      <c r="F18" s="266">
        <v>240</v>
      </c>
      <c r="G18" s="273" t="s">
        <v>181</v>
      </c>
      <c r="H18" s="260">
        <v>17.5</v>
      </c>
      <c r="I18" s="472">
        <v>42.09</v>
      </c>
      <c r="J18" s="259"/>
    </row>
    <row r="19" spans="1:12" s="2" customFormat="1" ht="25.95" customHeight="1" x14ac:dyDescent="0.3">
      <c r="A19" s="10">
        <v>14</v>
      </c>
      <c r="B19" s="276" t="s">
        <v>182</v>
      </c>
      <c r="C19" s="264">
        <v>14</v>
      </c>
      <c r="D19" s="270">
        <v>42.534999999999997</v>
      </c>
      <c r="E19" s="265">
        <v>10</v>
      </c>
      <c r="F19" s="266">
        <v>240</v>
      </c>
      <c r="G19" s="273" t="s">
        <v>181</v>
      </c>
      <c r="H19" s="260">
        <v>6.5</v>
      </c>
      <c r="I19" s="472">
        <v>42.55</v>
      </c>
      <c r="J19" s="259"/>
      <c r="K19" s="1"/>
      <c r="L19" s="1"/>
    </row>
    <row r="20" spans="1:12" ht="25.95" customHeight="1" x14ac:dyDescent="0.3">
      <c r="A20" s="10">
        <v>15</v>
      </c>
      <c r="B20" s="276" t="s">
        <v>154</v>
      </c>
      <c r="C20" s="264">
        <v>4</v>
      </c>
      <c r="D20" s="270">
        <v>42.587499999999999</v>
      </c>
      <c r="E20" s="265">
        <v>13</v>
      </c>
      <c r="F20" s="266">
        <v>239</v>
      </c>
      <c r="G20" s="273" t="s">
        <v>183</v>
      </c>
      <c r="H20" s="260">
        <v>10</v>
      </c>
      <c r="I20" s="42">
        <v>42.4</v>
      </c>
      <c r="J20" s="11"/>
      <c r="K20" s="3"/>
      <c r="L20" s="3"/>
    </row>
    <row r="21" spans="1:12" ht="25.95" customHeight="1" x14ac:dyDescent="0.3">
      <c r="A21" s="10">
        <v>16</v>
      </c>
      <c r="B21" s="276" t="s">
        <v>129</v>
      </c>
      <c r="C21" s="264">
        <v>8</v>
      </c>
      <c r="D21" s="270">
        <v>42.566500000000005</v>
      </c>
      <c r="E21" s="265">
        <v>12</v>
      </c>
      <c r="F21" s="266">
        <v>239</v>
      </c>
      <c r="G21" s="272" t="s">
        <v>183</v>
      </c>
      <c r="H21" s="260">
        <v>1</v>
      </c>
      <c r="I21" s="472">
        <v>42.34</v>
      </c>
      <c r="J21" s="259"/>
    </row>
    <row r="22" spans="1:12" ht="25.95" customHeight="1" x14ac:dyDescent="0.3">
      <c r="A22" s="10">
        <v>17</v>
      </c>
      <c r="B22" s="276" t="s">
        <v>163</v>
      </c>
      <c r="C22" s="264">
        <v>9</v>
      </c>
      <c r="D22" s="270">
        <v>42.447000000000003</v>
      </c>
      <c r="E22" s="265">
        <v>8</v>
      </c>
      <c r="F22" s="266">
        <v>238</v>
      </c>
      <c r="G22" s="272" t="s">
        <v>411</v>
      </c>
      <c r="H22" s="260">
        <v>34</v>
      </c>
      <c r="I22" s="472">
        <v>42.04</v>
      </c>
      <c r="J22" s="259"/>
      <c r="L22" s="446"/>
    </row>
    <row r="23" spans="1:12" ht="25.95" customHeight="1" thickBot="1" x14ac:dyDescent="0.35">
      <c r="A23" s="10">
        <v>18</v>
      </c>
      <c r="B23" s="276" t="s">
        <v>121</v>
      </c>
      <c r="C23" s="264">
        <v>11</v>
      </c>
      <c r="D23" s="268">
        <v>42.856499999999997</v>
      </c>
      <c r="E23" s="265">
        <v>18</v>
      </c>
      <c r="F23" s="266">
        <v>235</v>
      </c>
      <c r="G23" s="272" t="s">
        <v>184</v>
      </c>
      <c r="H23" s="260" t="s">
        <v>181</v>
      </c>
      <c r="I23" s="473">
        <v>42.93</v>
      </c>
      <c r="J23" s="116"/>
    </row>
  </sheetData>
  <sortState ref="A6:L23">
    <sortCondition ref="A6:A23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84"/>
  <sheetViews>
    <sheetView zoomScale="50" zoomScaleNormal="50" zoomScalePageLayoutView="75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K37" sqref="K37:L39"/>
    </sheetView>
  </sheetViews>
  <sheetFormatPr defaultColWidth="8.88671875" defaultRowHeight="14.4" x14ac:dyDescent="0.3"/>
  <cols>
    <col min="1" max="1" width="8.88671875" style="119"/>
    <col min="2" max="3" width="35.44140625" style="119" customWidth="1"/>
    <col min="4" max="4" width="9.88671875" style="119" customWidth="1"/>
    <col min="5" max="5" width="11.33203125" style="119" customWidth="1"/>
    <col min="6" max="6" width="10.6640625" style="120" customWidth="1"/>
    <col min="7" max="8" width="9.88671875" style="120" customWidth="1"/>
    <col min="9" max="9" width="10.88671875" style="120" customWidth="1"/>
    <col min="10" max="10" width="11.33203125" style="119" customWidth="1"/>
    <col min="11" max="11" width="10.44140625" style="119" customWidth="1"/>
    <col min="12" max="12" width="10.6640625" style="119" bestFit="1" customWidth="1"/>
    <col min="13" max="13" width="8.88671875" style="119" customWidth="1"/>
    <col min="14" max="14" width="9.6640625" style="119" customWidth="1"/>
    <col min="15" max="15" width="8.88671875" style="119" customWidth="1"/>
    <col min="16" max="16" width="11.109375" style="119" customWidth="1"/>
    <col min="17" max="24" width="8.88671875" style="119" customWidth="1"/>
    <col min="25" max="25" width="9.44140625" style="119" customWidth="1"/>
    <col min="26" max="26" width="5.5546875" style="119" hidden="1" customWidth="1"/>
    <col min="27" max="27" width="5.33203125" style="119" hidden="1" customWidth="1"/>
    <col min="28" max="28" width="4.88671875" style="119" hidden="1" customWidth="1"/>
    <col min="29" max="29" width="6.109375" style="119" hidden="1" customWidth="1"/>
    <col min="30" max="30" width="6.33203125" style="119" hidden="1" customWidth="1"/>
    <col min="31" max="31" width="6" style="119" hidden="1" customWidth="1"/>
    <col min="32" max="32" width="8.88671875" style="119" hidden="1" customWidth="1"/>
    <col min="33" max="33" width="6.33203125" style="119" hidden="1" customWidth="1"/>
    <col min="34" max="34" width="6.44140625" style="119" hidden="1" customWidth="1"/>
    <col min="35" max="35" width="5.5546875" style="119" hidden="1" customWidth="1"/>
    <col min="36" max="36" width="6.33203125" style="119" hidden="1" customWidth="1"/>
    <col min="37" max="41" width="8.88671875" style="119" hidden="1" customWidth="1"/>
    <col min="42" max="43" width="8.88671875" style="119" customWidth="1"/>
    <col min="44" max="16384" width="8.88671875" style="119"/>
  </cols>
  <sheetData>
    <row r="1" spans="1:41" ht="48" customHeight="1" x14ac:dyDescent="0.3">
      <c r="A1" s="346" t="s">
        <v>118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</row>
    <row r="2" spans="1:41" ht="5.25" customHeight="1" x14ac:dyDescent="0.3"/>
    <row r="3" spans="1:41" ht="19.5" customHeight="1" thickBot="1" x14ac:dyDescent="0.45">
      <c r="A3" s="347" t="s">
        <v>12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</row>
    <row r="4" spans="1:41" ht="15.75" customHeight="1" thickBot="1" x14ac:dyDescent="0.4">
      <c r="A4" s="121"/>
      <c r="B4" s="121"/>
      <c r="C4" s="121"/>
      <c r="D4" s="121"/>
      <c r="E4" s="121"/>
      <c r="F4" s="121"/>
      <c r="G4" s="121"/>
      <c r="H4" s="121"/>
      <c r="I4" s="121"/>
      <c r="J4" s="121"/>
      <c r="AF4" s="348" t="s">
        <v>93</v>
      </c>
      <c r="AG4" s="349"/>
      <c r="AH4" s="350"/>
      <c r="AI4" s="350"/>
      <c r="AJ4" s="350"/>
      <c r="AK4" s="350"/>
      <c r="AL4" s="350"/>
      <c r="AM4" s="122"/>
      <c r="AN4" s="122"/>
      <c r="AO4" s="123"/>
    </row>
    <row r="5" spans="1:41" s="120" customFormat="1" ht="30" customHeight="1" x14ac:dyDescent="0.3">
      <c r="A5" s="351" t="s">
        <v>2</v>
      </c>
      <c r="B5" s="353" t="s">
        <v>1</v>
      </c>
      <c r="C5" s="355" t="s">
        <v>13</v>
      </c>
      <c r="D5" s="357" t="s">
        <v>14</v>
      </c>
      <c r="E5" s="359" t="s">
        <v>15</v>
      </c>
      <c r="F5" s="359" t="s">
        <v>16</v>
      </c>
      <c r="G5" s="361" t="s">
        <v>17</v>
      </c>
      <c r="H5" s="357"/>
      <c r="I5" s="357"/>
      <c r="J5" s="362"/>
      <c r="K5" s="362"/>
      <c r="L5" s="363"/>
      <c r="Z5" s="348" t="s">
        <v>94</v>
      </c>
      <c r="AA5" s="350"/>
      <c r="AB5" s="350"/>
      <c r="AC5" s="350"/>
      <c r="AD5" s="350"/>
      <c r="AE5" s="350"/>
      <c r="AF5" s="124"/>
      <c r="AG5" s="125"/>
      <c r="AH5" s="126"/>
      <c r="AI5" s="127"/>
      <c r="AJ5" s="366" t="s">
        <v>95</v>
      </c>
      <c r="AK5" s="366"/>
      <c r="AL5" s="367" t="s">
        <v>116</v>
      </c>
      <c r="AM5" s="368"/>
      <c r="AN5" s="368"/>
      <c r="AO5" s="128"/>
    </row>
    <row r="6" spans="1:41" s="120" customFormat="1" ht="30" customHeight="1" thickBot="1" x14ac:dyDescent="0.65">
      <c r="A6" s="352"/>
      <c r="B6" s="354"/>
      <c r="C6" s="356"/>
      <c r="D6" s="358"/>
      <c r="E6" s="360"/>
      <c r="F6" s="360"/>
      <c r="G6" s="129" t="s">
        <v>18</v>
      </c>
      <c r="H6" s="130" t="s">
        <v>6</v>
      </c>
      <c r="I6" s="130" t="s">
        <v>19</v>
      </c>
      <c r="J6" s="131" t="s">
        <v>20</v>
      </c>
      <c r="K6" s="132" t="s">
        <v>21</v>
      </c>
      <c r="L6" s="133" t="s">
        <v>7</v>
      </c>
      <c r="M6" s="134">
        <v>3</v>
      </c>
      <c r="N6" s="364" t="s">
        <v>71</v>
      </c>
      <c r="O6" s="365"/>
      <c r="P6" s="365"/>
      <c r="Q6" s="365"/>
      <c r="R6" s="365"/>
      <c r="S6" s="365"/>
      <c r="T6" s="365"/>
      <c r="U6" s="365"/>
      <c r="Z6" s="135">
        <v>2</v>
      </c>
      <c r="AA6" s="125">
        <v>1</v>
      </c>
      <c r="AB6" s="136" t="s">
        <v>96</v>
      </c>
      <c r="AC6" s="137" t="s">
        <v>97</v>
      </c>
      <c r="AD6" s="138">
        <v>1</v>
      </c>
      <c r="AE6" s="139">
        <v>2</v>
      </c>
      <c r="AF6" s="140" t="s">
        <v>97</v>
      </c>
      <c r="AG6" s="141" t="s">
        <v>98</v>
      </c>
      <c r="AH6" s="142" t="s">
        <v>99</v>
      </c>
      <c r="AI6" s="143" t="s">
        <v>100</v>
      </c>
      <c r="AJ6" s="246" t="s">
        <v>101</v>
      </c>
      <c r="AK6" s="247" t="s">
        <v>117</v>
      </c>
      <c r="AL6" s="248" t="s">
        <v>114</v>
      </c>
      <c r="AM6" s="248" t="s">
        <v>115</v>
      </c>
      <c r="AN6" s="248"/>
      <c r="AO6" s="144"/>
    </row>
    <row r="7" spans="1:41" s="154" customFormat="1" ht="30" customHeight="1" thickBot="1" x14ac:dyDescent="0.35">
      <c r="A7" s="334">
        <v>1</v>
      </c>
      <c r="B7" s="397" t="s">
        <v>124</v>
      </c>
      <c r="C7" s="145" t="s">
        <v>125</v>
      </c>
      <c r="D7" s="146" t="s">
        <v>53</v>
      </c>
      <c r="E7" s="147">
        <v>79.2</v>
      </c>
      <c r="F7" s="378">
        <f>IF(M6=3,AC7,AF7)</f>
        <v>0</v>
      </c>
      <c r="G7" s="148">
        <v>16</v>
      </c>
      <c r="H7" s="149">
        <v>42.47</v>
      </c>
      <c r="I7" s="148">
        <f>IF(E7&lt;84.9,0,IF(E7&lt;87.4,0.1,IF(E7&lt;89.9,0.15,IF(E7&lt;92.4,0.2,IF(E7&lt;94.9,0.25,IF(E7&lt;97.4,0.3,IF(E7&lt;99.9,0.35,0.4)))))))</f>
        <v>0</v>
      </c>
      <c r="J7" s="150">
        <f>H7-I7</f>
        <v>42.47</v>
      </c>
      <c r="K7" s="340">
        <f>AVERAGE(J7:J8)</f>
        <v>42.6815</v>
      </c>
      <c r="L7" s="381">
        <f>RANK(K7,K7:K63,1)</f>
        <v>17</v>
      </c>
      <c r="M7" s="151" t="s">
        <v>38</v>
      </c>
      <c r="N7" s="152">
        <v>0.05</v>
      </c>
      <c r="O7" s="153">
        <v>0.1</v>
      </c>
      <c r="P7" s="153">
        <v>0.15</v>
      </c>
      <c r="Q7" s="153">
        <v>0.2</v>
      </c>
      <c r="R7" s="153">
        <v>0.25</v>
      </c>
      <c r="S7" s="153">
        <v>0.3</v>
      </c>
      <c r="T7" s="153">
        <v>0.35</v>
      </c>
      <c r="U7" s="153">
        <f>N7*8</f>
        <v>0.4</v>
      </c>
      <c r="Z7" s="155">
        <f>AVERAGE(E7:E9)</f>
        <v>81.550000000000011</v>
      </c>
      <c r="AA7" s="156">
        <f>IF(E7&gt;84.9,E7,E8)</f>
        <v>83.9</v>
      </c>
      <c r="AB7" s="156">
        <f>COUNTIF(E7:E9,"&gt;84.9")</f>
        <v>0</v>
      </c>
      <c r="AC7" s="242">
        <f>IF(AB7=1,AD7,AE7)</f>
        <v>0</v>
      </c>
      <c r="AD7" s="157">
        <f>IF(AA7&lt;84.9,0,IF(AA7&lt;87.4,9,IF(AA7&lt;89.9,13.5,IF(AA7&lt;92.4,18,IF(AA7&lt;94.9,22.5,IF(AA7&lt;97.4,27,IF(AA7&lt;99.9,31.5,36)))))))</f>
        <v>0</v>
      </c>
      <c r="AE7" s="157">
        <f>IF(Z7&lt;84.9,0,IF(Z7&lt;87.4,18,IF(Z7&lt;89.9,27,IF(Z7&lt;92.4,36,IF(Z7&lt;94.9,45,IF(Z7&lt;97.4,54,IF(Z7&lt;99.9,63,72)))))))</f>
        <v>0</v>
      </c>
      <c r="AF7" s="245">
        <f>IF(AG7=2,AH7,AI7)</f>
        <v>0</v>
      </c>
      <c r="AG7" s="156">
        <f>COUNTIF(E7:E9,"&gt;1")</f>
        <v>2</v>
      </c>
      <c r="AH7" s="158">
        <f>IF(AB7=1,AJ7,AK7)</f>
        <v>0</v>
      </c>
      <c r="AI7" s="156">
        <f>IF(AB7=1,AL7,IF(AB7=2,AM7,AK7))</f>
        <v>0</v>
      </c>
      <c r="AJ7" s="159">
        <f>IF(AA7&lt;84.9,0,IF(AA7&lt;87.4,12,IF(AA7&lt;89.9,18,IF(AA7&lt;92.4,24,IF(AA7&lt;94.9,30,IF(AA7&lt;97.4,36,IF(AA7&lt;99.9,42,48)))))))</f>
        <v>0</v>
      </c>
      <c r="AK7" s="159">
        <f>IF(AA7&lt;84.9,0,IF(AA7&lt;87.4,24,IF(AA7&lt;89.9,36,IF(AA7&lt;92.4,48,IF(AA7&lt;94.9,60,IF(AA7&lt;97.4,72,IF(AA7&lt;99.9,84,96)))))))</f>
        <v>0</v>
      </c>
      <c r="AL7" s="159">
        <f>IF(AA7&lt;84.9,0,IF(AA7&lt;87.4,8,IF(AA7&lt;89.9,12,IF(AA7&lt;92.4,16,IF(AA7&lt;94.9,20,IF(AA7&lt;97.4,24,IF(AA7&lt;99.9,28,32)))))))</f>
        <v>0</v>
      </c>
      <c r="AM7" s="156">
        <f>IF(AO7&lt;84.9,0,IF(AO7&lt;87.4,16,IF(AO7&lt;89.9,24,IF(AO7&lt;92.4,32,IF(AO7&lt;94.9,40,IF(AO7&lt;97.4,48,IF(AO7&lt;99.9,56,64)))))))</f>
        <v>0</v>
      </c>
      <c r="AN7" s="159"/>
      <c r="AO7" s="249">
        <f>(SUM(E7:E9)-MIN(E7:E9))/2</f>
        <v>41.95000000000001</v>
      </c>
    </row>
    <row r="8" spans="1:41" s="154" customFormat="1" ht="30" customHeight="1" x14ac:dyDescent="0.3">
      <c r="A8" s="389"/>
      <c r="B8" s="398"/>
      <c r="C8" s="160" t="s">
        <v>126</v>
      </c>
      <c r="D8" s="161" t="s">
        <v>54</v>
      </c>
      <c r="E8" s="162">
        <v>83.9</v>
      </c>
      <c r="F8" s="379"/>
      <c r="G8" s="163">
        <v>1</v>
      </c>
      <c r="H8" s="164">
        <v>42.893000000000001</v>
      </c>
      <c r="I8" s="163">
        <f t="shared" ref="I8:I51" si="0">IF(E8&lt;84.9,0,IF(E8&lt;87.4,0.1,IF(E8&lt;89.9,0.15,IF(E8&lt;92.4,0.2,IF(E8&lt;94.9,0.25,IF(E8&lt;97.4,0.3,IF(E8&lt;99.9,0.35,0.4)))))))</f>
        <v>0</v>
      </c>
      <c r="J8" s="165">
        <f t="shared" ref="J8:J51" si="1">H8-I8</f>
        <v>42.893000000000001</v>
      </c>
      <c r="K8" s="341"/>
      <c r="L8" s="382"/>
      <c r="M8" s="369" t="s">
        <v>68</v>
      </c>
      <c r="N8" s="166">
        <f>1.5*3</f>
        <v>4.5</v>
      </c>
      <c r="O8" s="167">
        <f>1.5*3*2</f>
        <v>9</v>
      </c>
      <c r="P8" s="167">
        <f>1.5*3*3</f>
        <v>13.5</v>
      </c>
      <c r="Q8" s="167">
        <f>1.5*3*4</f>
        <v>18</v>
      </c>
      <c r="R8" s="167">
        <f>1.5*3*5</f>
        <v>22.5</v>
      </c>
      <c r="S8" s="167">
        <f>1.5*3*6</f>
        <v>27</v>
      </c>
      <c r="T8" s="167">
        <f>1.5*3*7</f>
        <v>31.5</v>
      </c>
      <c r="U8" s="167">
        <f>1.5*3*8</f>
        <v>36</v>
      </c>
      <c r="V8" s="168" t="s">
        <v>72</v>
      </c>
      <c r="Z8" s="155"/>
      <c r="AA8" s="156"/>
      <c r="AB8" s="156"/>
      <c r="AC8" s="243"/>
      <c r="AD8" s="157"/>
      <c r="AE8" s="157"/>
      <c r="AF8" s="245"/>
      <c r="AG8" s="156"/>
      <c r="AH8" s="158"/>
      <c r="AI8" s="156"/>
      <c r="AJ8" s="159"/>
      <c r="AK8" s="159"/>
      <c r="AL8" s="159"/>
      <c r="AM8" s="156"/>
      <c r="AN8" s="156"/>
      <c r="AO8" s="249"/>
    </row>
    <row r="9" spans="1:41" s="154" customFormat="1" ht="30" customHeight="1" thickBot="1" x14ac:dyDescent="0.35">
      <c r="A9" s="396"/>
      <c r="B9" s="399"/>
      <c r="C9" s="169"/>
      <c r="D9" s="170" t="s">
        <v>77</v>
      </c>
      <c r="E9" s="171"/>
      <c r="F9" s="380"/>
      <c r="G9" s="172"/>
      <c r="H9" s="173"/>
      <c r="I9" s="172">
        <f t="shared" si="0"/>
        <v>0</v>
      </c>
      <c r="J9" s="174">
        <f t="shared" si="1"/>
        <v>0</v>
      </c>
      <c r="K9" s="342"/>
      <c r="L9" s="383"/>
      <c r="M9" s="370"/>
      <c r="N9" s="175">
        <f>3*3</f>
        <v>9</v>
      </c>
      <c r="O9" s="176">
        <f>3*3*2</f>
        <v>18</v>
      </c>
      <c r="P9" s="176">
        <f>3*3*3</f>
        <v>27</v>
      </c>
      <c r="Q9" s="176">
        <f>3*3*4</f>
        <v>36</v>
      </c>
      <c r="R9" s="176">
        <f>3*3*5</f>
        <v>45</v>
      </c>
      <c r="S9" s="176">
        <f>3*3*6</f>
        <v>54</v>
      </c>
      <c r="T9" s="176">
        <f>3*3*7</f>
        <v>63</v>
      </c>
      <c r="U9" s="176">
        <f>3*3*8</f>
        <v>72</v>
      </c>
      <c r="V9" s="177" t="s">
        <v>73</v>
      </c>
      <c r="Z9" s="155"/>
      <c r="AA9" s="156"/>
      <c r="AB9" s="156"/>
      <c r="AC9" s="243"/>
      <c r="AD9" s="157"/>
      <c r="AE9" s="157"/>
      <c r="AF9" s="245"/>
      <c r="AG9" s="156"/>
      <c r="AH9" s="158"/>
      <c r="AI9" s="156"/>
      <c r="AJ9" s="159"/>
      <c r="AK9" s="159"/>
      <c r="AL9" s="159"/>
      <c r="AM9" s="156"/>
      <c r="AN9" s="156"/>
      <c r="AO9" s="249"/>
    </row>
    <row r="10" spans="1:41" s="154" customFormat="1" ht="30" customHeight="1" thickBot="1" x14ac:dyDescent="0.35">
      <c r="A10" s="375">
        <v>2</v>
      </c>
      <c r="B10" s="334" t="s">
        <v>160</v>
      </c>
      <c r="C10" s="178" t="s">
        <v>161</v>
      </c>
      <c r="D10" s="146" t="s">
        <v>50</v>
      </c>
      <c r="E10" s="179">
        <v>75.599999999999994</v>
      </c>
      <c r="F10" s="378">
        <f>IF(M6=3,AC10,AF10)</f>
        <v>0</v>
      </c>
      <c r="G10" s="148">
        <v>3</v>
      </c>
      <c r="H10" s="149">
        <v>41.957999999999998</v>
      </c>
      <c r="I10" s="148">
        <f t="shared" si="0"/>
        <v>0</v>
      </c>
      <c r="J10" s="150">
        <f t="shared" si="1"/>
        <v>41.957999999999998</v>
      </c>
      <c r="K10" s="340">
        <f>AVERAGE(J10:J11)</f>
        <v>42.222499999999997</v>
      </c>
      <c r="L10" s="390">
        <f>RANK(K10,K7:K63,1)</f>
        <v>4</v>
      </c>
      <c r="M10" s="180" t="s">
        <v>70</v>
      </c>
      <c r="N10" s="181">
        <v>82.5</v>
      </c>
      <c r="O10" s="182">
        <v>85</v>
      </c>
      <c r="P10" s="182">
        <v>87.5</v>
      </c>
      <c r="Q10" s="182">
        <v>90</v>
      </c>
      <c r="R10" s="182">
        <v>92.5</v>
      </c>
      <c r="S10" s="182">
        <v>95</v>
      </c>
      <c r="T10" s="182">
        <v>97.5</v>
      </c>
      <c r="U10" s="182">
        <v>100</v>
      </c>
      <c r="Z10" s="155">
        <f>AVERAGE(E10:E12)</f>
        <v>74.3</v>
      </c>
      <c r="AA10" s="156">
        <f>IF(E10&gt;84.9,E10,E11)</f>
        <v>73</v>
      </c>
      <c r="AB10" s="156">
        <f>COUNTIF(E10:E12,"&gt;84.9")</f>
        <v>0</v>
      </c>
      <c r="AC10" s="243">
        <f>IF(AB10=1,AD10,AE10)</f>
        <v>0</v>
      </c>
      <c r="AD10" s="157">
        <f>IF(AA10&lt;84.9,0,IF(AA10&lt;87.4,9,IF(AA10&lt;89.9,13.5,IF(AA10&lt;92.4,18,IF(AA10&lt;94.9,22.5,IF(AA10&lt;97.4,27,IF(AA10&lt;99.9,31.5,36)))))))</f>
        <v>0</v>
      </c>
      <c r="AE10" s="157">
        <f>IF(Z10&lt;84.9,0,IF(Z10&lt;87.4,18,IF(Z10&lt;89.9,27,IF(Z10&lt;92.4,36,IF(Z10&lt;94.9,45,IF(Z10&lt;97.4,54,IF(Z10&lt;99.9,63,72)))))))</f>
        <v>0</v>
      </c>
      <c r="AF10" s="245">
        <f>IF(AG10=2,AH10,AI10)</f>
        <v>0</v>
      </c>
      <c r="AG10" s="156">
        <f>COUNTIF(E10:E12,"&gt;1")</f>
        <v>2</v>
      </c>
      <c r="AH10" s="158">
        <f>IF(AB10=1,AJ10,AK10)</f>
        <v>0</v>
      </c>
      <c r="AI10" s="156">
        <f>IF(AB10=1,AL10,IF(AB10=2,AM10,AK10))</f>
        <v>0</v>
      </c>
      <c r="AJ10" s="159">
        <f>IF(AA10&lt;84.9,0,IF(AA10&lt;87.4,12,IF(AA10&lt;89.9,18,IF(AA10&lt;92.4,24,IF(AA10&lt;94.9,30,IF(AA10&lt;97.4,36,IF(AA10&lt;99.9,42,48)))))))</f>
        <v>0</v>
      </c>
      <c r="AK10" s="159">
        <f>IF(AA10&lt;84.9,0,IF(AA10&lt;87.4,24,IF(AA10&lt;89.9,36,IF(AA10&lt;92.4,48,IF(AA10&lt;94.9,60,IF(AA10&lt;97.4,72,IF(AA10&lt;99.9,84,96)))))))</f>
        <v>0</v>
      </c>
      <c r="AL10" s="159">
        <f>IF(AA10&lt;84.9,0,IF(AA10&lt;87.4,8,IF(AA10&lt;89.9,12,IF(AA10&lt;92.4,16,IF(AA10&lt;94.9,20,IF(AA10&lt;97.4,24,IF(AA10&lt;99.9,28,32)))))))</f>
        <v>0</v>
      </c>
      <c r="AM10" s="156">
        <f>IF(AO10&lt;84.9,0,IF(AO10&lt;87.4,16,IF(AO10&lt;89.9,24,IF(AO10&lt;92.4,32,IF(AO10&lt;94.9,40,IF(AO10&lt;97.4,48,IF(AO10&lt;99.9,56,64)))))))</f>
        <v>0</v>
      </c>
      <c r="AN10" s="156"/>
      <c r="AO10" s="249">
        <f>(SUM(E10:E12)-MIN(E10:E12))/2</f>
        <v>37.799999999999997</v>
      </c>
    </row>
    <row r="11" spans="1:41" s="154" customFormat="1" ht="30" customHeight="1" x14ac:dyDescent="0.3">
      <c r="A11" s="388"/>
      <c r="B11" s="389"/>
      <c r="C11" s="183" t="s">
        <v>162</v>
      </c>
      <c r="D11" s="161" t="s">
        <v>49</v>
      </c>
      <c r="E11" s="184">
        <v>73</v>
      </c>
      <c r="F11" s="379"/>
      <c r="G11" s="185">
        <v>16</v>
      </c>
      <c r="H11" s="186">
        <v>42.487000000000002</v>
      </c>
      <c r="I11" s="185">
        <f t="shared" si="0"/>
        <v>0</v>
      </c>
      <c r="J11" s="165">
        <f t="shared" si="1"/>
        <v>42.487000000000002</v>
      </c>
      <c r="K11" s="341"/>
      <c r="L11" s="391"/>
      <c r="M11" s="393" t="s">
        <v>69</v>
      </c>
      <c r="N11" s="187">
        <f>1.5*4</f>
        <v>6</v>
      </c>
      <c r="O11" s="188">
        <f>1.5*4*2</f>
        <v>12</v>
      </c>
      <c r="P11" s="188">
        <f>1.5*4*3</f>
        <v>18</v>
      </c>
      <c r="Q11" s="188">
        <f>1.5*4*4</f>
        <v>24</v>
      </c>
      <c r="R11" s="188">
        <f>1.5*4*5</f>
        <v>30</v>
      </c>
      <c r="S11" s="188">
        <f>1.5*4*6</f>
        <v>36</v>
      </c>
      <c r="T11" s="188">
        <f>1.5*4*7</f>
        <v>42</v>
      </c>
      <c r="U11" s="188">
        <f>1.5*4*8</f>
        <v>48</v>
      </c>
      <c r="V11" s="189" t="s">
        <v>72</v>
      </c>
      <c r="W11" s="371" t="s">
        <v>74</v>
      </c>
      <c r="X11" s="372"/>
      <c r="Z11" s="155"/>
      <c r="AA11" s="156"/>
      <c r="AB11" s="156"/>
      <c r="AC11" s="243"/>
      <c r="AD11" s="157"/>
      <c r="AE11" s="157"/>
      <c r="AF11" s="245"/>
      <c r="AG11" s="156"/>
      <c r="AH11" s="158"/>
      <c r="AI11" s="156"/>
      <c r="AJ11" s="159"/>
      <c r="AK11" s="159"/>
      <c r="AL11" s="159"/>
      <c r="AM11" s="156"/>
      <c r="AN11" s="156"/>
      <c r="AO11" s="249"/>
    </row>
    <row r="12" spans="1:41" s="154" customFormat="1" ht="30" customHeight="1" thickBot="1" x14ac:dyDescent="0.35">
      <c r="A12" s="377"/>
      <c r="B12" s="336"/>
      <c r="C12" s="190"/>
      <c r="D12" s="170" t="s">
        <v>78</v>
      </c>
      <c r="E12" s="191"/>
      <c r="F12" s="380"/>
      <c r="G12" s="172"/>
      <c r="H12" s="173"/>
      <c r="I12" s="172">
        <f t="shared" si="0"/>
        <v>0</v>
      </c>
      <c r="J12" s="174">
        <f t="shared" si="1"/>
        <v>0</v>
      </c>
      <c r="K12" s="342"/>
      <c r="L12" s="392"/>
      <c r="M12" s="394"/>
      <c r="N12" s="192">
        <f>3*4</f>
        <v>12</v>
      </c>
      <c r="O12" s="193">
        <f>3*4*2</f>
        <v>24</v>
      </c>
      <c r="P12" s="193">
        <f>3*4*3</f>
        <v>36</v>
      </c>
      <c r="Q12" s="193">
        <f>3*4*4</f>
        <v>48</v>
      </c>
      <c r="R12" s="193">
        <f>3*4*5</f>
        <v>60</v>
      </c>
      <c r="S12" s="193">
        <f>3*4*6</f>
        <v>72</v>
      </c>
      <c r="T12" s="193">
        <f>3*4*7</f>
        <v>84</v>
      </c>
      <c r="U12" s="193">
        <f>3*4*8</f>
        <v>96</v>
      </c>
      <c r="V12" s="194" t="s">
        <v>73</v>
      </c>
      <c r="W12" s="373"/>
      <c r="X12" s="374"/>
      <c r="Z12" s="155"/>
      <c r="AA12" s="156"/>
      <c r="AB12" s="156"/>
      <c r="AC12" s="243"/>
      <c r="AD12" s="157"/>
      <c r="AE12" s="157"/>
      <c r="AF12" s="245"/>
      <c r="AG12" s="156"/>
      <c r="AH12" s="158"/>
      <c r="AI12" s="156"/>
      <c r="AJ12" s="159"/>
      <c r="AK12" s="159"/>
      <c r="AL12" s="159"/>
      <c r="AM12" s="156"/>
      <c r="AN12" s="156"/>
      <c r="AO12" s="249"/>
    </row>
    <row r="13" spans="1:41" s="154" customFormat="1" ht="30" customHeight="1" x14ac:dyDescent="0.3">
      <c r="A13" s="375">
        <v>3</v>
      </c>
      <c r="B13" s="334" t="s">
        <v>148</v>
      </c>
      <c r="C13" s="178" t="s">
        <v>149</v>
      </c>
      <c r="D13" s="146" t="s">
        <v>42</v>
      </c>
      <c r="E13" s="195">
        <v>63.3</v>
      </c>
      <c r="F13" s="378">
        <f>IF(M6=3,AC13,AF13)</f>
        <v>0</v>
      </c>
      <c r="G13" s="148">
        <v>3</v>
      </c>
      <c r="H13" s="149">
        <v>42.244</v>
      </c>
      <c r="I13" s="148">
        <f t="shared" si="0"/>
        <v>0</v>
      </c>
      <c r="J13" s="150">
        <f t="shared" si="1"/>
        <v>42.244</v>
      </c>
      <c r="K13" s="340">
        <f>AVERAGE(J13:J14)</f>
        <v>42.391999999999996</v>
      </c>
      <c r="L13" s="381">
        <f>RANK(K13,K7:K63,1)</f>
        <v>7</v>
      </c>
      <c r="M13" s="394"/>
      <c r="N13" s="196">
        <f>1*4</f>
        <v>4</v>
      </c>
      <c r="O13" s="197">
        <f>1*4*2</f>
        <v>8</v>
      </c>
      <c r="P13" s="197">
        <f>1*4*3</f>
        <v>12</v>
      </c>
      <c r="Q13" s="197">
        <f>1*4*4</f>
        <v>16</v>
      </c>
      <c r="R13" s="197">
        <f>1*4*5</f>
        <v>20</v>
      </c>
      <c r="S13" s="197">
        <f>1*4*6</f>
        <v>24</v>
      </c>
      <c r="T13" s="197">
        <f>1*4*7</f>
        <v>28</v>
      </c>
      <c r="U13" s="197">
        <f>1*4*8</f>
        <v>32</v>
      </c>
      <c r="V13" s="198" t="s">
        <v>72</v>
      </c>
      <c r="W13" s="384" t="s">
        <v>75</v>
      </c>
      <c r="X13" s="385"/>
      <c r="Z13" s="155">
        <f>AVERAGE(E13:E15)</f>
        <v>66.8</v>
      </c>
      <c r="AA13" s="156">
        <f>IF(E13&gt;84.9,E13,E14)</f>
        <v>70.3</v>
      </c>
      <c r="AB13" s="156">
        <f>COUNTIF(E13:E15,"&gt;84.9")</f>
        <v>0</v>
      </c>
      <c r="AC13" s="243">
        <f>IF(AB13=1,AD13,AE13)</f>
        <v>0</v>
      </c>
      <c r="AD13" s="157">
        <f>IF(AA13&lt;84.9,0,IF(AA13&lt;87.4,9,IF(AA13&lt;89.9,13.5,IF(AA13&lt;92.4,18,IF(AA13&lt;94.9,22.5,IF(AA13&lt;97.4,27,IF(AA13&lt;99.9,31.5,36)))))))</f>
        <v>0</v>
      </c>
      <c r="AE13" s="157">
        <f>IF(Z13&lt;84.9,0,IF(Z13&lt;87.4,18,IF(Z13&lt;89.9,27,IF(Z13&lt;92.4,36,IF(Z13&lt;94.9,45,IF(Z13&lt;97.4,54,IF(Z13&lt;99.9,63,72)))))))</f>
        <v>0</v>
      </c>
      <c r="AF13" s="245">
        <f>IF(AG13=2,AH13,AI13)</f>
        <v>0</v>
      </c>
      <c r="AG13" s="156">
        <f>COUNTIF(E13:E15,"&gt;1")</f>
        <v>2</v>
      </c>
      <c r="AH13" s="158">
        <f>IF(AB13=1,AJ13,AK13)</f>
        <v>0</v>
      </c>
      <c r="AI13" s="156">
        <f>IF(AB13=1,AL13,IF(AB13=2,AM13,AK13))</f>
        <v>0</v>
      </c>
      <c r="AJ13" s="159">
        <f>IF(AA13&lt;84.9,0,IF(AA13&lt;87.4,12,IF(AA13&lt;89.9,18,IF(AA13&lt;92.4,24,IF(AA13&lt;94.9,30,IF(AA13&lt;97.4,36,IF(AA13&lt;99.9,42,48)))))))</f>
        <v>0</v>
      </c>
      <c r="AK13" s="159">
        <f>IF(AA13&lt;84.9,0,IF(AA13&lt;87.4,24,IF(AA13&lt;89.9,36,IF(AA13&lt;92.4,48,IF(AA13&lt;94.9,60,IF(AA13&lt;97.4,72,IF(AA13&lt;99.9,84,96)))))))</f>
        <v>0</v>
      </c>
      <c r="AL13" s="159">
        <f>IF(AA13&lt;84.9,0,IF(AA13&lt;87.4,8,IF(AA13&lt;89.9,12,IF(AA13&lt;92.4,16,IF(AA13&lt;94.9,20,IF(AA13&lt;97.4,24,IF(AA13&lt;99.9,28,32)))))))</f>
        <v>0</v>
      </c>
      <c r="AM13" s="156">
        <f>IF(AO13&lt;84.9,0,IF(AO13&lt;87.4,16,IF(AO13&lt;89.9,24,IF(AO13&lt;92.4,32,IF(AO13&lt;94.9,40,IF(AO13&lt;97.4,48,IF(AO13&lt;99.9,56,64)))))))</f>
        <v>0</v>
      </c>
      <c r="AN13" s="156"/>
      <c r="AO13" s="249">
        <f>(SUM(E13:E15)-MIN(E13:E15))/2</f>
        <v>35.15</v>
      </c>
    </row>
    <row r="14" spans="1:41" s="154" customFormat="1" ht="30" customHeight="1" x14ac:dyDescent="0.3">
      <c r="A14" s="376"/>
      <c r="B14" s="335"/>
      <c r="C14" s="199" t="s">
        <v>150</v>
      </c>
      <c r="D14" s="200" t="s">
        <v>43</v>
      </c>
      <c r="E14" s="201">
        <v>70.3</v>
      </c>
      <c r="F14" s="379"/>
      <c r="G14" s="185">
        <v>4</v>
      </c>
      <c r="H14" s="186">
        <v>42.54</v>
      </c>
      <c r="I14" s="185">
        <f t="shared" si="0"/>
        <v>0</v>
      </c>
      <c r="J14" s="165">
        <f t="shared" si="1"/>
        <v>42.54</v>
      </c>
      <c r="K14" s="341"/>
      <c r="L14" s="382"/>
      <c r="M14" s="394"/>
      <c r="N14" s="196">
        <f>2*4</f>
        <v>8</v>
      </c>
      <c r="O14" s="197">
        <f>2*4*2</f>
        <v>16</v>
      </c>
      <c r="P14" s="197">
        <f>2*4*3</f>
        <v>24</v>
      </c>
      <c r="Q14" s="197">
        <f>2*4*4</f>
        <v>32</v>
      </c>
      <c r="R14" s="197">
        <f>2*4*5</f>
        <v>40</v>
      </c>
      <c r="S14" s="197">
        <f>2*4*6</f>
        <v>48</v>
      </c>
      <c r="T14" s="197">
        <f>2*4*7</f>
        <v>56</v>
      </c>
      <c r="U14" s="197">
        <f>2*4*8</f>
        <v>64</v>
      </c>
      <c r="V14" s="198" t="s">
        <v>73</v>
      </c>
      <c r="W14" s="384"/>
      <c r="X14" s="385"/>
      <c r="Z14" s="155"/>
      <c r="AA14" s="156"/>
      <c r="AB14" s="156"/>
      <c r="AC14" s="243"/>
      <c r="AD14" s="157"/>
      <c r="AE14" s="157"/>
      <c r="AF14" s="245"/>
      <c r="AG14" s="156"/>
      <c r="AH14" s="158"/>
      <c r="AI14" s="156"/>
      <c r="AJ14" s="159"/>
      <c r="AK14" s="159"/>
      <c r="AL14" s="159"/>
      <c r="AM14" s="156"/>
      <c r="AN14" s="156"/>
      <c r="AO14" s="249"/>
    </row>
    <row r="15" spans="1:41" s="154" customFormat="1" ht="30" customHeight="1" thickBot="1" x14ac:dyDescent="0.35">
      <c r="A15" s="377"/>
      <c r="B15" s="336"/>
      <c r="C15" s="190"/>
      <c r="D15" s="170" t="s">
        <v>79</v>
      </c>
      <c r="E15" s="191"/>
      <c r="F15" s="380"/>
      <c r="G15" s="172"/>
      <c r="H15" s="173"/>
      <c r="I15" s="172">
        <f t="shared" si="0"/>
        <v>0</v>
      </c>
      <c r="J15" s="174">
        <f t="shared" si="1"/>
        <v>0</v>
      </c>
      <c r="K15" s="342"/>
      <c r="L15" s="383"/>
      <c r="M15" s="395"/>
      <c r="N15" s="202">
        <f>3*4</f>
        <v>12</v>
      </c>
      <c r="O15" s="203">
        <f>3*4*2</f>
        <v>24</v>
      </c>
      <c r="P15" s="203">
        <f>3*4*3</f>
        <v>36</v>
      </c>
      <c r="Q15" s="203">
        <f>3*4*4</f>
        <v>48</v>
      </c>
      <c r="R15" s="203">
        <f>3*4*5</f>
        <v>60</v>
      </c>
      <c r="S15" s="203">
        <f>3*4*6</f>
        <v>72</v>
      </c>
      <c r="T15" s="203">
        <f>3*4*7</f>
        <v>84</v>
      </c>
      <c r="U15" s="203">
        <f>3*4*8</f>
        <v>96</v>
      </c>
      <c r="V15" s="204" t="s">
        <v>76</v>
      </c>
      <c r="W15" s="386"/>
      <c r="X15" s="387"/>
      <c r="Z15" s="155"/>
      <c r="AA15" s="156"/>
      <c r="AB15" s="156"/>
      <c r="AC15" s="243"/>
      <c r="AD15" s="157"/>
      <c r="AE15" s="157"/>
      <c r="AF15" s="245"/>
      <c r="AG15" s="156"/>
      <c r="AH15" s="158"/>
      <c r="AI15" s="156"/>
      <c r="AJ15" s="159"/>
      <c r="AK15" s="159"/>
      <c r="AL15" s="159"/>
      <c r="AM15" s="156"/>
      <c r="AN15" s="156"/>
      <c r="AO15" s="249"/>
    </row>
    <row r="16" spans="1:41" s="154" customFormat="1" ht="30" customHeight="1" x14ac:dyDescent="0.3">
      <c r="A16" s="334">
        <v>4</v>
      </c>
      <c r="B16" s="334" t="s">
        <v>154</v>
      </c>
      <c r="C16" s="178" t="s">
        <v>156</v>
      </c>
      <c r="D16" s="146" t="s">
        <v>57</v>
      </c>
      <c r="E16" s="195">
        <v>84.3</v>
      </c>
      <c r="F16" s="378">
        <f>IF(M6=3,AC16,AF16)</f>
        <v>0</v>
      </c>
      <c r="G16" s="148">
        <v>4</v>
      </c>
      <c r="H16" s="149">
        <v>42.561</v>
      </c>
      <c r="I16" s="148">
        <f t="shared" si="0"/>
        <v>0</v>
      </c>
      <c r="J16" s="150">
        <f t="shared" si="1"/>
        <v>42.561</v>
      </c>
      <c r="K16" s="340">
        <f>AVERAGE(J16:J17)</f>
        <v>42.587499999999999</v>
      </c>
      <c r="L16" s="343">
        <f>RANK(K16,K7:K63,1)</f>
        <v>13</v>
      </c>
      <c r="N16" s="205"/>
      <c r="O16" s="205"/>
      <c r="P16" s="205"/>
      <c r="Q16" s="205"/>
      <c r="Z16" s="155">
        <f>AVERAGE(E16:E18)</f>
        <v>82.05</v>
      </c>
      <c r="AA16" s="156">
        <f>IF(E16&gt;84.9,E16,E17)</f>
        <v>79.8</v>
      </c>
      <c r="AB16" s="156">
        <f>COUNTIF(E16:E18,"&gt;84.9")</f>
        <v>0</v>
      </c>
      <c r="AC16" s="243">
        <f>IF(AB16=1,AD16,AE16)</f>
        <v>0</v>
      </c>
      <c r="AD16" s="157">
        <f>IF(AA16&lt;84.9,0,IF(AA16&lt;87.4,9,IF(AA16&lt;89.9,13.5,IF(AA16&lt;92.4,18,IF(AA16&lt;94.9,22.5,IF(AA16&lt;97.4,27,IF(AA16&lt;99.9,31.5,36)))))))</f>
        <v>0</v>
      </c>
      <c r="AE16" s="157">
        <f>IF(Z16&lt;84.9,0,IF(Z16&lt;87.4,18,IF(Z16&lt;89.9,27,IF(Z16&lt;92.4,36,IF(Z16&lt;94.9,45,IF(Z16&lt;97.4,54,IF(Z16&lt;99.9,63,72)))))))</f>
        <v>0</v>
      </c>
      <c r="AF16" s="245">
        <f>IF(AG16=2,AH16,AI16)</f>
        <v>0</v>
      </c>
      <c r="AG16" s="156">
        <f>COUNTIF(E16:E18,"&gt;1")</f>
        <v>2</v>
      </c>
      <c r="AH16" s="158">
        <f>IF(AB16=1,AJ16,AK16)</f>
        <v>0</v>
      </c>
      <c r="AI16" s="156">
        <f>IF(AB16=1,AL16,IF(AB16=2,AM16,AK16))</f>
        <v>0</v>
      </c>
      <c r="AJ16" s="159">
        <f>IF(AA16&lt;84.9,0,IF(AA16&lt;87.4,12,IF(AA16&lt;89.9,18,IF(AA16&lt;92.4,24,IF(AA16&lt;94.9,30,IF(AA16&lt;97.4,36,IF(AA16&lt;99.9,42,48)))))))</f>
        <v>0</v>
      </c>
      <c r="AK16" s="159">
        <f>IF(AA16&lt;84.9,0,IF(AA16&lt;87.4,24,IF(AA16&lt;89.9,36,IF(AA16&lt;92.4,48,IF(AA16&lt;94.9,60,IF(AA16&lt;97.4,72,IF(AA16&lt;99.9,84,96)))))))</f>
        <v>0</v>
      </c>
      <c r="AL16" s="159">
        <f>IF(AA16&lt;84.9,0,IF(AA16&lt;87.4,8,IF(AA16&lt;89.9,12,IF(AA16&lt;92.4,16,IF(AA16&lt;94.9,20,IF(AA16&lt;97.4,24,IF(AA16&lt;99.9,28,32)))))))</f>
        <v>0</v>
      </c>
      <c r="AM16" s="156">
        <f>IF(AO16&lt;84.9,0,IF(AO16&lt;87.4,16,IF(AO16&lt;89.9,24,IF(AO16&lt;92.4,32,IF(AO16&lt;94.9,40,IF(AO16&lt;97.4,48,IF(AO16&lt;99.9,56,64)))))))</f>
        <v>0</v>
      </c>
      <c r="AN16" s="156"/>
      <c r="AO16" s="249">
        <f>(SUM(E16:E18)-MIN(E16:E18))/2</f>
        <v>42.15</v>
      </c>
    </row>
    <row r="17" spans="1:41" s="154" customFormat="1" ht="30" customHeight="1" x14ac:dyDescent="0.3">
      <c r="A17" s="389"/>
      <c r="B17" s="389"/>
      <c r="C17" s="183" t="s">
        <v>155</v>
      </c>
      <c r="D17" s="161" t="s">
        <v>64</v>
      </c>
      <c r="E17" s="206">
        <v>79.8</v>
      </c>
      <c r="F17" s="379"/>
      <c r="G17" s="185">
        <v>5</v>
      </c>
      <c r="H17" s="186">
        <v>42.613999999999997</v>
      </c>
      <c r="I17" s="185">
        <f t="shared" si="0"/>
        <v>0</v>
      </c>
      <c r="J17" s="165">
        <f t="shared" si="1"/>
        <v>42.613999999999997</v>
      </c>
      <c r="K17" s="341"/>
      <c r="L17" s="344"/>
      <c r="N17" s="205"/>
      <c r="O17" s="205"/>
      <c r="P17" s="205"/>
      <c r="Q17" s="205"/>
      <c r="Z17" s="155"/>
      <c r="AA17" s="156"/>
      <c r="AB17" s="156"/>
      <c r="AC17" s="243"/>
      <c r="AD17" s="157"/>
      <c r="AE17" s="157"/>
      <c r="AF17" s="245"/>
      <c r="AG17" s="156"/>
      <c r="AH17" s="158"/>
      <c r="AI17" s="156"/>
      <c r="AJ17" s="159"/>
      <c r="AK17" s="159"/>
      <c r="AL17" s="159"/>
      <c r="AM17" s="156"/>
      <c r="AN17" s="156"/>
      <c r="AO17" s="249"/>
    </row>
    <row r="18" spans="1:41" s="154" customFormat="1" ht="30" customHeight="1" thickBot="1" x14ac:dyDescent="0.35">
      <c r="A18" s="336"/>
      <c r="B18" s="336"/>
      <c r="C18" s="190"/>
      <c r="D18" s="170" t="s">
        <v>65</v>
      </c>
      <c r="E18" s="191"/>
      <c r="F18" s="380"/>
      <c r="G18" s="172"/>
      <c r="H18" s="173"/>
      <c r="I18" s="172">
        <f t="shared" si="0"/>
        <v>0</v>
      </c>
      <c r="J18" s="174">
        <f t="shared" si="1"/>
        <v>0</v>
      </c>
      <c r="K18" s="342"/>
      <c r="L18" s="345"/>
      <c r="N18" s="205"/>
      <c r="O18" s="205"/>
      <c r="P18" s="205"/>
      <c r="Q18" s="205"/>
      <c r="Z18" s="155"/>
      <c r="AA18" s="156"/>
      <c r="AB18" s="156"/>
      <c r="AC18" s="243"/>
      <c r="AD18" s="157"/>
      <c r="AE18" s="157"/>
      <c r="AF18" s="245"/>
      <c r="AG18" s="156"/>
      <c r="AH18" s="158"/>
      <c r="AI18" s="156"/>
      <c r="AJ18" s="159"/>
      <c r="AK18" s="159"/>
      <c r="AL18" s="159"/>
      <c r="AM18" s="156"/>
      <c r="AN18" s="156"/>
      <c r="AO18" s="249"/>
    </row>
    <row r="19" spans="1:41" s="154" customFormat="1" ht="30" customHeight="1" x14ac:dyDescent="0.3">
      <c r="A19" s="334">
        <v>5</v>
      </c>
      <c r="B19" s="334" t="s">
        <v>142</v>
      </c>
      <c r="C19" s="178" t="s">
        <v>143</v>
      </c>
      <c r="D19" s="146" t="s">
        <v>46</v>
      </c>
      <c r="E19" s="195">
        <v>74.099999999999994</v>
      </c>
      <c r="F19" s="378">
        <f>IF(M6=3,AC19,AF19)</f>
        <v>0</v>
      </c>
      <c r="G19" s="148">
        <v>6</v>
      </c>
      <c r="H19" s="149">
        <v>42.695999999999998</v>
      </c>
      <c r="I19" s="148">
        <f t="shared" si="0"/>
        <v>0</v>
      </c>
      <c r="J19" s="150">
        <f t="shared" si="1"/>
        <v>42.695999999999998</v>
      </c>
      <c r="K19" s="340">
        <f>AVERAGE(J19:J20)</f>
        <v>42.628</v>
      </c>
      <c r="L19" s="343">
        <f>RANK(K19,K7:K63,1)</f>
        <v>14</v>
      </c>
      <c r="N19" s="205"/>
      <c r="O19" s="205"/>
      <c r="P19" s="205"/>
      <c r="Q19" s="205"/>
      <c r="Z19" s="155">
        <f>AVERAGE(E19:E21)</f>
        <v>77.55</v>
      </c>
      <c r="AA19" s="156">
        <f>IF(E19&gt;84.9,E19,E20)</f>
        <v>81</v>
      </c>
      <c r="AB19" s="156">
        <f>COUNTIF(E19:E21,"&gt;84.9")</f>
        <v>0</v>
      </c>
      <c r="AC19" s="243">
        <f>IF(AB19=1,AD19,AE19)</f>
        <v>0</v>
      </c>
      <c r="AD19" s="157">
        <f>IF(AA19&lt;84.9,0,IF(AA19&lt;87.4,9,IF(AA19&lt;89.9,13.5,IF(AA19&lt;92.4,18,IF(AA19&lt;94.9,22.5,IF(AA19&lt;97.4,27,IF(AA19&lt;99.9,31.5,36)))))))</f>
        <v>0</v>
      </c>
      <c r="AE19" s="157">
        <f>IF(Z19&lt;84.9,0,IF(Z19&lt;87.4,18,IF(Z19&lt;89.9,27,IF(Z19&lt;92.4,36,IF(Z19&lt;94.9,45,IF(Z19&lt;97.4,54,IF(Z19&lt;99.9,63,72)))))))</f>
        <v>0</v>
      </c>
      <c r="AF19" s="245">
        <f>IF(AG19=2,AH19,AI19)</f>
        <v>0</v>
      </c>
      <c r="AG19" s="156">
        <f>COUNTIF(E19:E21,"&gt;1")</f>
        <v>2</v>
      </c>
      <c r="AH19" s="158">
        <f>IF(AB19=1,AJ19,AK19)</f>
        <v>0</v>
      </c>
      <c r="AI19" s="156">
        <f>IF(AB19=1,AL19,IF(AB19=2,AM19,AK19))</f>
        <v>0</v>
      </c>
      <c r="AJ19" s="159">
        <f>IF(AA19&lt;84.9,0,IF(AA19&lt;87.4,12,IF(AA19&lt;89.9,18,IF(AA19&lt;92.4,24,IF(AA19&lt;94.9,30,IF(AA19&lt;97.4,36,IF(AA19&lt;99.9,42,48)))))))</f>
        <v>0</v>
      </c>
      <c r="AK19" s="159">
        <f>IF(AA19&lt;84.9,0,IF(AA19&lt;87.4,24,IF(AA19&lt;89.9,36,IF(AA19&lt;92.4,48,IF(AA19&lt;94.9,60,IF(AA19&lt;97.4,72,IF(AA19&lt;99.9,84,96)))))))</f>
        <v>0</v>
      </c>
      <c r="AL19" s="159">
        <f>IF(AA19&lt;84.9,0,IF(AA19&lt;87.4,8,IF(AA19&lt;89.9,12,IF(AA19&lt;92.4,16,IF(AA19&lt;94.9,20,IF(AA19&lt;97.4,24,IF(AA19&lt;99.9,28,32)))))))</f>
        <v>0</v>
      </c>
      <c r="AM19" s="156">
        <f>IF(AO19&lt;84.9,0,IF(AO19&lt;87.4,16,IF(AO19&lt;89.9,24,IF(AO19&lt;92.4,32,IF(AO19&lt;94.9,40,IF(AO19&lt;97.4,48,IF(AO19&lt;99.9,56,64)))))))</f>
        <v>0</v>
      </c>
      <c r="AN19" s="156"/>
      <c r="AO19" s="249">
        <f>(SUM(E19:E21)-MIN(E19:E21))/2</f>
        <v>40.5</v>
      </c>
    </row>
    <row r="20" spans="1:41" s="154" customFormat="1" ht="30" customHeight="1" x14ac:dyDescent="0.3">
      <c r="A20" s="389"/>
      <c r="B20" s="335"/>
      <c r="C20" s="199" t="s">
        <v>144</v>
      </c>
      <c r="D20" s="200" t="s">
        <v>56</v>
      </c>
      <c r="E20" s="201">
        <v>81</v>
      </c>
      <c r="F20" s="379"/>
      <c r="G20" s="185">
        <v>5</v>
      </c>
      <c r="H20" s="186">
        <v>42.56</v>
      </c>
      <c r="I20" s="185">
        <f t="shared" si="0"/>
        <v>0</v>
      </c>
      <c r="J20" s="165">
        <f t="shared" si="1"/>
        <v>42.56</v>
      </c>
      <c r="K20" s="341"/>
      <c r="L20" s="344"/>
      <c r="N20" s="205"/>
      <c r="O20" s="205"/>
      <c r="P20" s="205"/>
      <c r="Q20" s="205"/>
      <c r="Z20" s="155"/>
      <c r="AA20" s="156"/>
      <c r="AB20" s="156"/>
      <c r="AC20" s="243"/>
      <c r="AD20" s="157"/>
      <c r="AE20" s="157"/>
      <c r="AF20" s="245"/>
      <c r="AG20" s="156"/>
      <c r="AH20" s="158"/>
      <c r="AI20" s="156"/>
      <c r="AJ20" s="159"/>
      <c r="AK20" s="159"/>
      <c r="AL20" s="159"/>
      <c r="AM20" s="156"/>
      <c r="AN20" s="156"/>
      <c r="AO20" s="249"/>
    </row>
    <row r="21" spans="1:41" s="154" customFormat="1" ht="30" customHeight="1" thickBot="1" x14ac:dyDescent="0.35">
      <c r="A21" s="336"/>
      <c r="B21" s="336"/>
      <c r="C21" s="190"/>
      <c r="D21" s="170" t="s">
        <v>80</v>
      </c>
      <c r="E21" s="191"/>
      <c r="F21" s="380"/>
      <c r="G21" s="172"/>
      <c r="H21" s="173"/>
      <c r="I21" s="172">
        <f t="shared" si="0"/>
        <v>0</v>
      </c>
      <c r="J21" s="174">
        <f t="shared" si="1"/>
        <v>0</v>
      </c>
      <c r="K21" s="342"/>
      <c r="L21" s="345"/>
      <c r="N21" s="207"/>
      <c r="O21" s="119"/>
      <c r="P21" s="205"/>
      <c r="Q21" s="205"/>
      <c r="Z21" s="155"/>
      <c r="AA21" s="156"/>
      <c r="AB21" s="156"/>
      <c r="AC21" s="243"/>
      <c r="AD21" s="157"/>
      <c r="AE21" s="157"/>
      <c r="AF21" s="245"/>
      <c r="AG21" s="156"/>
      <c r="AH21" s="158"/>
      <c r="AI21" s="156"/>
      <c r="AJ21" s="159"/>
      <c r="AK21" s="159"/>
      <c r="AL21" s="159"/>
      <c r="AM21" s="156"/>
      <c r="AN21" s="156"/>
      <c r="AO21" s="249"/>
    </row>
    <row r="22" spans="1:41" ht="29.25" customHeight="1" x14ac:dyDescent="0.35">
      <c r="A22" s="334">
        <v>6</v>
      </c>
      <c r="B22" s="375" t="s">
        <v>132</v>
      </c>
      <c r="C22" s="208" t="s">
        <v>127</v>
      </c>
      <c r="D22" s="209" t="s">
        <v>51</v>
      </c>
      <c r="E22" s="210">
        <v>91.8</v>
      </c>
      <c r="F22" s="337">
        <f>IF(M6=3,AC22,AF22)</f>
        <v>18</v>
      </c>
      <c r="G22" s="211">
        <v>7</v>
      </c>
      <c r="H22" s="212">
        <v>42.44</v>
      </c>
      <c r="I22" s="148">
        <f t="shared" si="0"/>
        <v>0.2</v>
      </c>
      <c r="J22" s="150">
        <f t="shared" si="1"/>
        <v>42.239999999999995</v>
      </c>
      <c r="K22" s="340">
        <f>AVERAGE(J22:J23)</f>
        <v>42.224999999999994</v>
      </c>
      <c r="L22" s="343">
        <f>RANK(K22,K7:K63,1)</f>
        <v>5</v>
      </c>
      <c r="M22" s="154"/>
      <c r="P22" s="213"/>
      <c r="Z22" s="155">
        <f>AVERAGE(E22:E24)</f>
        <v>87.55</v>
      </c>
      <c r="AA22" s="156">
        <f>IF(E22&gt;84.9,E22,E23)</f>
        <v>91.8</v>
      </c>
      <c r="AB22" s="214">
        <f>COUNTIF(E22:E24,"&gt;84.9")</f>
        <v>1</v>
      </c>
      <c r="AC22" s="244">
        <f>IF(AB22=1,AD22,AE22)</f>
        <v>18</v>
      </c>
      <c r="AD22" s="157">
        <f>IF(AA22&lt;84.9,0,IF(AA22&lt;87.4,9,IF(AA22&lt;89.9,13.5,IF(AA22&lt;92.4,18,IF(AA22&lt;94.9,22.5,IF(AA22&lt;97.4,27,IF(AA22&lt;99.9,31.5,36)))))))</f>
        <v>18</v>
      </c>
      <c r="AE22" s="157">
        <f>IF(Z22&lt;84.9,0,IF(Z22&lt;87.4,18,IF(Z22&lt;89.9,27,IF(Z22&lt;92.4,36,IF(Z22&lt;94.9,45,IF(Z22&lt;97.4,54,IF(Z22&lt;99.9,63,72)))))))</f>
        <v>27</v>
      </c>
      <c r="AF22" s="245">
        <f>IF(AG22=2,AH22,AI22)</f>
        <v>24</v>
      </c>
      <c r="AG22" s="156">
        <f>COUNTIF(E22:E24,"&gt;1")</f>
        <v>2</v>
      </c>
      <c r="AH22" s="158">
        <f>IF(AB22=1,AJ22,AK22)</f>
        <v>24</v>
      </c>
      <c r="AI22" s="156">
        <f>IF(AB22=1,AL22,IF(AB22=2,AM22,AK22))</f>
        <v>16</v>
      </c>
      <c r="AJ22" s="159">
        <f>IF(AA22&lt;84.9,0,IF(AA22&lt;87.4,12,IF(AA22&lt;89.9,18,IF(AA22&lt;92.4,24,IF(AA22&lt;94.9,30,IF(AA22&lt;97.4,36,IF(AA22&lt;99.9,42,48)))))))</f>
        <v>24</v>
      </c>
      <c r="AK22" s="159">
        <f>IF(AA22&lt;84.9,0,IF(AA22&lt;87.4,24,IF(AA22&lt;89.9,36,IF(AA22&lt;92.4,48,IF(AA22&lt;94.9,60,IF(AA22&lt;97.4,72,IF(AA22&lt;99.9,84,96)))))))</f>
        <v>48</v>
      </c>
      <c r="AL22" s="159">
        <f>IF(AA22&lt;84.9,0,IF(AA22&lt;87.4,8,IF(AA22&lt;89.9,12,IF(AA22&lt;92.4,16,IF(AA22&lt;94.9,20,IF(AA22&lt;97.4,24,IF(AA22&lt;99.9,28,32)))))))</f>
        <v>16</v>
      </c>
      <c r="AM22" s="156">
        <f>IF(AO22&lt;84.9,0,IF(AO22&lt;87.4,16,IF(AO22&lt;89.9,24,IF(AO22&lt;92.4,32,IF(AO22&lt;94.9,40,IF(AO22&lt;97.4,48,IF(AO22&lt;99.9,56,64)))))))</f>
        <v>0</v>
      </c>
      <c r="AN22" s="214"/>
      <c r="AO22" s="249">
        <f>(SUM(E22:E24)-MIN(E22:E24))/2</f>
        <v>45.9</v>
      </c>
    </row>
    <row r="23" spans="1:41" ht="29.25" customHeight="1" x14ac:dyDescent="0.35">
      <c r="A23" s="335"/>
      <c r="B23" s="388"/>
      <c r="C23" s="215" t="s">
        <v>128</v>
      </c>
      <c r="D23" s="216" t="s">
        <v>52</v>
      </c>
      <c r="E23" s="217">
        <v>83.3</v>
      </c>
      <c r="F23" s="338"/>
      <c r="G23" s="218">
        <v>6</v>
      </c>
      <c r="H23" s="219">
        <v>42.21</v>
      </c>
      <c r="I23" s="185">
        <f t="shared" si="0"/>
        <v>0</v>
      </c>
      <c r="J23" s="165">
        <f t="shared" si="1"/>
        <v>42.21</v>
      </c>
      <c r="K23" s="341"/>
      <c r="L23" s="344"/>
      <c r="M23" s="154"/>
      <c r="P23" s="213"/>
      <c r="Z23" s="155"/>
      <c r="AA23" s="156"/>
      <c r="AB23" s="214"/>
      <c r="AC23" s="244"/>
      <c r="AD23" s="157"/>
      <c r="AE23" s="157"/>
      <c r="AF23" s="245"/>
      <c r="AG23" s="156"/>
      <c r="AH23" s="158"/>
      <c r="AI23" s="156"/>
      <c r="AJ23" s="159"/>
      <c r="AK23" s="159"/>
      <c r="AL23" s="159"/>
      <c r="AM23" s="156"/>
      <c r="AN23" s="214"/>
      <c r="AO23" s="249"/>
    </row>
    <row r="24" spans="1:41" ht="29.25" customHeight="1" thickBot="1" x14ac:dyDescent="0.4">
      <c r="A24" s="336"/>
      <c r="B24" s="377"/>
      <c r="C24" s="220"/>
      <c r="D24" s="221" t="s">
        <v>81</v>
      </c>
      <c r="E24" s="222"/>
      <c r="F24" s="339"/>
      <c r="G24" s="223"/>
      <c r="H24" s="224"/>
      <c r="I24" s="172">
        <f t="shared" si="0"/>
        <v>0</v>
      </c>
      <c r="J24" s="174">
        <f t="shared" si="1"/>
        <v>0</v>
      </c>
      <c r="K24" s="342"/>
      <c r="L24" s="345"/>
      <c r="M24" s="154"/>
      <c r="P24" s="213"/>
      <c r="Z24" s="155"/>
      <c r="AA24" s="156"/>
      <c r="AB24" s="214"/>
      <c r="AC24" s="244"/>
      <c r="AD24" s="157"/>
      <c r="AE24" s="157"/>
      <c r="AF24" s="245"/>
      <c r="AG24" s="156"/>
      <c r="AH24" s="158"/>
      <c r="AI24" s="156"/>
      <c r="AJ24" s="159"/>
      <c r="AK24" s="159"/>
      <c r="AL24" s="159"/>
      <c r="AM24" s="156"/>
      <c r="AN24" s="214"/>
      <c r="AO24" s="249"/>
    </row>
    <row r="25" spans="1:41" ht="29.25" customHeight="1" x14ac:dyDescent="0.3">
      <c r="A25" s="334">
        <v>7</v>
      </c>
      <c r="B25" s="334" t="s">
        <v>145</v>
      </c>
      <c r="C25" s="178" t="s">
        <v>146</v>
      </c>
      <c r="D25" s="146" t="s">
        <v>58</v>
      </c>
      <c r="E25" s="210">
        <v>70.099999999999994</v>
      </c>
      <c r="F25" s="337">
        <f>IF(M6=3,AC25,AF25)</f>
        <v>0</v>
      </c>
      <c r="G25" s="211">
        <v>7</v>
      </c>
      <c r="H25" s="212">
        <v>42.182000000000002</v>
      </c>
      <c r="I25" s="148">
        <f t="shared" si="0"/>
        <v>0</v>
      </c>
      <c r="J25" s="150">
        <f t="shared" si="1"/>
        <v>42.182000000000002</v>
      </c>
      <c r="K25" s="340">
        <f>AVERAGE(J25:J26)</f>
        <v>42.171999999999997</v>
      </c>
      <c r="L25" s="343">
        <f>RANK(K25,K7:K63,1)</f>
        <v>3</v>
      </c>
      <c r="M25" s="154"/>
      <c r="Z25" s="155">
        <f>AVERAGE(E25:E27)</f>
        <v>66.699999999999989</v>
      </c>
      <c r="AA25" s="156">
        <f>IF(E25&gt;84.9,E25,E26)</f>
        <v>63.3</v>
      </c>
      <c r="AB25" s="214">
        <f>COUNTIF(E25:E27,"&gt;84.9")</f>
        <v>0</v>
      </c>
      <c r="AC25" s="244">
        <f>IF(AB25=1,AD25,AE25)</f>
        <v>0</v>
      </c>
      <c r="AD25" s="157">
        <f>IF(AA25&lt;84.9,0,IF(AA25&lt;87.4,9,IF(AA25&lt;89.9,13.5,IF(AA25&lt;92.4,18,IF(AA25&lt;94.9,22.5,IF(AA25&lt;97.4,27,IF(AA25&lt;99.9,31.5,36)))))))</f>
        <v>0</v>
      </c>
      <c r="AE25" s="157">
        <f>IF(Z25&lt;84.9,0,IF(Z25&lt;87.4,18,IF(Z25&lt;89.9,27,IF(Z25&lt;92.4,36,IF(Z25&lt;94.9,45,IF(Z25&lt;97.4,54,IF(Z25&lt;99.9,63,72)))))))</f>
        <v>0</v>
      </c>
      <c r="AF25" s="245">
        <f>IF(AG25=2,AH25,AI25)</f>
        <v>0</v>
      </c>
      <c r="AG25" s="156">
        <f>COUNTIF(E25:E27,"&gt;1")</f>
        <v>2</v>
      </c>
      <c r="AH25" s="158">
        <f>IF(AB25=1,AJ25,AK25)</f>
        <v>0</v>
      </c>
      <c r="AI25" s="156">
        <f>IF(AB25=1,AL25,IF(AB25=2,AM25,AK25))</f>
        <v>0</v>
      </c>
      <c r="AJ25" s="159">
        <f>IF(AA25&lt;84.9,0,IF(AA25&lt;87.4,12,IF(AA25&lt;89.9,18,IF(AA25&lt;92.4,24,IF(AA25&lt;94.9,30,IF(AA25&lt;97.4,36,IF(AA25&lt;99.9,42,48)))))))</f>
        <v>0</v>
      </c>
      <c r="AK25" s="159">
        <f>IF(AA25&lt;84.9,0,IF(AA25&lt;87.4,24,IF(AA25&lt;89.9,36,IF(AA25&lt;92.4,48,IF(AA25&lt;94.9,60,IF(AA25&lt;97.4,72,IF(AA25&lt;99.9,84,96)))))))</f>
        <v>0</v>
      </c>
      <c r="AL25" s="159">
        <f>IF(AA25&lt;84.9,0,IF(AA25&lt;87.4,8,IF(AA25&lt;89.9,12,IF(AA25&lt;92.4,16,IF(AA25&lt;94.9,20,IF(AA25&lt;97.4,24,IF(AA25&lt;99.9,28,32)))))))</f>
        <v>0</v>
      </c>
      <c r="AM25" s="156">
        <f>IF(AO25&lt;84.9,0,IF(AO25&lt;87.4,16,IF(AO25&lt;89.9,24,IF(AO25&lt;92.4,32,IF(AO25&lt;94.9,40,IF(AO25&lt;97.4,48,IF(AO25&lt;99.9,56,64)))))))</f>
        <v>0</v>
      </c>
      <c r="AN25" s="214"/>
      <c r="AO25" s="249">
        <f>(SUM(E25:E27)-MIN(E25:E27))/2</f>
        <v>35.04999999999999</v>
      </c>
    </row>
    <row r="26" spans="1:41" ht="29.25" customHeight="1" x14ac:dyDescent="0.3">
      <c r="A26" s="389"/>
      <c r="B26" s="335"/>
      <c r="C26" s="199" t="s">
        <v>147</v>
      </c>
      <c r="D26" s="200" t="s">
        <v>59</v>
      </c>
      <c r="E26" s="225">
        <v>63.3</v>
      </c>
      <c r="F26" s="338"/>
      <c r="G26" s="218">
        <v>8</v>
      </c>
      <c r="H26" s="219">
        <v>42.161999999999999</v>
      </c>
      <c r="I26" s="185">
        <f t="shared" si="0"/>
        <v>0</v>
      </c>
      <c r="J26" s="165">
        <f t="shared" si="1"/>
        <v>42.161999999999999</v>
      </c>
      <c r="K26" s="341"/>
      <c r="L26" s="344"/>
      <c r="M26" s="154"/>
      <c r="Z26" s="155"/>
      <c r="AA26" s="156"/>
      <c r="AB26" s="214"/>
      <c r="AC26" s="244"/>
      <c r="AD26" s="157"/>
      <c r="AE26" s="157"/>
      <c r="AF26" s="245"/>
      <c r="AG26" s="156"/>
      <c r="AH26" s="158"/>
      <c r="AI26" s="156"/>
      <c r="AJ26" s="159"/>
      <c r="AK26" s="159"/>
      <c r="AL26" s="159"/>
      <c r="AM26" s="156"/>
      <c r="AN26" s="214"/>
      <c r="AO26" s="249"/>
    </row>
    <row r="27" spans="1:41" ht="29.25" customHeight="1" thickBot="1" x14ac:dyDescent="0.35">
      <c r="A27" s="336"/>
      <c r="B27" s="336"/>
      <c r="C27" s="190"/>
      <c r="D27" s="170" t="s">
        <v>82</v>
      </c>
      <c r="E27" s="222"/>
      <c r="F27" s="339"/>
      <c r="G27" s="223"/>
      <c r="H27" s="224"/>
      <c r="I27" s="172">
        <f t="shared" si="0"/>
        <v>0</v>
      </c>
      <c r="J27" s="174">
        <f t="shared" si="1"/>
        <v>0</v>
      </c>
      <c r="K27" s="342"/>
      <c r="L27" s="345"/>
      <c r="M27" s="154"/>
      <c r="Z27" s="155"/>
      <c r="AA27" s="156"/>
      <c r="AB27" s="214"/>
      <c r="AC27" s="244"/>
      <c r="AD27" s="157"/>
      <c r="AE27" s="157"/>
      <c r="AF27" s="245"/>
      <c r="AG27" s="156"/>
      <c r="AH27" s="158"/>
      <c r="AI27" s="156"/>
      <c r="AJ27" s="159"/>
      <c r="AK27" s="159"/>
      <c r="AL27" s="159"/>
      <c r="AM27" s="156"/>
      <c r="AN27" s="214"/>
      <c r="AO27" s="249"/>
    </row>
    <row r="28" spans="1:41" ht="29.25" customHeight="1" x14ac:dyDescent="0.3">
      <c r="A28" s="334">
        <v>8</v>
      </c>
      <c r="B28" s="375" t="s">
        <v>129</v>
      </c>
      <c r="C28" s="178" t="s">
        <v>130</v>
      </c>
      <c r="D28" s="146" t="s">
        <v>47</v>
      </c>
      <c r="E28" s="210">
        <v>72.8</v>
      </c>
      <c r="F28" s="337">
        <f>IF(M6=3,AC28,AF28)</f>
        <v>0</v>
      </c>
      <c r="G28" s="211">
        <v>8</v>
      </c>
      <c r="H28" s="212">
        <v>42.491</v>
      </c>
      <c r="I28" s="148">
        <f t="shared" si="0"/>
        <v>0</v>
      </c>
      <c r="J28" s="150">
        <f t="shared" si="1"/>
        <v>42.491</v>
      </c>
      <c r="K28" s="340">
        <f>AVERAGE(J28:J29)</f>
        <v>42.566500000000005</v>
      </c>
      <c r="L28" s="343">
        <f>RANK(K28,K7:K63,1)</f>
        <v>12</v>
      </c>
      <c r="M28" s="154"/>
      <c r="Z28" s="155">
        <f>AVERAGE(E28:E30)</f>
        <v>58.4</v>
      </c>
      <c r="AA28" s="156">
        <f>IF(E28&gt;84.9,E28,E29)</f>
        <v>44</v>
      </c>
      <c r="AB28" s="214">
        <f>COUNTIF(E28:E30,"&gt;84.9")</f>
        <v>0</v>
      </c>
      <c r="AC28" s="244">
        <f>IF(AB28=1,AD28,AE28)</f>
        <v>0</v>
      </c>
      <c r="AD28" s="157">
        <f>IF(AA28&lt;84.9,0,IF(AA28&lt;87.4,9,IF(AA28&lt;89.9,13.5,IF(AA28&lt;92.4,18,IF(AA28&lt;94.9,22.5,IF(AA28&lt;97.4,27,IF(AA28&lt;99.9,31.5,36)))))))</f>
        <v>0</v>
      </c>
      <c r="AE28" s="157">
        <f>IF(Z28&lt;84.9,0,IF(Z28&lt;87.4,18,IF(Z28&lt;89.9,27,IF(Z28&lt;92.4,36,IF(Z28&lt;94.9,45,IF(Z28&lt;97.4,54,IF(Z28&lt;99.9,63,72)))))))</f>
        <v>0</v>
      </c>
      <c r="AF28" s="245">
        <f>IF(AG28=2,AH28,AI28)</f>
        <v>0</v>
      </c>
      <c r="AG28" s="156">
        <f>COUNTIF(E28:E30,"&gt;1")</f>
        <v>2</v>
      </c>
      <c r="AH28" s="158">
        <f>IF(AB28=1,AJ28,AK28)</f>
        <v>0</v>
      </c>
      <c r="AI28" s="156">
        <f>IF(AB28=1,AL28,IF(AB28=2,AM28,AK28))</f>
        <v>0</v>
      </c>
      <c r="AJ28" s="159">
        <f>IF(AA28&lt;84.9,0,IF(AA28&lt;87.4,12,IF(AA28&lt;89.9,18,IF(AA28&lt;92.4,24,IF(AA28&lt;94.9,30,IF(AA28&lt;97.4,36,IF(AA28&lt;99.9,42,48)))))))</f>
        <v>0</v>
      </c>
      <c r="AK28" s="159">
        <f>IF(AA28&lt;84.9,0,IF(AA28&lt;87.4,24,IF(AA28&lt;89.9,36,IF(AA28&lt;92.4,48,IF(AA28&lt;94.9,60,IF(AA28&lt;97.4,72,IF(AA28&lt;99.9,84,96)))))))</f>
        <v>0</v>
      </c>
      <c r="AL28" s="159">
        <f>IF(AA28&lt;84.9,0,IF(AA28&lt;87.4,8,IF(AA28&lt;89.9,12,IF(AA28&lt;92.4,16,IF(AA28&lt;94.9,20,IF(AA28&lt;97.4,24,IF(AA28&lt;99.9,28,32)))))))</f>
        <v>0</v>
      </c>
      <c r="AM28" s="156">
        <f>IF(AO28&lt;84.9,0,IF(AO28&lt;87.4,16,IF(AO28&lt;89.9,24,IF(AO28&lt;92.4,32,IF(AO28&lt;94.9,40,IF(AO28&lt;97.4,48,IF(AO28&lt;99.9,56,64)))))))</f>
        <v>0</v>
      </c>
      <c r="AN28" s="214"/>
      <c r="AO28" s="249">
        <f>(SUM(E28:E30)-MIN(E28:E30))/2</f>
        <v>36.4</v>
      </c>
    </row>
    <row r="29" spans="1:41" ht="29.25" customHeight="1" x14ac:dyDescent="0.3">
      <c r="A29" s="389"/>
      <c r="B29" s="376"/>
      <c r="C29" s="199" t="s">
        <v>131</v>
      </c>
      <c r="D29" s="200" t="s">
        <v>48</v>
      </c>
      <c r="E29" s="225">
        <v>44</v>
      </c>
      <c r="F29" s="338"/>
      <c r="G29" s="218">
        <v>9</v>
      </c>
      <c r="H29" s="219">
        <v>42.642000000000003</v>
      </c>
      <c r="I29" s="185">
        <f t="shared" si="0"/>
        <v>0</v>
      </c>
      <c r="J29" s="165">
        <f t="shared" si="1"/>
        <v>42.642000000000003</v>
      </c>
      <c r="K29" s="341"/>
      <c r="L29" s="344"/>
      <c r="M29" s="154"/>
      <c r="Z29" s="155"/>
      <c r="AA29" s="156"/>
      <c r="AB29" s="214"/>
      <c r="AC29" s="244"/>
      <c r="AD29" s="157"/>
      <c r="AE29" s="157"/>
      <c r="AF29" s="245"/>
      <c r="AG29" s="156"/>
      <c r="AH29" s="158"/>
      <c r="AI29" s="156"/>
      <c r="AJ29" s="159"/>
      <c r="AK29" s="159"/>
      <c r="AL29" s="159"/>
      <c r="AM29" s="156"/>
      <c r="AN29" s="214"/>
      <c r="AO29" s="249"/>
    </row>
    <row r="30" spans="1:41" ht="27" customHeight="1" thickBot="1" x14ac:dyDescent="0.35">
      <c r="A30" s="336"/>
      <c r="B30" s="377"/>
      <c r="C30" s="226"/>
      <c r="D30" s="227" t="s">
        <v>83</v>
      </c>
      <c r="E30" s="228"/>
      <c r="F30" s="339"/>
      <c r="G30" s="229"/>
      <c r="H30" s="230"/>
      <c r="I30" s="231">
        <f t="shared" si="0"/>
        <v>0</v>
      </c>
      <c r="J30" s="174">
        <f t="shared" si="1"/>
        <v>0</v>
      </c>
      <c r="K30" s="342"/>
      <c r="L30" s="400"/>
      <c r="M30" s="154"/>
      <c r="Z30" s="155"/>
      <c r="AA30" s="156"/>
      <c r="AB30" s="214"/>
      <c r="AC30" s="244"/>
      <c r="AD30" s="157"/>
      <c r="AE30" s="157"/>
      <c r="AF30" s="245"/>
      <c r="AG30" s="156"/>
      <c r="AH30" s="158"/>
      <c r="AI30" s="156"/>
      <c r="AJ30" s="159"/>
      <c r="AK30" s="159"/>
      <c r="AL30" s="159"/>
      <c r="AM30" s="156"/>
      <c r="AN30" s="214"/>
      <c r="AO30" s="249"/>
    </row>
    <row r="31" spans="1:41" ht="35.25" customHeight="1" x14ac:dyDescent="0.3">
      <c r="A31" s="334">
        <v>9</v>
      </c>
      <c r="B31" s="401" t="s">
        <v>163</v>
      </c>
      <c r="C31" s="145" t="s">
        <v>164</v>
      </c>
      <c r="D31" s="146" t="s">
        <v>45</v>
      </c>
      <c r="E31" s="147">
        <v>73.599999999999994</v>
      </c>
      <c r="F31" s="404">
        <f>IF(M6=3,AC31,AF31)</f>
        <v>0</v>
      </c>
      <c r="G31" s="232">
        <v>10</v>
      </c>
      <c r="H31" s="233">
        <v>42.238</v>
      </c>
      <c r="I31" s="148">
        <f t="shared" si="0"/>
        <v>0</v>
      </c>
      <c r="J31" s="150">
        <f t="shared" si="1"/>
        <v>42.238</v>
      </c>
      <c r="K31" s="340">
        <f>AVERAGE(J31:J32)</f>
        <v>42.447000000000003</v>
      </c>
      <c r="L31" s="343">
        <f>RANK(K31,K7:K63,1)</f>
        <v>8</v>
      </c>
      <c r="M31" s="154"/>
      <c r="Z31" s="155">
        <f>AVERAGE(E31:E33)</f>
        <v>72.75</v>
      </c>
      <c r="AA31" s="156">
        <f>IF(E31&gt;84.9,E31,E32)</f>
        <v>71.900000000000006</v>
      </c>
      <c r="AB31" s="214">
        <f>COUNTIF(E31:E33,"&gt;84.9")</f>
        <v>0</v>
      </c>
      <c r="AC31" s="244">
        <f>IF(AB31=1,AD31,AE31)</f>
        <v>0</v>
      </c>
      <c r="AD31" s="157">
        <f>IF(AA31&lt;84.9,0,IF(AA31&lt;87.4,9,IF(AA31&lt;89.9,13.5,IF(AA31&lt;92.4,18,IF(AA31&lt;94.9,22.5,IF(AA31&lt;97.4,27,IF(AA31&lt;99.9,31.5,36)))))))</f>
        <v>0</v>
      </c>
      <c r="AE31" s="157">
        <f>IF(Z31&lt;84.9,0,IF(Z31&lt;87.4,18,IF(Z31&lt;89.9,27,IF(Z31&lt;92.4,36,IF(Z31&lt;94.9,45,IF(Z31&lt;97.4,54,IF(Z31&lt;99.9,63,72)))))))</f>
        <v>0</v>
      </c>
      <c r="AF31" s="245">
        <f>IF(AG31=2,AH31,AI31)</f>
        <v>0</v>
      </c>
      <c r="AG31" s="156">
        <f>COUNTIF(E31:E33,"&gt;1")</f>
        <v>2</v>
      </c>
      <c r="AH31" s="158">
        <f>IF(AB31=1,AJ31,AK31)</f>
        <v>0</v>
      </c>
      <c r="AI31" s="156">
        <f>IF(AB31=1,AL31,IF(AB31=2,AM31,AK31))</f>
        <v>0</v>
      </c>
      <c r="AJ31" s="159">
        <f>IF(AA31&lt;84.9,0,IF(AA31&lt;87.4,12,IF(AA31&lt;89.9,18,IF(AA31&lt;92.4,24,IF(AA31&lt;94.9,30,IF(AA31&lt;97.4,36,IF(AA31&lt;99.9,42,48)))))))</f>
        <v>0</v>
      </c>
      <c r="AK31" s="159">
        <f>IF(AA31&lt;84.9,0,IF(AA31&lt;87.4,24,IF(AA31&lt;89.9,36,IF(AA31&lt;92.4,48,IF(AA31&lt;94.9,60,IF(AA31&lt;97.4,72,IF(AA31&lt;99.9,84,96)))))))</f>
        <v>0</v>
      </c>
      <c r="AL31" s="159">
        <f>IF(AA31&lt;84.9,0,IF(AA31&lt;87.4,8,IF(AA31&lt;89.9,12,IF(AA31&lt;92.4,16,IF(AA31&lt;94.9,20,IF(AA31&lt;97.4,24,IF(AA31&lt;99.9,28,32)))))))</f>
        <v>0</v>
      </c>
      <c r="AM31" s="156">
        <f>IF(AO31&lt;84.9,0,IF(AO31&lt;87.4,16,IF(AO31&lt;89.9,24,IF(AO31&lt;92.4,32,IF(AO31&lt;94.9,40,IF(AO31&lt;97.4,48,IF(AO31&lt;99.9,56,64)))))))</f>
        <v>0</v>
      </c>
      <c r="AN31" s="214"/>
      <c r="AO31" s="249">
        <f>(SUM(E31:E33)-MIN(E31:E33))/2</f>
        <v>36.799999999999997</v>
      </c>
    </row>
    <row r="32" spans="1:41" ht="35.25" customHeight="1" x14ac:dyDescent="0.3">
      <c r="A32" s="335"/>
      <c r="B32" s="402"/>
      <c r="C32" s="234" t="s">
        <v>175</v>
      </c>
      <c r="D32" s="200" t="s">
        <v>44</v>
      </c>
      <c r="E32" s="235">
        <v>71.900000000000006</v>
      </c>
      <c r="F32" s="405"/>
      <c r="G32" s="236">
        <v>9</v>
      </c>
      <c r="H32" s="237">
        <v>42.655999999999999</v>
      </c>
      <c r="I32" s="185">
        <f t="shared" si="0"/>
        <v>0</v>
      </c>
      <c r="J32" s="165">
        <f t="shared" si="1"/>
        <v>42.655999999999999</v>
      </c>
      <c r="K32" s="341"/>
      <c r="L32" s="344"/>
      <c r="M32" s="154"/>
      <c r="Z32" s="155"/>
      <c r="AA32" s="156"/>
      <c r="AB32" s="214"/>
      <c r="AC32" s="244"/>
      <c r="AD32" s="157"/>
      <c r="AE32" s="157"/>
      <c r="AF32" s="245"/>
      <c r="AG32" s="156"/>
      <c r="AH32" s="158"/>
      <c r="AI32" s="156"/>
      <c r="AJ32" s="159"/>
      <c r="AK32" s="159"/>
      <c r="AL32" s="159"/>
      <c r="AM32" s="156"/>
      <c r="AN32" s="214"/>
      <c r="AO32" s="249"/>
    </row>
    <row r="33" spans="1:41" ht="33.75" customHeight="1" thickBot="1" x14ac:dyDescent="0.35">
      <c r="A33" s="336"/>
      <c r="B33" s="403"/>
      <c r="C33" s="169"/>
      <c r="D33" s="170" t="s">
        <v>84</v>
      </c>
      <c r="E33" s="171"/>
      <c r="F33" s="406"/>
      <c r="G33" s="238"/>
      <c r="H33" s="239"/>
      <c r="I33" s="172">
        <f t="shared" si="0"/>
        <v>0</v>
      </c>
      <c r="J33" s="174">
        <f t="shared" si="1"/>
        <v>0</v>
      </c>
      <c r="K33" s="342"/>
      <c r="L33" s="345"/>
      <c r="M33" s="154"/>
      <c r="Z33" s="155"/>
      <c r="AA33" s="156"/>
      <c r="AB33" s="214"/>
      <c r="AC33" s="244"/>
      <c r="AD33" s="157"/>
      <c r="AE33" s="157"/>
      <c r="AF33" s="245"/>
      <c r="AG33" s="156"/>
      <c r="AH33" s="158"/>
      <c r="AI33" s="156"/>
      <c r="AJ33" s="159"/>
      <c r="AK33" s="159"/>
      <c r="AL33" s="159"/>
      <c r="AM33" s="156"/>
      <c r="AN33" s="214"/>
      <c r="AO33" s="249"/>
    </row>
    <row r="34" spans="1:41" ht="29.25" customHeight="1" x14ac:dyDescent="0.35">
      <c r="A34" s="334">
        <v>10</v>
      </c>
      <c r="B34" s="334" t="s">
        <v>151</v>
      </c>
      <c r="C34" s="178" t="s">
        <v>152</v>
      </c>
      <c r="D34" s="146" t="s">
        <v>55</v>
      </c>
      <c r="E34" s="210">
        <v>61.4</v>
      </c>
      <c r="F34" s="337">
        <f>IF(M6=3,AC34,AF34)</f>
        <v>0</v>
      </c>
      <c r="G34" s="211">
        <v>11</v>
      </c>
      <c r="H34" s="212">
        <v>42.639000000000003</v>
      </c>
      <c r="I34" s="148">
        <f t="shared" si="0"/>
        <v>0</v>
      </c>
      <c r="J34" s="150">
        <f t="shared" si="1"/>
        <v>42.639000000000003</v>
      </c>
      <c r="K34" s="340">
        <f>AVERAGE(J34:J35)</f>
        <v>42.4495</v>
      </c>
      <c r="L34" s="343">
        <f>RANK(K34,K7:K63,1)</f>
        <v>9</v>
      </c>
      <c r="M34" s="154"/>
      <c r="P34" s="213"/>
      <c r="Z34" s="155">
        <f>AVERAGE(E34:E36)</f>
        <v>62.7</v>
      </c>
      <c r="AA34" s="156">
        <f>IF(E34&gt;84.9,E34,E35)</f>
        <v>64</v>
      </c>
      <c r="AB34" s="214">
        <f>COUNTIF(E34:E36,"&gt;84.9")</f>
        <v>0</v>
      </c>
      <c r="AC34" s="244">
        <f>IF(AB34=1,AD34,AE34)</f>
        <v>0</v>
      </c>
      <c r="AD34" s="157">
        <f>IF(AA34&lt;84.9,0,IF(AA34&lt;87.4,9,IF(AA34&lt;89.9,13.5,IF(AA34&lt;92.4,18,IF(AA34&lt;94.9,22.5,IF(AA34&lt;97.4,27,IF(AA34&lt;99.9,31.5,36)))))))</f>
        <v>0</v>
      </c>
      <c r="AE34" s="157">
        <f>IF(Z34&lt;84.9,0,IF(Z34&lt;87.4,18,IF(Z34&lt;89.9,27,IF(Z34&lt;92.4,36,IF(Z34&lt;94.9,45,IF(Z34&lt;97.4,54,IF(Z34&lt;99.9,63,72)))))))</f>
        <v>0</v>
      </c>
      <c r="AF34" s="245">
        <f>IF(AG34=2,AH34,AI34)</f>
        <v>0</v>
      </c>
      <c r="AG34" s="156">
        <f>COUNTIF(E34:E36,"&gt;1")</f>
        <v>2</v>
      </c>
      <c r="AH34" s="158">
        <f>IF(AB34=1,AJ34,AK34)</f>
        <v>0</v>
      </c>
      <c r="AI34" s="156">
        <f>IF(AB34=1,AL34,IF(AB34=2,AM34,AK34))</f>
        <v>0</v>
      </c>
      <c r="AJ34" s="159">
        <f>IF(AA34&lt;84.9,0,IF(AA34&lt;87.4,12,IF(AA34&lt;89.9,18,IF(AA34&lt;92.4,24,IF(AA34&lt;94.9,30,IF(AA34&lt;97.4,36,IF(AA34&lt;99.9,42,48)))))))</f>
        <v>0</v>
      </c>
      <c r="AK34" s="159">
        <f>IF(AA34&lt;84.9,0,IF(AA34&lt;87.4,24,IF(AA34&lt;89.9,36,IF(AA34&lt;92.4,48,IF(AA34&lt;94.9,60,IF(AA34&lt;97.4,72,IF(AA34&lt;99.9,84,96)))))))</f>
        <v>0</v>
      </c>
      <c r="AL34" s="159">
        <f>IF(AA34&lt;84.9,0,IF(AA34&lt;87.4,8,IF(AA34&lt;89.9,12,IF(AA34&lt;92.4,16,IF(AA34&lt;94.9,20,IF(AA34&lt;97.4,24,IF(AA34&lt;99.9,28,32)))))))</f>
        <v>0</v>
      </c>
      <c r="AM34" s="156">
        <f>IF(AO34&lt;84.9,0,IF(AO34&lt;87.4,16,IF(AO34&lt;89.9,24,IF(AO34&lt;92.4,32,IF(AO34&lt;94.9,40,IF(AO34&lt;97.4,48,IF(AO34&lt;99.9,56,64)))))))</f>
        <v>0</v>
      </c>
      <c r="AN34" s="214"/>
      <c r="AO34" s="249">
        <f>(SUM(E34:E36)-MIN(E34:E36))/2</f>
        <v>32</v>
      </c>
    </row>
    <row r="35" spans="1:41" ht="29.25" customHeight="1" x14ac:dyDescent="0.35">
      <c r="A35" s="389"/>
      <c r="B35" s="389"/>
      <c r="C35" s="183" t="s">
        <v>153</v>
      </c>
      <c r="D35" s="161" t="s">
        <v>85</v>
      </c>
      <c r="E35" s="217">
        <v>64</v>
      </c>
      <c r="F35" s="338"/>
      <c r="G35" s="218">
        <v>33</v>
      </c>
      <c r="H35" s="219">
        <v>42.26</v>
      </c>
      <c r="I35" s="185">
        <f t="shared" si="0"/>
        <v>0</v>
      </c>
      <c r="J35" s="165">
        <f t="shared" si="1"/>
        <v>42.26</v>
      </c>
      <c r="K35" s="341"/>
      <c r="L35" s="344"/>
      <c r="M35" s="154"/>
      <c r="P35" s="213"/>
      <c r="Z35" s="155"/>
      <c r="AA35" s="156"/>
      <c r="AB35" s="214"/>
      <c r="AC35" s="244"/>
      <c r="AD35" s="157"/>
      <c r="AE35" s="157"/>
      <c r="AF35" s="245"/>
      <c r="AG35" s="156"/>
      <c r="AH35" s="158"/>
      <c r="AI35" s="156"/>
      <c r="AJ35" s="159"/>
      <c r="AK35" s="159"/>
      <c r="AL35" s="159"/>
      <c r="AM35" s="156"/>
      <c r="AN35" s="214"/>
      <c r="AO35" s="249"/>
    </row>
    <row r="36" spans="1:41" ht="29.25" customHeight="1" thickBot="1" x14ac:dyDescent="0.4">
      <c r="A36" s="336"/>
      <c r="B36" s="336"/>
      <c r="C36" s="190"/>
      <c r="D36" s="170" t="s">
        <v>86</v>
      </c>
      <c r="E36" s="222"/>
      <c r="F36" s="339"/>
      <c r="G36" s="223"/>
      <c r="H36" s="224"/>
      <c r="I36" s="172">
        <f t="shared" si="0"/>
        <v>0</v>
      </c>
      <c r="J36" s="174">
        <f t="shared" si="1"/>
        <v>0</v>
      </c>
      <c r="K36" s="342"/>
      <c r="L36" s="345"/>
      <c r="M36" s="154"/>
      <c r="P36" s="213"/>
      <c r="Z36" s="155"/>
      <c r="AA36" s="156"/>
      <c r="AB36" s="214"/>
      <c r="AC36" s="244"/>
      <c r="AD36" s="157"/>
      <c r="AE36" s="157"/>
      <c r="AF36" s="245"/>
      <c r="AG36" s="156"/>
      <c r="AH36" s="158"/>
      <c r="AI36" s="156"/>
      <c r="AJ36" s="159"/>
      <c r="AK36" s="159"/>
      <c r="AL36" s="159"/>
      <c r="AM36" s="156"/>
      <c r="AN36" s="214"/>
      <c r="AO36" s="249"/>
    </row>
    <row r="37" spans="1:41" ht="29.25" customHeight="1" x14ac:dyDescent="0.3">
      <c r="A37" s="334">
        <v>11</v>
      </c>
      <c r="B37" s="334" t="s">
        <v>121</v>
      </c>
      <c r="C37" s="178" t="s">
        <v>122</v>
      </c>
      <c r="D37" s="146" t="s">
        <v>61</v>
      </c>
      <c r="E37" s="210">
        <v>67</v>
      </c>
      <c r="F37" s="337">
        <f>IF(M6=3,AC37,AF37)</f>
        <v>0</v>
      </c>
      <c r="G37" s="211">
        <v>12</v>
      </c>
      <c r="H37" s="212">
        <v>42.798000000000002</v>
      </c>
      <c r="I37" s="148">
        <f t="shared" si="0"/>
        <v>0</v>
      </c>
      <c r="J37" s="150">
        <f t="shared" si="1"/>
        <v>42.798000000000002</v>
      </c>
      <c r="K37" s="340">
        <f>AVERAGE(J37:J38)</f>
        <v>42.856499999999997</v>
      </c>
      <c r="L37" s="343">
        <f>RANK(K37,K7:K63,1)</f>
        <v>18</v>
      </c>
      <c r="M37" s="154"/>
      <c r="Z37" s="155">
        <f>AVERAGE(E37:E39)</f>
        <v>75.3</v>
      </c>
      <c r="AA37" s="156">
        <f>IF(E37&gt;84.9,E37,E38)</f>
        <v>83.6</v>
      </c>
      <c r="AB37" s="214">
        <f>COUNTIF(E37:E39,"&gt;84.9")</f>
        <v>0</v>
      </c>
      <c r="AC37" s="244">
        <f>IF(AB37=1,AD37,AE37)</f>
        <v>0</v>
      </c>
      <c r="AD37" s="157">
        <f>IF(AA37&lt;84.9,0,IF(AA37&lt;87.4,9,IF(AA37&lt;89.9,13.5,IF(AA37&lt;92.4,18,IF(AA37&lt;94.9,22.5,IF(AA37&lt;97.4,27,IF(AA37&lt;99.9,31.5,36)))))))</f>
        <v>0</v>
      </c>
      <c r="AE37" s="157">
        <f>IF(Z37&lt;84.9,0,IF(Z37&lt;87.4,18,IF(Z37&lt;89.9,27,IF(Z37&lt;92.4,36,IF(Z37&lt;94.9,45,IF(Z37&lt;97.4,54,IF(Z37&lt;99.9,63,72)))))))</f>
        <v>0</v>
      </c>
      <c r="AF37" s="245">
        <f>IF(AG37=2,AH37,AI37)</f>
        <v>0</v>
      </c>
      <c r="AG37" s="156">
        <f>COUNTIF(E37:E39,"&gt;1")</f>
        <v>2</v>
      </c>
      <c r="AH37" s="158">
        <f>IF(AB37=1,AJ37,AK37)</f>
        <v>0</v>
      </c>
      <c r="AI37" s="156">
        <f>IF(AB37=1,AL37,IF(AB37=2,AM37,AK37))</f>
        <v>0</v>
      </c>
      <c r="AJ37" s="159">
        <f>IF(AA37&lt;84.9,0,IF(AA37&lt;87.4,12,IF(AA37&lt;89.9,18,IF(AA37&lt;92.4,24,IF(AA37&lt;94.9,30,IF(AA37&lt;97.4,36,IF(AA37&lt;99.9,42,48)))))))</f>
        <v>0</v>
      </c>
      <c r="AK37" s="159">
        <f>IF(AA37&lt;84.9,0,IF(AA37&lt;87.4,24,IF(AA37&lt;89.9,36,IF(AA37&lt;92.4,48,IF(AA37&lt;94.9,60,IF(AA37&lt;97.4,72,IF(AA37&lt;99.9,84,96)))))))</f>
        <v>0</v>
      </c>
      <c r="AL37" s="159">
        <f>IF(AA37&lt;84.9,0,IF(AA37&lt;87.4,8,IF(AA37&lt;89.9,12,IF(AA37&lt;92.4,16,IF(AA37&lt;94.9,20,IF(AA37&lt;97.4,24,IF(AA37&lt;99.9,28,32)))))))</f>
        <v>0</v>
      </c>
      <c r="AM37" s="156">
        <f>IF(AO37&lt;84.9,0,IF(AO37&lt;87.4,16,IF(AO37&lt;89.9,24,IF(AO37&lt;92.4,32,IF(AO37&lt;94.9,40,IF(AO37&lt;97.4,48,IF(AO37&lt;99.9,56,64)))))))</f>
        <v>0</v>
      </c>
      <c r="AN37" s="214"/>
      <c r="AO37" s="249">
        <f>(SUM(E37:E39)-MIN(E37:E39))/2</f>
        <v>41.8</v>
      </c>
    </row>
    <row r="38" spans="1:41" ht="29.25" customHeight="1" x14ac:dyDescent="0.3">
      <c r="A38" s="389"/>
      <c r="B38" s="335"/>
      <c r="C38" s="199" t="s">
        <v>123</v>
      </c>
      <c r="D38" s="200" t="s">
        <v>60</v>
      </c>
      <c r="E38" s="225">
        <v>83.6</v>
      </c>
      <c r="F38" s="338"/>
      <c r="G38" s="218">
        <v>11</v>
      </c>
      <c r="H38" s="219">
        <v>42.914999999999999</v>
      </c>
      <c r="I38" s="185">
        <f>IF(E38&lt;84.9,0,IF(E38&lt;87.4,0.1,IF(E38&lt;89.9,0.15,IF(E38&lt;92.4,0.2,IF(E38&lt;94.9,0.25,IF(E38&lt;97.4,0.3,IF(E38&lt;99.9,0.35,0.4)))))))</f>
        <v>0</v>
      </c>
      <c r="J38" s="165">
        <f t="shared" si="1"/>
        <v>42.914999999999999</v>
      </c>
      <c r="K38" s="341"/>
      <c r="L38" s="344"/>
      <c r="M38" s="154"/>
      <c r="Z38" s="155"/>
      <c r="AA38" s="156"/>
      <c r="AB38" s="214"/>
      <c r="AC38" s="244"/>
      <c r="AD38" s="157"/>
      <c r="AE38" s="157"/>
      <c r="AF38" s="245"/>
      <c r="AG38" s="156"/>
      <c r="AH38" s="158"/>
      <c r="AI38" s="156"/>
      <c r="AJ38" s="159"/>
      <c r="AK38" s="159"/>
      <c r="AL38" s="159"/>
      <c r="AM38" s="156"/>
      <c r="AN38" s="214"/>
      <c r="AO38" s="249"/>
    </row>
    <row r="39" spans="1:41" ht="29.25" customHeight="1" thickBot="1" x14ac:dyDescent="0.35">
      <c r="A39" s="335"/>
      <c r="B39" s="396"/>
      <c r="C39" s="226"/>
      <c r="D39" s="227" t="s">
        <v>87</v>
      </c>
      <c r="E39" s="228"/>
      <c r="F39" s="339"/>
      <c r="G39" s="229"/>
      <c r="H39" s="230"/>
      <c r="I39" s="231">
        <f t="shared" si="0"/>
        <v>0</v>
      </c>
      <c r="J39" s="240">
        <f t="shared" si="1"/>
        <v>0</v>
      </c>
      <c r="K39" s="342"/>
      <c r="L39" s="400"/>
      <c r="M39" s="154"/>
      <c r="Z39" s="155"/>
      <c r="AA39" s="156"/>
      <c r="AB39" s="214"/>
      <c r="AC39" s="244"/>
      <c r="AD39" s="157"/>
      <c r="AE39" s="157"/>
      <c r="AF39" s="245"/>
      <c r="AG39" s="156"/>
      <c r="AH39" s="158"/>
      <c r="AI39" s="156"/>
      <c r="AJ39" s="159"/>
      <c r="AK39" s="159"/>
      <c r="AL39" s="159"/>
      <c r="AM39" s="156"/>
      <c r="AN39" s="214"/>
      <c r="AO39" s="249"/>
    </row>
    <row r="40" spans="1:41" ht="29.25" customHeight="1" x14ac:dyDescent="0.3">
      <c r="A40" s="335">
        <v>12</v>
      </c>
      <c r="B40" s="334" t="s">
        <v>119</v>
      </c>
      <c r="C40" s="178" t="s">
        <v>120</v>
      </c>
      <c r="D40" s="146" t="s">
        <v>39</v>
      </c>
      <c r="E40" s="210">
        <v>95.7</v>
      </c>
      <c r="F40" s="337">
        <f>IF(M6=3,AC40,AF40)</f>
        <v>27</v>
      </c>
      <c r="G40" s="211">
        <v>13</v>
      </c>
      <c r="H40" s="212">
        <v>42.585000000000001</v>
      </c>
      <c r="I40" s="148">
        <f t="shared" si="0"/>
        <v>0.3</v>
      </c>
      <c r="J40" s="150">
        <f t="shared" si="1"/>
        <v>42.285000000000004</v>
      </c>
      <c r="K40" s="340">
        <f>AVERAGE(J40:J41)</f>
        <v>42.237000000000002</v>
      </c>
      <c r="L40" s="343">
        <f>RANK(K40,K7:K63,1)</f>
        <v>6</v>
      </c>
      <c r="M40" s="154"/>
      <c r="Z40" s="155">
        <f>AVERAGE(E40:E42)</f>
        <v>83.4</v>
      </c>
      <c r="AA40" s="156">
        <f>IF(E40&gt;84.9,E40,E41)</f>
        <v>95.7</v>
      </c>
      <c r="AB40" s="214">
        <f>COUNTIF(E40:E42,"&gt;84.9")</f>
        <v>1</v>
      </c>
      <c r="AC40" s="244">
        <f>IF(AB40=1,AD40,AE40)</f>
        <v>27</v>
      </c>
      <c r="AD40" s="157">
        <f>IF(AA40&lt;84.9,0,IF(AA40&lt;87.4,9,IF(AA40&lt;89.9,13.5,IF(AA40&lt;92.4,18,IF(AA40&lt;94.9,22.5,IF(AA40&lt;97.4,27,IF(AA40&lt;99.9,31.5,36)))))))</f>
        <v>27</v>
      </c>
      <c r="AE40" s="157">
        <f>IF(Z40&lt;84.9,0,IF(Z40&lt;87.4,18,IF(Z40&lt;89.9,27,IF(Z40&lt;92.4,36,IF(Z40&lt;94.9,45,IF(Z40&lt;97.4,54,IF(Z40&lt;99.9,63,72)))))))</f>
        <v>0</v>
      </c>
      <c r="AF40" s="245">
        <f>IF(AG40=2,AH40,AI40)</f>
        <v>36</v>
      </c>
      <c r="AG40" s="156">
        <f>COUNTIF(E40:E42,"&gt;1")</f>
        <v>2</v>
      </c>
      <c r="AH40" s="158">
        <f>IF(AB40=1,AJ40,AK40)</f>
        <v>36</v>
      </c>
      <c r="AI40" s="156">
        <f>IF(AB40=1,AL40,IF(AB40=2,AM40,AK40))</f>
        <v>24</v>
      </c>
      <c r="AJ40" s="159">
        <f>IF(AA40&lt;84.9,0,IF(AA40&lt;87.4,12,IF(AA40&lt;89.9,18,IF(AA40&lt;92.4,24,IF(AA40&lt;94.9,30,IF(AA40&lt;97.4,36,IF(AA40&lt;99.9,42,48)))))))</f>
        <v>36</v>
      </c>
      <c r="AK40" s="159">
        <f>IF(AA40&lt;84.9,0,IF(AA40&lt;87.4,24,IF(AA40&lt;89.9,36,IF(AA40&lt;92.4,48,IF(AA40&lt;94.9,60,IF(AA40&lt;97.4,72,IF(AA40&lt;99.9,84,96)))))))</f>
        <v>72</v>
      </c>
      <c r="AL40" s="159">
        <f>IF(AA40&lt;84.9,0,IF(AA40&lt;87.4,8,IF(AA40&lt;89.9,12,IF(AA40&lt;92.4,16,IF(AA40&lt;94.9,20,IF(AA40&lt;97.4,24,IF(AA40&lt;99.9,28,32)))))))</f>
        <v>24</v>
      </c>
      <c r="AM40" s="156">
        <f>IF(AO40&lt;84.9,0,IF(AO40&lt;87.4,16,IF(AO40&lt;89.9,24,IF(AO40&lt;92.4,32,IF(AO40&lt;94.9,40,IF(AO40&lt;97.4,48,IF(AO40&lt;99.9,56,64)))))))</f>
        <v>0</v>
      </c>
      <c r="AN40" s="214"/>
      <c r="AO40" s="249">
        <f>(SUM(E40:E42)-MIN(E40:E42))/2</f>
        <v>47.850000000000009</v>
      </c>
    </row>
    <row r="41" spans="1:41" ht="29.25" customHeight="1" thickBot="1" x14ac:dyDescent="0.35">
      <c r="A41" s="335"/>
      <c r="B41" s="335"/>
      <c r="C41" s="190" t="s">
        <v>174</v>
      </c>
      <c r="D41" s="170" t="s">
        <v>40</v>
      </c>
      <c r="E41" s="222">
        <v>71.099999999999994</v>
      </c>
      <c r="F41" s="338"/>
      <c r="G41" s="223">
        <v>12</v>
      </c>
      <c r="H41" s="224">
        <v>42.189</v>
      </c>
      <c r="I41" s="185">
        <f t="shared" si="0"/>
        <v>0</v>
      </c>
      <c r="J41" s="165">
        <f t="shared" si="1"/>
        <v>42.189</v>
      </c>
      <c r="K41" s="341"/>
      <c r="L41" s="344"/>
      <c r="M41" s="154"/>
      <c r="Z41" s="155"/>
      <c r="AA41" s="156"/>
      <c r="AB41" s="214"/>
      <c r="AC41" s="244"/>
      <c r="AD41" s="157"/>
      <c r="AE41" s="157"/>
      <c r="AF41" s="245"/>
      <c r="AG41" s="156"/>
      <c r="AH41" s="158"/>
      <c r="AI41" s="156"/>
      <c r="AJ41" s="159"/>
      <c r="AK41" s="159"/>
      <c r="AL41" s="159"/>
      <c r="AM41" s="156"/>
      <c r="AN41" s="214"/>
      <c r="AO41" s="249"/>
    </row>
    <row r="42" spans="1:41" ht="27" customHeight="1" thickBot="1" x14ac:dyDescent="0.35">
      <c r="A42" s="335"/>
      <c r="B42" s="336"/>
      <c r="C42" s="199"/>
      <c r="D42" s="200" t="s">
        <v>41</v>
      </c>
      <c r="E42" s="225"/>
      <c r="F42" s="339"/>
      <c r="G42" s="218"/>
      <c r="H42" s="219"/>
      <c r="I42" s="172">
        <f t="shared" si="0"/>
        <v>0</v>
      </c>
      <c r="J42" s="174">
        <f t="shared" si="1"/>
        <v>0</v>
      </c>
      <c r="K42" s="342"/>
      <c r="L42" s="345"/>
      <c r="M42" s="154"/>
      <c r="Z42" s="155"/>
      <c r="AA42" s="156"/>
      <c r="AB42" s="214"/>
      <c r="AC42" s="244"/>
      <c r="AD42" s="157"/>
      <c r="AE42" s="157"/>
      <c r="AF42" s="245"/>
      <c r="AG42" s="156"/>
      <c r="AH42" s="158"/>
      <c r="AI42" s="156"/>
      <c r="AJ42" s="159"/>
      <c r="AK42" s="159"/>
      <c r="AL42" s="159"/>
      <c r="AM42" s="156"/>
      <c r="AN42" s="214"/>
      <c r="AO42" s="249"/>
    </row>
    <row r="43" spans="1:41" ht="26.25" customHeight="1" x14ac:dyDescent="0.3">
      <c r="A43" s="335">
        <v>13</v>
      </c>
      <c r="B43" s="334" t="s">
        <v>136</v>
      </c>
      <c r="C43" s="178" t="s">
        <v>137</v>
      </c>
      <c r="D43" s="146" t="s">
        <v>62</v>
      </c>
      <c r="E43" s="210"/>
      <c r="F43" s="337">
        <f>IF(M6=3,AC43,AF43)</f>
        <v>0</v>
      </c>
      <c r="G43" s="211">
        <v>14</v>
      </c>
      <c r="H43" s="212">
        <v>42.279000000000003</v>
      </c>
      <c r="I43" s="148">
        <f t="shared" si="0"/>
        <v>0</v>
      </c>
      <c r="J43" s="150">
        <f t="shared" si="1"/>
        <v>42.279000000000003</v>
      </c>
      <c r="K43" s="340">
        <f>AVERAGE(J43:J44)</f>
        <v>42.144000000000005</v>
      </c>
      <c r="L43" s="343">
        <f>RANK(K43,K7:K63,1)</f>
        <v>2</v>
      </c>
      <c r="Z43" s="155">
        <f>AVERAGE(E43:E45)</f>
        <v>81.2</v>
      </c>
      <c r="AA43" s="156">
        <f>IF(E43&gt;84.9,E43,E44)</f>
        <v>81.2</v>
      </c>
      <c r="AB43" s="214">
        <f>COUNTIF(E43:E45,"&gt;84.9")</f>
        <v>0</v>
      </c>
      <c r="AC43" s="244">
        <f>IF(AB43=1,AD43,AE43)</f>
        <v>0</v>
      </c>
      <c r="AD43" s="157">
        <f>IF(AA43&lt;84.9,0,IF(AA43&lt;87.4,9,IF(AA43&lt;89.9,13.5,IF(AA43&lt;92.4,18,IF(AA43&lt;94.9,22.5,IF(AA43&lt;97.4,27,IF(AA43&lt;99.9,31.5,36)))))))</f>
        <v>0</v>
      </c>
      <c r="AE43" s="157">
        <f>IF(Z43&lt;84.9,0,IF(Z43&lt;87.4,18,IF(Z43&lt;89.9,27,IF(Z43&lt;92.4,36,IF(Z43&lt;94.9,45,IF(Z43&lt;97.4,54,IF(Z43&lt;99.9,63,72)))))))</f>
        <v>0</v>
      </c>
      <c r="AF43" s="245">
        <f>IF(AG43=2,AH43,AI43)</f>
        <v>0</v>
      </c>
      <c r="AG43" s="156">
        <f>COUNTIF(E43:E45,"&gt;1")</f>
        <v>1</v>
      </c>
      <c r="AH43" s="158">
        <f>IF(AB43=1,AJ43,AK43)</f>
        <v>0</v>
      </c>
      <c r="AI43" s="156">
        <f>IF(AB43=1,AL43,IF(AB43=2,AM43,AK43))</f>
        <v>0</v>
      </c>
      <c r="AJ43" s="159">
        <f>IF(AA43&lt;84.9,0,IF(AA43&lt;87.4,12,IF(AA43&lt;89.9,18,IF(AA43&lt;92.4,24,IF(AA43&lt;94.9,30,IF(AA43&lt;97.4,36,IF(AA43&lt;99.9,42,48)))))))</f>
        <v>0</v>
      </c>
      <c r="AK43" s="159">
        <f>IF(AA43&lt;84.9,0,IF(AA43&lt;87.4,24,IF(AA43&lt;89.9,36,IF(AA43&lt;92.4,48,IF(AA43&lt;94.9,60,IF(AA43&lt;97.4,72,IF(AA43&lt;99.9,84,96)))))))</f>
        <v>0</v>
      </c>
      <c r="AL43" s="159">
        <f>IF(AA43&lt;84.9,0,IF(AA43&lt;87.4,8,IF(AA43&lt;89.9,12,IF(AA43&lt;92.4,16,IF(AA43&lt;94.9,20,IF(AA43&lt;97.4,24,IF(AA43&lt;99.9,28,32)))))))</f>
        <v>0</v>
      </c>
      <c r="AM43" s="156">
        <f>IF(AO43&lt;84.9,0,IF(AO43&lt;87.4,16,IF(AO43&lt;89.9,24,IF(AO43&lt;92.4,32,IF(AO43&lt;94.9,40,IF(AO43&lt;97.4,48,IF(AO43&lt;99.9,56,64)))))))</f>
        <v>0</v>
      </c>
      <c r="AN43" s="214"/>
      <c r="AO43" s="249">
        <f>(SUM(E43:E45)-MIN(E43:E45))/2</f>
        <v>0</v>
      </c>
    </row>
    <row r="44" spans="1:41" ht="26.25" customHeight="1" x14ac:dyDescent="0.3">
      <c r="A44" s="335"/>
      <c r="B44" s="335"/>
      <c r="C44" s="199" t="s">
        <v>138</v>
      </c>
      <c r="D44" s="200" t="s">
        <v>63</v>
      </c>
      <c r="E44" s="225">
        <v>81.2</v>
      </c>
      <c r="F44" s="338"/>
      <c r="G44" s="218">
        <v>13</v>
      </c>
      <c r="H44" s="219">
        <v>42.009</v>
      </c>
      <c r="I44" s="185">
        <f t="shared" si="0"/>
        <v>0</v>
      </c>
      <c r="J44" s="165">
        <f t="shared" si="1"/>
        <v>42.009</v>
      </c>
      <c r="K44" s="341"/>
      <c r="L44" s="344"/>
      <c r="Z44" s="155"/>
      <c r="AA44" s="156"/>
      <c r="AB44" s="214"/>
      <c r="AC44" s="244"/>
      <c r="AD44" s="157"/>
      <c r="AE44" s="157"/>
      <c r="AF44" s="245"/>
      <c r="AG44" s="156"/>
      <c r="AH44" s="158"/>
      <c r="AI44" s="156"/>
      <c r="AJ44" s="159"/>
      <c r="AK44" s="159"/>
      <c r="AL44" s="159"/>
      <c r="AM44" s="156"/>
      <c r="AN44" s="214"/>
      <c r="AO44" s="249"/>
    </row>
    <row r="45" spans="1:41" ht="26.25" customHeight="1" thickBot="1" x14ac:dyDescent="0.35">
      <c r="A45" s="396"/>
      <c r="B45" s="396"/>
      <c r="C45" s="226"/>
      <c r="D45" s="227" t="s">
        <v>88</v>
      </c>
      <c r="E45" s="228"/>
      <c r="F45" s="339"/>
      <c r="G45" s="229"/>
      <c r="H45" s="230"/>
      <c r="I45" s="231">
        <f t="shared" si="0"/>
        <v>0</v>
      </c>
      <c r="J45" s="240">
        <f t="shared" si="1"/>
        <v>0</v>
      </c>
      <c r="K45" s="407"/>
      <c r="L45" s="400"/>
      <c r="Z45" s="155"/>
      <c r="AA45" s="156"/>
      <c r="AB45" s="214"/>
      <c r="AC45" s="244"/>
      <c r="AD45" s="157"/>
      <c r="AE45" s="157"/>
      <c r="AF45" s="245"/>
      <c r="AG45" s="156"/>
      <c r="AH45" s="158"/>
      <c r="AI45" s="156"/>
      <c r="AJ45" s="159"/>
      <c r="AK45" s="159"/>
      <c r="AL45" s="159"/>
      <c r="AM45" s="156"/>
      <c r="AN45" s="214"/>
      <c r="AO45" s="249"/>
    </row>
    <row r="46" spans="1:41" ht="26.25" customHeight="1" x14ac:dyDescent="0.3">
      <c r="A46" s="334">
        <v>14</v>
      </c>
      <c r="B46" s="334" t="s">
        <v>157</v>
      </c>
      <c r="C46" s="178" t="s">
        <v>158</v>
      </c>
      <c r="D46" s="146" t="s">
        <v>67</v>
      </c>
      <c r="E46" s="210">
        <v>85.8</v>
      </c>
      <c r="F46" s="337">
        <f>IF(M6=3,AC46,AF46)</f>
        <v>9</v>
      </c>
      <c r="G46" s="211">
        <v>14</v>
      </c>
      <c r="H46" s="212">
        <v>42.418999999999997</v>
      </c>
      <c r="I46" s="148">
        <f t="shared" si="0"/>
        <v>0.1</v>
      </c>
      <c r="J46" s="150">
        <f t="shared" si="1"/>
        <v>42.318999999999996</v>
      </c>
      <c r="K46" s="340">
        <f>AVERAGE(J46:J47)</f>
        <v>42.534999999999997</v>
      </c>
      <c r="L46" s="343">
        <f>RANK(K46,K7:K63,1)</f>
        <v>10</v>
      </c>
      <c r="Z46" s="155">
        <f>AVERAGE(E46:E48)</f>
        <v>82.85</v>
      </c>
      <c r="AA46" s="156">
        <f>IF(E46&gt;84.9,E46,E47)</f>
        <v>85.8</v>
      </c>
      <c r="AB46" s="214">
        <f>COUNTIF(E46:E48,"&gt;84.9")</f>
        <v>1</v>
      </c>
      <c r="AC46" s="244">
        <f>IF(AB46=1,AD46,AE46)</f>
        <v>9</v>
      </c>
      <c r="AD46" s="157">
        <f>IF(AA46&lt;84.9,0,IF(AA46&lt;87.4,9,IF(AA46&lt;89.9,13.5,IF(AA46&lt;92.4,18,IF(AA46&lt;94.9,22.5,IF(AA46&lt;97.4,27,IF(AA46&lt;99.9,31.5,36)))))))</f>
        <v>9</v>
      </c>
      <c r="AE46" s="157">
        <f>IF(Z46&lt;84.9,0,IF(Z46&lt;87.4,18,IF(Z46&lt;89.9,27,IF(Z46&lt;92.4,36,IF(Z46&lt;94.9,45,IF(Z46&lt;97.4,54,IF(Z46&lt;99.9,63,72)))))))</f>
        <v>0</v>
      </c>
      <c r="AF46" s="245">
        <f>IF(AG46=2,AH46,AI46)</f>
        <v>12</v>
      </c>
      <c r="AG46" s="156">
        <f>COUNTIF(E46:E48,"&gt;1")</f>
        <v>2</v>
      </c>
      <c r="AH46" s="158">
        <f>IF(AB46=1,AJ46,AK46)</f>
        <v>12</v>
      </c>
      <c r="AI46" s="156">
        <f>IF(AB46=1,AL46,IF(AB46=2,AM46,AK46))</f>
        <v>8</v>
      </c>
      <c r="AJ46" s="159">
        <f>IF(AA46&lt;84.9,0,IF(AA46&lt;87.4,12,IF(AA46&lt;89.9,18,IF(AA46&lt;92.4,24,IF(AA46&lt;94.9,30,IF(AA46&lt;97.4,36,IF(AA46&lt;99.9,42,48)))))))</f>
        <v>12</v>
      </c>
      <c r="AK46" s="159">
        <f>IF(AA46&lt;84.9,0,IF(AA46&lt;87.4,24,IF(AA46&lt;89.9,36,IF(AA46&lt;92.4,48,IF(AA46&lt;94.9,60,IF(AA46&lt;97.4,72,IF(AA46&lt;99.9,84,96)))))))</f>
        <v>24</v>
      </c>
      <c r="AL46" s="159">
        <f>IF(AA46&lt;84.9,0,IF(AA46&lt;87.4,8,IF(AA46&lt;89.9,12,IF(AA46&lt;92.4,16,IF(AA46&lt;94.9,20,IF(AA46&lt;97.4,24,IF(AA46&lt;99.9,28,32)))))))</f>
        <v>8</v>
      </c>
      <c r="AM46" s="156">
        <f>IF(AO46&lt;84.9,0,IF(AO46&lt;87.4,16,IF(AO46&lt;89.9,24,IF(AO46&lt;92.4,32,IF(AO46&lt;94.9,40,IF(AO46&lt;97.4,48,IF(AO46&lt;99.9,56,64)))))))</f>
        <v>0</v>
      </c>
      <c r="AN46" s="214"/>
      <c r="AO46" s="249">
        <f>(SUM(E46:E48)-MIN(E46:E48))/2</f>
        <v>42.899999999999991</v>
      </c>
    </row>
    <row r="47" spans="1:41" ht="26.25" customHeight="1" x14ac:dyDescent="0.3">
      <c r="A47" s="335"/>
      <c r="B47" s="335"/>
      <c r="C47" s="199" t="s">
        <v>159</v>
      </c>
      <c r="D47" s="200" t="s">
        <v>66</v>
      </c>
      <c r="E47" s="225">
        <v>79.900000000000006</v>
      </c>
      <c r="F47" s="338"/>
      <c r="G47" s="218">
        <v>15</v>
      </c>
      <c r="H47" s="219">
        <v>42.750999999999998</v>
      </c>
      <c r="I47" s="185">
        <f t="shared" si="0"/>
        <v>0</v>
      </c>
      <c r="J47" s="165">
        <f t="shared" si="1"/>
        <v>42.750999999999998</v>
      </c>
      <c r="K47" s="341"/>
      <c r="L47" s="344"/>
      <c r="Z47" s="155"/>
      <c r="AA47" s="156"/>
      <c r="AB47" s="214"/>
      <c r="AC47" s="244"/>
      <c r="AD47" s="157"/>
      <c r="AE47" s="157"/>
      <c r="AF47" s="245"/>
      <c r="AG47" s="156"/>
      <c r="AH47" s="158"/>
      <c r="AI47" s="156"/>
      <c r="AJ47" s="159"/>
      <c r="AK47" s="159"/>
      <c r="AL47" s="159"/>
      <c r="AM47" s="156"/>
      <c r="AN47" s="214"/>
      <c r="AO47" s="249"/>
    </row>
    <row r="48" spans="1:41" ht="26.25" customHeight="1" thickBot="1" x14ac:dyDescent="0.35">
      <c r="A48" s="336"/>
      <c r="B48" s="336"/>
      <c r="C48" s="190"/>
      <c r="D48" s="170" t="s">
        <v>89</v>
      </c>
      <c r="E48" s="222"/>
      <c r="F48" s="339"/>
      <c r="G48" s="223"/>
      <c r="H48" s="224"/>
      <c r="I48" s="172">
        <f t="shared" si="0"/>
        <v>0</v>
      </c>
      <c r="J48" s="174">
        <f t="shared" si="1"/>
        <v>0</v>
      </c>
      <c r="K48" s="342"/>
      <c r="L48" s="345"/>
      <c r="Z48" s="155"/>
      <c r="AA48" s="156"/>
      <c r="AB48" s="214"/>
      <c r="AC48" s="244"/>
      <c r="AD48" s="157"/>
      <c r="AE48" s="157"/>
      <c r="AF48" s="245"/>
      <c r="AG48" s="156"/>
      <c r="AH48" s="158"/>
      <c r="AI48" s="156"/>
      <c r="AJ48" s="159"/>
      <c r="AK48" s="159"/>
      <c r="AL48" s="159"/>
      <c r="AM48" s="156"/>
      <c r="AN48" s="214"/>
      <c r="AO48" s="249"/>
    </row>
    <row r="49" spans="1:41" ht="27" customHeight="1" x14ac:dyDescent="0.3">
      <c r="A49" s="334">
        <v>15</v>
      </c>
      <c r="B49" s="334" t="s">
        <v>133</v>
      </c>
      <c r="C49" s="178" t="s">
        <v>134</v>
      </c>
      <c r="D49" s="146" t="s">
        <v>90</v>
      </c>
      <c r="E49" s="210">
        <v>42.5</v>
      </c>
      <c r="F49" s="337">
        <f>IF(M6=3,AC49,AF49)</f>
        <v>0</v>
      </c>
      <c r="G49" s="211">
        <v>17</v>
      </c>
      <c r="H49" s="212">
        <v>42.651000000000003</v>
      </c>
      <c r="I49" s="148">
        <f t="shared" si="0"/>
        <v>0</v>
      </c>
      <c r="J49" s="150">
        <f t="shared" si="1"/>
        <v>42.651000000000003</v>
      </c>
      <c r="K49" s="340">
        <f>AVERAGE(J49:J50)</f>
        <v>42.641000000000005</v>
      </c>
      <c r="L49" s="343">
        <f>RANK(K49,K7:K63,1)</f>
        <v>15</v>
      </c>
      <c r="Z49" s="155">
        <f>AVERAGE(E49:E51)</f>
        <v>61.5</v>
      </c>
      <c r="AA49" s="156">
        <f>IF(E49&gt;84.9,E49,E50)</f>
        <v>80.5</v>
      </c>
      <c r="AB49" s="214">
        <f>COUNTIF(E49:E51,"&gt;84.9")</f>
        <v>0</v>
      </c>
      <c r="AC49" s="244">
        <f>IF(AB49=1,AD49,AE49)</f>
        <v>0</v>
      </c>
      <c r="AD49" s="157">
        <f>IF(AA49&lt;84.9,0,IF(AA49&lt;87.4,9,IF(AA49&lt;89.9,13.5,IF(AA49&lt;92.4,18,IF(AA49&lt;94.9,22.5,IF(AA49&lt;97.4,27,IF(AA49&lt;99.9,31.5,36)))))))</f>
        <v>0</v>
      </c>
      <c r="AE49" s="157">
        <f>IF(Z49&lt;84.9,0,IF(Z49&lt;87.4,18,IF(Z49&lt;89.9,27,IF(Z49&lt;92.4,36,IF(Z49&lt;94.9,45,IF(Z49&lt;97.4,54,IF(Z49&lt;99.9,63,72)))))))</f>
        <v>0</v>
      </c>
      <c r="AF49" s="245">
        <f>IF(AG49=2,AH49,AI49)</f>
        <v>0</v>
      </c>
      <c r="AG49" s="156">
        <f>COUNTIF(E49:E51,"&gt;1")</f>
        <v>2</v>
      </c>
      <c r="AH49" s="158">
        <f>IF(AB49=1,AJ49,AK49)</f>
        <v>0</v>
      </c>
      <c r="AI49" s="156">
        <f>IF(AB49=1,AL49,IF(AB49=2,AM49,AK49))</f>
        <v>0</v>
      </c>
      <c r="AJ49" s="159">
        <f>IF(AA49&lt;84.9,0,IF(AA49&lt;87.4,12,IF(AA49&lt;89.9,18,IF(AA49&lt;92.4,24,IF(AA49&lt;94.9,30,IF(AA49&lt;97.4,36,IF(AA49&lt;99.9,42,48)))))))</f>
        <v>0</v>
      </c>
      <c r="AK49" s="159">
        <f>IF(AA49&lt;84.9,0,IF(AA49&lt;87.4,24,IF(AA49&lt;89.9,36,IF(AA49&lt;92.4,48,IF(AA49&lt;94.9,60,IF(AA49&lt;97.4,72,IF(AA49&lt;99.9,84,96)))))))</f>
        <v>0</v>
      </c>
      <c r="AL49" s="159">
        <f>IF(AA49&lt;84.9,0,IF(AA49&lt;87.4,8,IF(AA49&lt;89.9,12,IF(AA49&lt;92.4,16,IF(AA49&lt;94.9,20,IF(AA49&lt;97.4,24,IF(AA49&lt;99.9,28,32)))))))</f>
        <v>0</v>
      </c>
      <c r="AM49" s="156">
        <f>IF(AO49&lt;84.9,0,IF(AO49&lt;87.4,16,IF(AO49&lt;89.9,24,IF(AO49&lt;92.4,32,IF(AO49&lt;94.9,40,IF(AO49&lt;97.4,48,IF(AO49&lt;99.9,56,64)))))))</f>
        <v>0</v>
      </c>
      <c r="AN49" s="214"/>
      <c r="AO49" s="249">
        <f>(SUM(E49:E51)-MIN(E49:E51))/2</f>
        <v>40.25</v>
      </c>
    </row>
    <row r="50" spans="1:41" ht="27" customHeight="1" x14ac:dyDescent="0.3">
      <c r="A50" s="335"/>
      <c r="B50" s="335"/>
      <c r="C50" s="199" t="s">
        <v>135</v>
      </c>
      <c r="D50" s="200" t="s">
        <v>91</v>
      </c>
      <c r="E50" s="225">
        <v>80.5</v>
      </c>
      <c r="F50" s="338"/>
      <c r="G50" s="218">
        <v>15</v>
      </c>
      <c r="H50" s="219">
        <v>42.631</v>
      </c>
      <c r="I50" s="185">
        <f t="shared" si="0"/>
        <v>0</v>
      </c>
      <c r="J50" s="165">
        <f t="shared" si="1"/>
        <v>42.631</v>
      </c>
      <c r="K50" s="341"/>
      <c r="L50" s="344"/>
      <c r="Z50" s="155"/>
      <c r="AA50" s="156"/>
      <c r="AB50" s="214"/>
      <c r="AC50" s="244"/>
      <c r="AD50" s="157"/>
      <c r="AE50" s="157"/>
      <c r="AF50" s="245"/>
      <c r="AG50" s="156"/>
      <c r="AH50" s="158"/>
      <c r="AI50" s="156"/>
      <c r="AJ50" s="159"/>
      <c r="AK50" s="159"/>
      <c r="AL50" s="159"/>
      <c r="AM50" s="156"/>
      <c r="AN50" s="214"/>
      <c r="AO50" s="249"/>
    </row>
    <row r="51" spans="1:41" ht="27" customHeight="1" thickBot="1" x14ac:dyDescent="0.35">
      <c r="A51" s="336"/>
      <c r="B51" s="336"/>
      <c r="C51" s="190"/>
      <c r="D51" s="170" t="s">
        <v>92</v>
      </c>
      <c r="E51" s="222"/>
      <c r="F51" s="339"/>
      <c r="G51" s="223"/>
      <c r="H51" s="224"/>
      <c r="I51" s="172">
        <f t="shared" si="0"/>
        <v>0</v>
      </c>
      <c r="J51" s="174">
        <f t="shared" si="1"/>
        <v>0</v>
      </c>
      <c r="K51" s="342"/>
      <c r="L51" s="345"/>
      <c r="Z51" s="155"/>
      <c r="AA51" s="156"/>
      <c r="AB51" s="214"/>
      <c r="AC51" s="244"/>
      <c r="AD51" s="157"/>
      <c r="AE51" s="157"/>
      <c r="AF51" s="245"/>
      <c r="AG51" s="156"/>
      <c r="AH51" s="158"/>
      <c r="AI51" s="156"/>
      <c r="AJ51" s="159"/>
      <c r="AK51" s="159"/>
      <c r="AL51" s="159"/>
      <c r="AM51" s="156"/>
      <c r="AN51" s="241"/>
      <c r="AO51" s="249"/>
    </row>
    <row r="52" spans="1:41" ht="27" customHeight="1" x14ac:dyDescent="0.3">
      <c r="A52" s="334">
        <v>16</v>
      </c>
      <c r="B52" s="334" t="s">
        <v>139</v>
      </c>
      <c r="C52" s="178" t="s">
        <v>140</v>
      </c>
      <c r="D52" s="146" t="s">
        <v>102</v>
      </c>
      <c r="E52" s="210">
        <v>64.2</v>
      </c>
      <c r="F52" s="337">
        <f>IF(M6=3,AC52,AF51)</f>
        <v>9</v>
      </c>
      <c r="G52" s="211">
        <v>17</v>
      </c>
      <c r="H52" s="212">
        <v>42.695</v>
      </c>
      <c r="I52" s="148">
        <f t="shared" ref="I52:I57" si="2">IF(E52&lt;84.9,0,IF(E52&lt;87.4,0.1,IF(E52&lt;89.9,0.15,IF(E52&lt;92.4,0.2,IF(E52&lt;94.9,0.25,IF(E52&lt;97.4,0.3,IF(E52&lt;99.9,0.35,0.4)))))))</f>
        <v>0</v>
      </c>
      <c r="J52" s="150">
        <f t="shared" ref="J52:J57" si="3">H52-I52</f>
        <v>42.695</v>
      </c>
      <c r="K52" s="340">
        <f>AVERAGE(J52:J53)</f>
        <v>42.663499999999999</v>
      </c>
      <c r="L52" s="343">
        <f>RANK(K52,K7:K63,1)</f>
        <v>16</v>
      </c>
      <c r="Z52" s="155">
        <f>AVERAGE(E52:E54)</f>
        <v>75.25</v>
      </c>
      <c r="AA52" s="156">
        <f>IF(E52&gt;84.9,E52,E53)</f>
        <v>86.3</v>
      </c>
      <c r="AB52" s="214">
        <f>COUNTIF(E52:E54,"&gt;84.9")</f>
        <v>1</v>
      </c>
      <c r="AC52" s="244">
        <f>IF(AB52=1,AD52,AE52)</f>
        <v>9</v>
      </c>
      <c r="AD52" s="157">
        <f>IF(AA52&lt;84.9,0,IF(AA52&lt;87.4,9,IF(AA52&lt;89.9,13.5,IF(AA52&lt;92.4,18,IF(AA52&lt;94.9,22.5,IF(AA52&lt;97.4,27,IF(AA52&lt;99.9,31.5,36)))))))</f>
        <v>9</v>
      </c>
      <c r="AE52" s="157">
        <f>IF(Z52&lt;84.9,0,IF(Z52&lt;87.4,18,IF(Z52&lt;89.9,27,IF(Z52&lt;92.4,36,IF(Z52&lt;94.9,45,IF(Z52&lt;97.4,54,IF(Z52&lt;99.9,63,72)))))))</f>
        <v>0</v>
      </c>
      <c r="AF52" s="245">
        <f>IF(AG52=2,AH52,AI52)</f>
        <v>12</v>
      </c>
      <c r="AG52" s="156">
        <f>COUNTIF(E52:E54,"&gt;1")</f>
        <v>2</v>
      </c>
      <c r="AH52" s="158">
        <f>IF(AB52=1,AJ52,AK52)</f>
        <v>12</v>
      </c>
      <c r="AI52" s="156">
        <f>IF(AB52=1,AL52,IF(AB52=2,AM52,AK52))</f>
        <v>8</v>
      </c>
      <c r="AJ52" s="159">
        <f>IF(AA52&lt;84.9,0,IF(AA52&lt;87.4,12,IF(AA52&lt;89.9,18,IF(AA52&lt;92.4,24,IF(AA52&lt;94.9,30,IF(AA52&lt;97.4,36,IF(AA52&lt;99.9,42,48)))))))</f>
        <v>12</v>
      </c>
      <c r="AK52" s="159">
        <f>IF(AA52&lt;84.9,0,IF(AA52&lt;87.4,24,IF(AA52&lt;89.9,36,IF(AA52&lt;92.4,48,IF(AA52&lt;94.9,60,IF(AA52&lt;97.4,72,IF(AA52&lt;99.9,84,96)))))))</f>
        <v>24</v>
      </c>
      <c r="AL52" s="159">
        <f>IF(AA52&lt;84.9,0,IF(AA52&lt;87.4,8,IF(AA52&lt;89.9,12,IF(AA52&lt;92.4,16,IF(AA52&lt;94.9,20,IF(AA52&lt;97.4,24,IF(AA52&lt;99.9,28,32)))))))</f>
        <v>8</v>
      </c>
      <c r="AM52" s="156">
        <f>IF(AO52&lt;84.9,0,IF(AO52&lt;87.4,16,IF(AO52&lt;89.9,24,IF(AO52&lt;92.4,32,IF(AO52&lt;94.9,40,IF(AO52&lt;97.4,48,IF(AO52&lt;99.9,56,64)))))))</f>
        <v>0</v>
      </c>
      <c r="AO52" s="249">
        <f>(SUM(E52:E54)-MIN(E52:E54))/2</f>
        <v>43.15</v>
      </c>
    </row>
    <row r="53" spans="1:41" ht="21" x14ac:dyDescent="0.3">
      <c r="A53" s="335"/>
      <c r="B53" s="335"/>
      <c r="C53" s="199" t="s">
        <v>141</v>
      </c>
      <c r="D53" s="200" t="s">
        <v>103</v>
      </c>
      <c r="E53" s="225">
        <v>86.3</v>
      </c>
      <c r="F53" s="338"/>
      <c r="G53" s="218">
        <v>18</v>
      </c>
      <c r="H53" s="219">
        <v>42.731999999999999</v>
      </c>
      <c r="I53" s="185">
        <f t="shared" si="2"/>
        <v>0.1</v>
      </c>
      <c r="J53" s="165">
        <f t="shared" si="3"/>
        <v>42.631999999999998</v>
      </c>
      <c r="K53" s="341"/>
      <c r="L53" s="344"/>
      <c r="Z53" s="155"/>
      <c r="AA53" s="156"/>
      <c r="AB53" s="214"/>
      <c r="AC53" s="244"/>
      <c r="AD53" s="157"/>
      <c r="AE53" s="157"/>
      <c r="AF53" s="245"/>
      <c r="AG53" s="156"/>
      <c r="AH53" s="158"/>
      <c r="AI53" s="156"/>
      <c r="AJ53" s="159"/>
      <c r="AK53" s="159"/>
      <c r="AL53" s="159"/>
      <c r="AM53" s="156"/>
      <c r="AO53" s="249"/>
    </row>
    <row r="54" spans="1:41" ht="21.6" thickBot="1" x14ac:dyDescent="0.35">
      <c r="A54" s="336"/>
      <c r="B54" s="336"/>
      <c r="C54" s="190"/>
      <c r="D54" s="170" t="s">
        <v>104</v>
      </c>
      <c r="E54" s="222"/>
      <c r="F54" s="339"/>
      <c r="G54" s="223"/>
      <c r="H54" s="224"/>
      <c r="I54" s="172">
        <f t="shared" si="2"/>
        <v>0</v>
      </c>
      <c r="J54" s="174">
        <f t="shared" si="3"/>
        <v>0</v>
      </c>
      <c r="K54" s="342"/>
      <c r="L54" s="345"/>
      <c r="Z54" s="155"/>
      <c r="AA54" s="156"/>
      <c r="AB54" s="214"/>
      <c r="AC54" s="244"/>
      <c r="AD54" s="157"/>
      <c r="AE54" s="157"/>
      <c r="AF54" s="245"/>
      <c r="AG54" s="156"/>
      <c r="AH54" s="158"/>
      <c r="AI54" s="156"/>
      <c r="AJ54" s="159"/>
      <c r="AK54" s="159"/>
      <c r="AL54" s="159"/>
      <c r="AM54" s="156"/>
      <c r="AO54" s="249"/>
    </row>
    <row r="55" spans="1:41" ht="21" x14ac:dyDescent="0.3">
      <c r="A55" s="334">
        <v>17</v>
      </c>
      <c r="B55" s="334" t="s">
        <v>165</v>
      </c>
      <c r="C55" s="178" t="s">
        <v>166</v>
      </c>
      <c r="D55" s="146" t="s">
        <v>105</v>
      </c>
      <c r="E55" s="210">
        <v>73.5</v>
      </c>
      <c r="F55" s="337">
        <f>IF(M6=3,AC55,AF55)</f>
        <v>36</v>
      </c>
      <c r="G55" s="211">
        <v>21</v>
      </c>
      <c r="H55" s="212">
        <v>42.518000000000001</v>
      </c>
      <c r="I55" s="148">
        <f t="shared" si="2"/>
        <v>0</v>
      </c>
      <c r="J55" s="150">
        <f t="shared" si="3"/>
        <v>42.518000000000001</v>
      </c>
      <c r="K55" s="340">
        <f>AVERAGE(J55:J56)</f>
        <v>42.555</v>
      </c>
      <c r="L55" s="343">
        <f>RANK(K55,K7:K63,1)</f>
        <v>11</v>
      </c>
      <c r="Z55" s="155">
        <f>AVERAGE(E55:E57)</f>
        <v>86.95</v>
      </c>
      <c r="AA55" s="156">
        <f>IF(E55&gt;84.9,E55,E56)</f>
        <v>100.4</v>
      </c>
      <c r="AB55" s="214">
        <f>COUNTIF(E55:E57,"&gt;84.9")</f>
        <v>1</v>
      </c>
      <c r="AC55" s="244">
        <f>IF(AB55=1,AD55,AE55)</f>
        <v>36</v>
      </c>
      <c r="AD55" s="157">
        <f>IF(AA55&lt;84.9,0,IF(AA55&lt;87.4,9,IF(AA55&lt;89.9,13.5,IF(AA55&lt;92.4,18,IF(AA55&lt;94.9,22.5,IF(AA55&lt;97.4,27,IF(AA55&lt;99.9,31.5,36)))))))</f>
        <v>36</v>
      </c>
      <c r="AE55" s="157">
        <f>IF(Z55&lt;84.9,0,IF(Z55&lt;87.4,18,IF(Z55&lt;89.9,27,IF(Z55&lt;92.4,36,IF(Z55&lt;94.9,45,IF(Z55&lt;97.4,54,IF(Z55&lt;99.9,63,72)))))))</f>
        <v>18</v>
      </c>
      <c r="AF55" s="245">
        <f>IF(AG55=2,AH55,AI55)</f>
        <v>48</v>
      </c>
      <c r="AG55" s="156">
        <f>COUNTIF(E55:E57,"&gt;1")</f>
        <v>2</v>
      </c>
      <c r="AH55" s="158">
        <f>IF(AB55=1,AJ55,AK55)</f>
        <v>48</v>
      </c>
      <c r="AI55" s="156">
        <f>IF(AB55=1,AL55,IF(AB55=2,AM55,AK55))</f>
        <v>32</v>
      </c>
      <c r="AJ55" s="159">
        <f>IF(AA55&lt;84.9,0,IF(AA55&lt;87.4,12,IF(AA55&lt;89.9,18,IF(AA55&lt;92.4,24,IF(AA55&lt;94.9,30,IF(AA55&lt;97.4,36,IF(AA55&lt;99.9,42,48)))))))</f>
        <v>48</v>
      </c>
      <c r="AK55" s="159">
        <f>IF(AA55&lt;84.9,0,IF(AA55&lt;87.4,24,IF(AA55&lt;89.9,36,IF(AA55&lt;92.4,48,IF(AA55&lt;94.9,60,IF(AA55&lt;97.4,72,IF(AA55&lt;99.9,84,96)))))))</f>
        <v>96</v>
      </c>
      <c r="AL55" s="159">
        <f>IF(AA55&lt;84.9,0,IF(AA55&lt;87.4,8,IF(AA55&lt;89.9,12,IF(AA55&lt;92.4,16,IF(AA55&lt;94.9,20,IF(AA55&lt;97.4,24,IF(AA55&lt;99.9,28,32)))))))</f>
        <v>32</v>
      </c>
      <c r="AM55" s="156">
        <f>IF(AO55&lt;84.9,0,IF(AO55&lt;87.4,16,IF(AO55&lt;89.9,24,IF(AO55&lt;92.4,32,IF(AO55&lt;94.9,40,IF(AO55&lt;97.4,48,IF(AO55&lt;99.9,56,64)))))))</f>
        <v>0</v>
      </c>
      <c r="AO55" s="249">
        <f>(SUM(E55:E57)-MIN(E55:E57))/2</f>
        <v>50.2</v>
      </c>
    </row>
    <row r="56" spans="1:41" ht="21" x14ac:dyDescent="0.3">
      <c r="A56" s="335"/>
      <c r="B56" s="335"/>
      <c r="C56" s="199" t="s">
        <v>167</v>
      </c>
      <c r="D56" s="200" t="s">
        <v>106</v>
      </c>
      <c r="E56" s="225">
        <v>100.4</v>
      </c>
      <c r="F56" s="338"/>
      <c r="G56" s="218">
        <v>18</v>
      </c>
      <c r="H56" s="219">
        <v>42.991999999999997</v>
      </c>
      <c r="I56" s="185">
        <f t="shared" si="2"/>
        <v>0.4</v>
      </c>
      <c r="J56" s="165">
        <f t="shared" si="3"/>
        <v>42.591999999999999</v>
      </c>
      <c r="K56" s="341"/>
      <c r="L56" s="344"/>
      <c r="Z56" s="155"/>
      <c r="AA56" s="156"/>
      <c r="AB56" s="214"/>
      <c r="AC56" s="244"/>
      <c r="AD56" s="157"/>
      <c r="AE56" s="157"/>
      <c r="AF56" s="245"/>
      <c r="AG56" s="156"/>
      <c r="AH56" s="158"/>
      <c r="AI56" s="156"/>
      <c r="AJ56" s="159"/>
      <c r="AK56" s="159"/>
      <c r="AL56" s="159"/>
      <c r="AM56" s="156"/>
      <c r="AO56" s="249"/>
    </row>
    <row r="57" spans="1:41" ht="21.6" thickBot="1" x14ac:dyDescent="0.35">
      <c r="A57" s="336"/>
      <c r="B57" s="336"/>
      <c r="C57" s="190"/>
      <c r="D57" s="170" t="s">
        <v>107</v>
      </c>
      <c r="E57" s="222"/>
      <c r="F57" s="339"/>
      <c r="G57" s="223"/>
      <c r="H57" s="224"/>
      <c r="I57" s="172">
        <f t="shared" si="2"/>
        <v>0</v>
      </c>
      <c r="J57" s="174">
        <f t="shared" si="3"/>
        <v>0</v>
      </c>
      <c r="K57" s="342"/>
      <c r="L57" s="345"/>
      <c r="Z57" s="155"/>
      <c r="AA57" s="156"/>
      <c r="AB57" s="214"/>
      <c r="AC57" s="244"/>
      <c r="AD57" s="157"/>
      <c r="AE57" s="157"/>
      <c r="AF57" s="245"/>
      <c r="AG57" s="156"/>
      <c r="AH57" s="158"/>
      <c r="AI57" s="156"/>
      <c r="AJ57" s="159"/>
      <c r="AK57" s="159"/>
      <c r="AL57" s="159"/>
      <c r="AM57" s="156"/>
      <c r="AO57" s="249"/>
    </row>
    <row r="58" spans="1:41" ht="21" x14ac:dyDescent="0.3">
      <c r="A58" s="334">
        <v>18</v>
      </c>
      <c r="B58" s="334" t="s">
        <v>168</v>
      </c>
      <c r="C58" s="178" t="s">
        <v>169</v>
      </c>
      <c r="D58" s="146" t="s">
        <v>108</v>
      </c>
      <c r="E58" s="210">
        <v>86.3</v>
      </c>
      <c r="F58" s="337">
        <f>IF(M6=3,AC58,AF58)</f>
        <v>9</v>
      </c>
      <c r="G58" s="211">
        <v>33</v>
      </c>
      <c r="H58" s="212">
        <v>42.064999999999998</v>
      </c>
      <c r="I58" s="148">
        <f t="shared" ref="I58:I63" si="4">IF(E58&lt;84.9,0,IF(E58&lt;87.4,0.1,IF(E58&lt;89.9,0.15,IF(E58&lt;92.4,0.2,IF(E58&lt;94.9,0.25,IF(E58&lt;97.4,0.3,IF(E58&lt;99.9,0.35,0.4)))))))</f>
        <v>0.1</v>
      </c>
      <c r="J58" s="150">
        <f t="shared" ref="J58:J63" si="5">H58-I58</f>
        <v>41.964999999999996</v>
      </c>
      <c r="K58" s="340">
        <f>AVERAGE(J58:J59)</f>
        <v>42.054499999999997</v>
      </c>
      <c r="L58" s="343">
        <f>RANK(K58,K7:K63,1)</f>
        <v>1</v>
      </c>
      <c r="Z58" s="155">
        <f>AVERAGE(E58:E60)</f>
        <v>82.85</v>
      </c>
      <c r="AA58" s="156">
        <f>IF(E58&gt;84.9,E58,E59)</f>
        <v>86.3</v>
      </c>
      <c r="AB58" s="214">
        <f>COUNTIF(E58:E60,"&gt;84.9")</f>
        <v>1</v>
      </c>
      <c r="AC58" s="244">
        <f>IF(AB58=1,AD58,AE58)</f>
        <v>9</v>
      </c>
      <c r="AD58" s="157">
        <f>IF(AA58&lt;84.9,0,IF(AA58&lt;87.4,9,IF(AA58&lt;89.9,13.5,IF(AA58&lt;92.4,18,IF(AA58&lt;94.9,22.5,IF(AA58&lt;97.4,27,IF(AA58&lt;99.9,31.5,36)))))))</f>
        <v>9</v>
      </c>
      <c r="AE58" s="157">
        <f>IF(Z58&lt;84.9,0,IF(Z58&lt;87.4,18,IF(Z58&lt;89.9,27,IF(Z58&lt;92.4,36,IF(Z58&lt;94.9,45,IF(Z58&lt;97.4,54,IF(Z58&lt;99.9,63,72)))))))</f>
        <v>0</v>
      </c>
      <c r="AF58" s="245">
        <f>IF(AG58=2,AH58,AI58)</f>
        <v>12</v>
      </c>
      <c r="AG58" s="156">
        <f>COUNTIF(E58:E60,"&gt;1")</f>
        <v>2</v>
      </c>
      <c r="AH58" s="158">
        <f>IF(AB58=1,AJ58,AK58)</f>
        <v>12</v>
      </c>
      <c r="AI58" s="156">
        <f>IF(AB58=1,AL58,IF(AB58=2,AM58,AK58))</f>
        <v>8</v>
      </c>
      <c r="AJ58" s="159">
        <f>IF(AA58&lt;84.9,0,IF(AA58&lt;87.4,12,IF(AA58&lt;89.9,18,IF(AA58&lt;92.4,24,IF(AA58&lt;94.9,30,IF(AA58&lt;97.4,36,IF(AA58&lt;99.9,42,48)))))))</f>
        <v>12</v>
      </c>
      <c r="AK58" s="159">
        <f>IF(AA58&lt;84.9,0,IF(AA58&lt;87.4,24,IF(AA58&lt;89.9,36,IF(AA58&lt;92.4,48,IF(AA58&lt;94.9,60,IF(AA58&lt;97.4,72,IF(AA58&lt;99.9,84,96)))))))</f>
        <v>24</v>
      </c>
      <c r="AL58" s="159">
        <f>IF(AA58&lt;84.9,0,IF(AA58&lt;87.4,8,IF(AA58&lt;89.9,12,IF(AA58&lt;92.4,16,IF(AA58&lt;94.9,20,IF(AA58&lt;97.4,24,IF(AA58&lt;99.9,28,32)))))))</f>
        <v>8</v>
      </c>
      <c r="AM58" s="156">
        <f>IF(AO58&lt;84.9,0,IF(AO58&lt;87.4,16,IF(AO58&lt;89.9,24,IF(AO58&lt;92.4,32,IF(AO58&lt;94.9,40,IF(AO58&lt;97.4,48,IF(AO58&lt;99.9,56,64)))))))</f>
        <v>0</v>
      </c>
      <c r="AO58" s="249">
        <f>(SUM(E58:E60)-MIN(E58:E60))/2</f>
        <v>43.149999999999991</v>
      </c>
    </row>
    <row r="59" spans="1:41" ht="21" x14ac:dyDescent="0.3">
      <c r="A59" s="335"/>
      <c r="B59" s="335"/>
      <c r="C59" s="199" t="s">
        <v>170</v>
      </c>
      <c r="D59" s="200" t="s">
        <v>109</v>
      </c>
      <c r="E59" s="225">
        <v>79.400000000000006</v>
      </c>
      <c r="F59" s="338"/>
      <c r="G59" s="218">
        <v>44</v>
      </c>
      <c r="H59" s="219">
        <v>42.143999999999998</v>
      </c>
      <c r="I59" s="185">
        <f t="shared" si="4"/>
        <v>0</v>
      </c>
      <c r="J59" s="165">
        <f t="shared" si="5"/>
        <v>42.143999999999998</v>
      </c>
      <c r="K59" s="341"/>
      <c r="L59" s="344"/>
      <c r="Z59" s="155"/>
      <c r="AA59" s="156"/>
      <c r="AB59" s="214"/>
      <c r="AC59" s="244"/>
      <c r="AD59" s="157"/>
      <c r="AE59" s="157"/>
      <c r="AF59" s="245"/>
      <c r="AG59" s="156"/>
      <c r="AH59" s="158"/>
      <c r="AI59" s="156"/>
      <c r="AJ59" s="159"/>
      <c r="AK59" s="159"/>
      <c r="AL59" s="159"/>
      <c r="AM59" s="156"/>
      <c r="AO59" s="249"/>
    </row>
    <row r="60" spans="1:41" ht="21.6" thickBot="1" x14ac:dyDescent="0.35">
      <c r="A60" s="336"/>
      <c r="B60" s="336"/>
      <c r="C60" s="190"/>
      <c r="D60" s="170" t="s">
        <v>110</v>
      </c>
      <c r="E60" s="222"/>
      <c r="F60" s="339"/>
      <c r="G60" s="223"/>
      <c r="H60" s="224"/>
      <c r="I60" s="172">
        <f t="shared" si="4"/>
        <v>0</v>
      </c>
      <c r="J60" s="174">
        <f t="shared" si="5"/>
        <v>0</v>
      </c>
      <c r="K60" s="342"/>
      <c r="L60" s="345"/>
      <c r="Z60" s="155"/>
      <c r="AA60" s="156"/>
      <c r="AB60" s="214"/>
      <c r="AC60" s="244"/>
      <c r="AD60" s="157"/>
      <c r="AE60" s="157"/>
      <c r="AF60" s="245"/>
      <c r="AG60" s="156"/>
      <c r="AH60" s="158"/>
      <c r="AI60" s="156"/>
      <c r="AJ60" s="159"/>
      <c r="AK60" s="159"/>
      <c r="AL60" s="159"/>
      <c r="AM60" s="156"/>
      <c r="AO60" s="249"/>
    </row>
    <row r="61" spans="1:41" ht="21" x14ac:dyDescent="0.3">
      <c r="A61" s="334">
        <v>19</v>
      </c>
      <c r="B61" s="334" t="s">
        <v>171</v>
      </c>
      <c r="C61" s="178" t="s">
        <v>172</v>
      </c>
      <c r="D61" s="146" t="s">
        <v>111</v>
      </c>
      <c r="E61" s="210">
        <v>74.3</v>
      </c>
      <c r="F61" s="337">
        <f>IF(M6=3,AC61,AF61)</f>
        <v>0</v>
      </c>
      <c r="G61" s="211">
        <v>44</v>
      </c>
      <c r="H61" s="212">
        <v>42.786999999999999</v>
      </c>
      <c r="I61" s="148">
        <f t="shared" si="4"/>
        <v>0</v>
      </c>
      <c r="J61" s="150">
        <f t="shared" si="5"/>
        <v>42.786999999999999</v>
      </c>
      <c r="K61" s="340">
        <f>AVERAGE(J61:J62)</f>
        <v>43.194000000000003</v>
      </c>
      <c r="L61" s="343">
        <f>RANK(K61,K7:K63,1)</f>
        <v>19</v>
      </c>
      <c r="Z61" s="155">
        <f>AVERAGE(E61:E63)</f>
        <v>78.599999999999994</v>
      </c>
      <c r="AA61" s="156">
        <f>IF(E61&gt;84.9,E61,E62)</f>
        <v>82.9</v>
      </c>
      <c r="AB61" s="214">
        <f>COUNTIF(E61:E63,"&gt;84.9")</f>
        <v>0</v>
      </c>
      <c r="AC61" s="244">
        <f>IF(AB61=1,AD61,AE61)</f>
        <v>0</v>
      </c>
      <c r="AD61" s="157">
        <f>IF(AA61&lt;84.9,0,IF(AA61&lt;87.4,9,IF(AA61&lt;89.9,13.5,IF(AA61&lt;92.4,18,IF(AA61&lt;94.9,22.5,IF(AA61&lt;97.4,27,IF(AA61&lt;99.9,31.5,36)))))))</f>
        <v>0</v>
      </c>
      <c r="AE61" s="157">
        <f>IF(Z61&lt;84.9,0,IF(Z61&lt;87.4,18,IF(Z61&lt;89.9,27,IF(Z61&lt;92.4,36,IF(Z61&lt;94.9,45,IF(Z61&lt;97.4,54,IF(Z61&lt;99.9,63,72)))))))</f>
        <v>0</v>
      </c>
      <c r="AF61" s="245">
        <f>IF(AG61=2,AH61,AI61)</f>
        <v>0</v>
      </c>
      <c r="AG61" s="156">
        <f>COUNTIF(E61:E63,"&gt;1")</f>
        <v>2</v>
      </c>
      <c r="AH61" s="158">
        <f>IF(AB61=1,AJ61,AK61)</f>
        <v>0</v>
      </c>
      <c r="AI61" s="156">
        <f>IF(AB61=1,AL61,IF(AB61=2,AM61,AK61))</f>
        <v>0</v>
      </c>
      <c r="AJ61" s="159">
        <f>IF(AA61&lt;84.9,0,IF(AA61&lt;87.4,12,IF(AA61&lt;89.9,18,IF(AA61&lt;92.4,24,IF(AA61&lt;94.9,30,IF(AA61&lt;97.4,36,IF(AA61&lt;99.9,42,48)))))))</f>
        <v>0</v>
      </c>
      <c r="AK61" s="159">
        <f>IF(AA61&lt;84.9,0,IF(AA61&lt;87.4,24,IF(AA61&lt;89.9,36,IF(AA61&lt;92.4,48,IF(AA61&lt;94.9,60,IF(AA61&lt;97.4,72,IF(AA61&lt;99.9,84,96)))))))</f>
        <v>0</v>
      </c>
      <c r="AL61" s="159">
        <f>IF(AA61&lt;84.9,0,IF(AA61&lt;87.4,8,IF(AA61&lt;89.9,12,IF(AA61&lt;92.4,16,IF(AA61&lt;94.9,20,IF(AA61&lt;97.4,24,IF(AA61&lt;99.9,28,32)))))))</f>
        <v>0</v>
      </c>
      <c r="AM61" s="156">
        <f>IF(AO61&lt;84.9,0,IF(AO61&lt;87.4,16,IF(AO61&lt;89.9,24,IF(AO61&lt;92.4,32,IF(AO61&lt;94.9,40,IF(AO61&lt;97.4,48,IF(AO61&lt;99.9,56,64)))))))</f>
        <v>0</v>
      </c>
      <c r="AO61" s="249">
        <f>(SUM(E61:E63)-MIN(E61:E63))/2</f>
        <v>41.449999999999996</v>
      </c>
    </row>
    <row r="62" spans="1:41" ht="21" x14ac:dyDescent="0.3">
      <c r="A62" s="335"/>
      <c r="B62" s="335"/>
      <c r="C62" s="199" t="s">
        <v>173</v>
      </c>
      <c r="D62" s="200" t="s">
        <v>112</v>
      </c>
      <c r="E62" s="225">
        <v>82.9</v>
      </c>
      <c r="F62" s="338"/>
      <c r="G62" s="218">
        <v>69</v>
      </c>
      <c r="H62" s="219">
        <v>43.600999999999999</v>
      </c>
      <c r="I62" s="185">
        <f t="shared" si="4"/>
        <v>0</v>
      </c>
      <c r="J62" s="165">
        <f t="shared" si="5"/>
        <v>43.600999999999999</v>
      </c>
      <c r="K62" s="341"/>
      <c r="L62" s="344"/>
      <c r="Z62" s="155"/>
      <c r="AA62" s="156"/>
      <c r="AB62" s="214"/>
      <c r="AC62" s="244"/>
      <c r="AD62" s="157"/>
      <c r="AE62" s="157"/>
      <c r="AF62" s="245"/>
      <c r="AG62" s="156"/>
      <c r="AH62" s="158"/>
      <c r="AI62" s="156"/>
      <c r="AJ62" s="159"/>
      <c r="AK62" s="159"/>
      <c r="AL62" s="159"/>
      <c r="AM62" s="156"/>
      <c r="AO62" s="249"/>
    </row>
    <row r="63" spans="1:41" ht="21.6" thickBot="1" x14ac:dyDescent="0.35">
      <c r="A63" s="336"/>
      <c r="B63" s="336"/>
      <c r="C63" s="190"/>
      <c r="D63" s="170" t="s">
        <v>113</v>
      </c>
      <c r="E63" s="222"/>
      <c r="F63" s="339"/>
      <c r="G63" s="223"/>
      <c r="H63" s="224"/>
      <c r="I63" s="172">
        <f t="shared" si="4"/>
        <v>0</v>
      </c>
      <c r="J63" s="174">
        <f t="shared" si="5"/>
        <v>0</v>
      </c>
      <c r="K63" s="342"/>
      <c r="L63" s="345"/>
      <c r="Z63" s="155"/>
      <c r="AA63" s="156"/>
      <c r="AB63" s="214"/>
      <c r="AC63" s="244"/>
      <c r="AD63" s="157"/>
      <c r="AE63" s="157"/>
      <c r="AF63" s="245"/>
      <c r="AG63" s="156"/>
      <c r="AH63" s="158"/>
      <c r="AI63" s="156"/>
      <c r="AJ63" s="159"/>
      <c r="AK63" s="159"/>
      <c r="AL63" s="159"/>
      <c r="AM63" s="156"/>
      <c r="AO63" s="249"/>
    </row>
    <row r="64" spans="1:41" x14ac:dyDescent="0.3">
      <c r="AG64" s="156"/>
      <c r="AI64" s="156"/>
      <c r="AK64" s="159"/>
      <c r="AL64" s="159"/>
      <c r="AM64" s="156"/>
    </row>
    <row r="65" spans="33:39" x14ac:dyDescent="0.3">
      <c r="AG65" s="156"/>
      <c r="AK65" s="159"/>
      <c r="AM65" s="156"/>
    </row>
    <row r="66" spans="33:39" x14ac:dyDescent="0.3">
      <c r="AG66" s="156"/>
    </row>
    <row r="67" spans="33:39" x14ac:dyDescent="0.3">
      <c r="AG67" s="156"/>
    </row>
    <row r="68" spans="33:39" x14ac:dyDescent="0.3">
      <c r="AG68" s="156">
        <f>COUNTIF(E68:E70,"&gt;1")</f>
        <v>0</v>
      </c>
    </row>
    <row r="69" spans="33:39" x14ac:dyDescent="0.3">
      <c r="AG69" s="156">
        <f>COUNTIF(E69:E71,"&gt;1")</f>
        <v>0</v>
      </c>
    </row>
    <row r="70" spans="33:39" x14ac:dyDescent="0.3">
      <c r="AG70" s="156">
        <f>COUNTIF(E70:E72,"&gt;1")</f>
        <v>0</v>
      </c>
    </row>
    <row r="71" spans="33:39" x14ac:dyDescent="0.3">
      <c r="AG71" s="156">
        <f t="shared" ref="AG71:AG84" si="6">COUNTIF(E71:E73,"&gt;1")</f>
        <v>0</v>
      </c>
    </row>
    <row r="72" spans="33:39" x14ac:dyDescent="0.3">
      <c r="AG72" s="156">
        <f t="shared" si="6"/>
        <v>0</v>
      </c>
    </row>
    <row r="73" spans="33:39" x14ac:dyDescent="0.3">
      <c r="AG73" s="156">
        <f t="shared" si="6"/>
        <v>0</v>
      </c>
    </row>
    <row r="74" spans="33:39" x14ac:dyDescent="0.3">
      <c r="AG74" s="156">
        <f t="shared" si="6"/>
        <v>0</v>
      </c>
    </row>
    <row r="75" spans="33:39" x14ac:dyDescent="0.3">
      <c r="AG75" s="156">
        <f t="shared" si="6"/>
        <v>0</v>
      </c>
    </row>
    <row r="76" spans="33:39" x14ac:dyDescent="0.3">
      <c r="AG76" s="156">
        <f t="shared" si="6"/>
        <v>0</v>
      </c>
    </row>
    <row r="77" spans="33:39" x14ac:dyDescent="0.3">
      <c r="AG77" s="156">
        <f t="shared" si="6"/>
        <v>0</v>
      </c>
    </row>
    <row r="78" spans="33:39" x14ac:dyDescent="0.3">
      <c r="AG78" s="156">
        <f t="shared" si="6"/>
        <v>0</v>
      </c>
    </row>
    <row r="79" spans="33:39" x14ac:dyDescent="0.3">
      <c r="AG79" s="156">
        <f t="shared" si="6"/>
        <v>0</v>
      </c>
    </row>
    <row r="80" spans="33:39" x14ac:dyDescent="0.3">
      <c r="AG80" s="156">
        <f t="shared" si="6"/>
        <v>0</v>
      </c>
    </row>
    <row r="81" spans="33:33" x14ac:dyDescent="0.3">
      <c r="AG81" s="156">
        <f t="shared" si="6"/>
        <v>0</v>
      </c>
    </row>
    <row r="82" spans="33:33" x14ac:dyDescent="0.3">
      <c r="AG82" s="156">
        <f t="shared" si="6"/>
        <v>0</v>
      </c>
    </row>
    <row r="83" spans="33:33" x14ac:dyDescent="0.3">
      <c r="AG83" s="156">
        <f t="shared" si="6"/>
        <v>0</v>
      </c>
    </row>
    <row r="84" spans="33:33" x14ac:dyDescent="0.3">
      <c r="AG84" s="156">
        <f t="shared" si="6"/>
        <v>0</v>
      </c>
    </row>
  </sheetData>
  <mergeCells count="113">
    <mergeCell ref="A55:A57"/>
    <mergeCell ref="B55:B57"/>
    <mergeCell ref="F55:F57"/>
    <mergeCell ref="K55:K57"/>
    <mergeCell ref="L55:L57"/>
    <mergeCell ref="A52:A54"/>
    <mergeCell ref="B52:B54"/>
    <mergeCell ref="F52:F54"/>
    <mergeCell ref="K52:K54"/>
    <mergeCell ref="L52:L54"/>
    <mergeCell ref="A46:A48"/>
    <mergeCell ref="B46:B48"/>
    <mergeCell ref="F46:F48"/>
    <mergeCell ref="K46:K48"/>
    <mergeCell ref="L46:L48"/>
    <mergeCell ref="A49:A51"/>
    <mergeCell ref="B49:B51"/>
    <mergeCell ref="F49:F51"/>
    <mergeCell ref="K49:K51"/>
    <mergeCell ref="L49:L51"/>
    <mergeCell ref="A40:A42"/>
    <mergeCell ref="B40:B42"/>
    <mergeCell ref="F40:F42"/>
    <mergeCell ref="K40:K42"/>
    <mergeCell ref="L40:L42"/>
    <mergeCell ref="A43:A45"/>
    <mergeCell ref="B43:B45"/>
    <mergeCell ref="F43:F45"/>
    <mergeCell ref="K43:K45"/>
    <mergeCell ref="L43:L45"/>
    <mergeCell ref="A34:A36"/>
    <mergeCell ref="B34:B36"/>
    <mergeCell ref="F34:F36"/>
    <mergeCell ref="K34:K36"/>
    <mergeCell ref="L34:L36"/>
    <mergeCell ref="A37:A39"/>
    <mergeCell ref="B37:B39"/>
    <mergeCell ref="F37:F39"/>
    <mergeCell ref="K37:K39"/>
    <mergeCell ref="L37:L39"/>
    <mergeCell ref="A28:A30"/>
    <mergeCell ref="B28:B30"/>
    <mergeCell ref="F28:F30"/>
    <mergeCell ref="K28:K30"/>
    <mergeCell ref="L28:L30"/>
    <mergeCell ref="A31:A33"/>
    <mergeCell ref="B31:B33"/>
    <mergeCell ref="F31:F33"/>
    <mergeCell ref="K31:K33"/>
    <mergeCell ref="L31:L33"/>
    <mergeCell ref="A22:A24"/>
    <mergeCell ref="B22:B24"/>
    <mergeCell ref="F22:F24"/>
    <mergeCell ref="K22:K24"/>
    <mergeCell ref="L22:L24"/>
    <mergeCell ref="A25:A27"/>
    <mergeCell ref="B25:B27"/>
    <mergeCell ref="F25:F27"/>
    <mergeCell ref="K25:K27"/>
    <mergeCell ref="L25:L27"/>
    <mergeCell ref="A16:A18"/>
    <mergeCell ref="B16:B18"/>
    <mergeCell ref="F16:F18"/>
    <mergeCell ref="K16:K18"/>
    <mergeCell ref="L16:L18"/>
    <mergeCell ref="A19:A21"/>
    <mergeCell ref="B19:B21"/>
    <mergeCell ref="F19:F21"/>
    <mergeCell ref="K19:K21"/>
    <mergeCell ref="L19:L21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7:A9"/>
    <mergeCell ref="B7:B9"/>
    <mergeCell ref="F7:F9"/>
    <mergeCell ref="K7:K9"/>
    <mergeCell ref="L7:L9"/>
    <mergeCell ref="A1:L1"/>
    <mergeCell ref="A3:L3"/>
    <mergeCell ref="AF4:AL4"/>
    <mergeCell ref="A5:A6"/>
    <mergeCell ref="B5:B6"/>
    <mergeCell ref="C5:C6"/>
    <mergeCell ref="D5:D6"/>
    <mergeCell ref="E5:E6"/>
    <mergeCell ref="F5:F6"/>
    <mergeCell ref="G5:L5"/>
    <mergeCell ref="Z5:AE5"/>
    <mergeCell ref="N6:U6"/>
    <mergeCell ref="AJ5:AK5"/>
    <mergeCell ref="AL5:AN5"/>
    <mergeCell ref="A58:A60"/>
    <mergeCell ref="A61:A63"/>
    <mergeCell ref="B58:B60"/>
    <mergeCell ref="F58:F60"/>
    <mergeCell ref="K58:K60"/>
    <mergeCell ref="L58:L60"/>
    <mergeCell ref="B61:B63"/>
    <mergeCell ref="F61:F63"/>
    <mergeCell ref="K61:K63"/>
    <mergeCell ref="L61:L63"/>
  </mergeCells>
  <pageMargins left="0.31496062992125984" right="0.31496062992125984" top="0.15748031496062992" bottom="0.11811023622047245" header="0.31496062992125984" footer="0.31496062992125984"/>
  <pageSetup paperSize="9" scale="23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16" zoomScale="90" zoomScaleNormal="90" workbookViewId="0">
      <selection activeCell="F13" sqref="F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345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>
      <c r="Q5" s="445"/>
      <c r="R5" s="445"/>
      <c r="S5" s="445"/>
      <c r="T5" s="445"/>
      <c r="U5" s="445"/>
    </row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  <c r="Q6" s="440"/>
      <c r="R6" s="440"/>
      <c r="S6" s="440"/>
      <c r="T6" s="440"/>
      <c r="U6" s="440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40"/>
      <c r="R7" s="441"/>
      <c r="S7" s="441"/>
      <c r="T7" s="441"/>
      <c r="U7" s="440"/>
    </row>
    <row r="8" spans="1:21" s="3" customFormat="1" ht="30" customHeight="1" x14ac:dyDescent="0.3">
      <c r="A8" s="67">
        <v>1</v>
      </c>
      <c r="B8" s="113" t="s">
        <v>128</v>
      </c>
      <c r="C8" s="70" t="s">
        <v>190</v>
      </c>
      <c r="D8" s="108">
        <f>COUNTA(C19:C83)</f>
        <v>43</v>
      </c>
      <c r="E8" s="75">
        <f>COUNTA(C19:C83)</f>
        <v>43</v>
      </c>
      <c r="F8" s="117">
        <f>MIN(C19:C82)</f>
        <v>42.08</v>
      </c>
      <c r="G8" s="111">
        <f>AVERAGE(C19:C85)</f>
        <v>42.413953488372101</v>
      </c>
      <c r="H8" s="56"/>
      <c r="I8" s="79">
        <f t="shared" ref="I8:I13" si="0">G8-F8</f>
        <v>0.33395348837210292</v>
      </c>
      <c r="J8" s="84">
        <v>2.1174641203703704E-2</v>
      </c>
      <c r="K8" s="292">
        <f>J8</f>
        <v>2.1174641203703704E-2</v>
      </c>
      <c r="L8" s="92">
        <f>K8</f>
        <v>2.1174641203703704E-2</v>
      </c>
      <c r="M8" s="254" t="s">
        <v>351</v>
      </c>
      <c r="N8" s="279" t="s">
        <v>213</v>
      </c>
      <c r="O8" s="252" t="s">
        <v>264</v>
      </c>
      <c r="P8" s="15"/>
      <c r="Q8" s="317"/>
      <c r="R8" s="442"/>
      <c r="S8" s="440"/>
      <c r="T8" s="317"/>
      <c r="U8" s="317"/>
    </row>
    <row r="9" spans="1:21" s="3" customFormat="1" ht="30" customHeight="1" x14ac:dyDescent="0.3">
      <c r="A9" s="68">
        <v>2</v>
      </c>
      <c r="B9" s="74" t="s">
        <v>128</v>
      </c>
      <c r="C9" s="71" t="s">
        <v>202</v>
      </c>
      <c r="D9" s="16">
        <f>COUNTA(D19:D83)+D8+1</f>
        <v>81</v>
      </c>
      <c r="E9" s="76">
        <f>COUNTA(D19:D83)+1</f>
        <v>38</v>
      </c>
      <c r="F9" s="118">
        <f>MIN(D19:D82)</f>
        <v>42.33</v>
      </c>
      <c r="G9" s="47">
        <f>AVERAGE(D19:D84)</f>
        <v>42.582432432432434</v>
      </c>
      <c r="H9" s="14"/>
      <c r="I9" s="80">
        <f t="shared" si="0"/>
        <v>0.25243243243243541</v>
      </c>
      <c r="J9" s="85">
        <v>4.1057303240740743E-2</v>
      </c>
      <c r="K9" s="93">
        <f>J9-J8</f>
        <v>1.9882662037037039E-2</v>
      </c>
      <c r="L9" s="94">
        <f>K9+L8</f>
        <v>4.1057303240740743E-2</v>
      </c>
      <c r="M9" s="253" t="s">
        <v>352</v>
      </c>
      <c r="N9" s="58"/>
      <c r="O9" s="44"/>
      <c r="P9" s="15"/>
      <c r="Q9" s="315"/>
      <c r="R9" s="443"/>
      <c r="S9" s="316"/>
      <c r="T9" s="317"/>
      <c r="U9" s="317"/>
    </row>
    <row r="10" spans="1:21" s="3" customFormat="1" ht="30" customHeight="1" x14ac:dyDescent="0.3">
      <c r="A10" s="68">
        <v>3</v>
      </c>
      <c r="B10" s="74" t="s">
        <v>127</v>
      </c>
      <c r="C10" s="71" t="s">
        <v>300</v>
      </c>
      <c r="D10" s="16">
        <f>COUNTA(E19:E83)+D9+1</f>
        <v>104</v>
      </c>
      <c r="E10" s="281">
        <f>COUNTA(E19:E83)+1</f>
        <v>23</v>
      </c>
      <c r="F10" s="110">
        <f>MIN(E19:E84)</f>
        <v>42.59</v>
      </c>
      <c r="G10" s="46">
        <f>AVERAGE(E19:E85)</f>
        <v>42.780909090909091</v>
      </c>
      <c r="H10" s="14"/>
      <c r="I10" s="80">
        <f t="shared" si="0"/>
        <v>0.19090909090908781</v>
      </c>
      <c r="J10" s="85">
        <v>5.3532199074074076E-2</v>
      </c>
      <c r="K10" s="93">
        <f>J10-J9</f>
        <v>1.2474895833333333E-2</v>
      </c>
      <c r="L10" s="94">
        <f>K10</f>
        <v>1.2474895833333333E-2</v>
      </c>
      <c r="M10" s="253" t="s">
        <v>353</v>
      </c>
      <c r="N10" s="59" t="s">
        <v>356</v>
      </c>
      <c r="O10" s="54" t="s">
        <v>16</v>
      </c>
      <c r="P10" s="15"/>
      <c r="Q10" s="317"/>
      <c r="R10" s="317"/>
      <c r="S10" s="317"/>
      <c r="T10" s="317"/>
      <c r="U10" s="317"/>
    </row>
    <row r="11" spans="1:21" s="3" customFormat="1" ht="30" customHeight="1" thickBot="1" x14ac:dyDescent="0.35">
      <c r="A11" s="68">
        <v>4</v>
      </c>
      <c r="B11" s="74" t="s">
        <v>127</v>
      </c>
      <c r="C11" s="71" t="s">
        <v>200</v>
      </c>
      <c r="D11" s="16">
        <f>COUNTA(F19:F83)+D10+1+5</f>
        <v>152</v>
      </c>
      <c r="E11" s="437">
        <f>COUNTA(F19:F83)+1+4</f>
        <v>47</v>
      </c>
      <c r="F11" s="447">
        <f>MIN(F19:F84)</f>
        <v>42.27</v>
      </c>
      <c r="G11" s="46">
        <f>AVERAGE(F19:F84)</f>
        <v>42.432619047619042</v>
      </c>
      <c r="H11" s="14"/>
      <c r="I11" s="80">
        <f t="shared" si="0"/>
        <v>0.16261904761903878</v>
      </c>
      <c r="J11" s="85">
        <v>7.7944965277777778E-2</v>
      </c>
      <c r="K11" s="280">
        <f>J11-J10</f>
        <v>2.4412766203703702E-2</v>
      </c>
      <c r="L11" s="94">
        <f>K11+L10</f>
        <v>3.6887662037037035E-2</v>
      </c>
      <c r="M11" s="253" t="s">
        <v>354</v>
      </c>
      <c r="N11" s="58"/>
      <c r="O11" s="294" t="s">
        <v>361</v>
      </c>
      <c r="P11" s="15"/>
      <c r="Q11" s="317"/>
      <c r="R11" s="317"/>
      <c r="S11" s="317"/>
      <c r="T11" s="317"/>
      <c r="U11" s="317"/>
    </row>
    <row r="12" spans="1:21" s="3" customFormat="1" ht="30" customHeight="1" thickBot="1" x14ac:dyDescent="0.35">
      <c r="A12" s="68">
        <v>5</v>
      </c>
      <c r="B12" s="115" t="s">
        <v>128</v>
      </c>
      <c r="C12" s="72" t="s">
        <v>229</v>
      </c>
      <c r="D12" s="16">
        <f>COUNTA(G19:G83)+D11+1</f>
        <v>194</v>
      </c>
      <c r="E12" s="76">
        <f>COUNTA(G19:G83)+1</f>
        <v>42</v>
      </c>
      <c r="F12" s="449">
        <f>MIN(G19:G84)</f>
        <v>41.99</v>
      </c>
      <c r="G12" s="46">
        <f>AVERAGE(G19:G884)</f>
        <v>42.335121951219506</v>
      </c>
      <c r="H12" s="14"/>
      <c r="I12" s="80">
        <f t="shared" si="0"/>
        <v>0.34512195121950384</v>
      </c>
      <c r="J12" s="85">
        <v>9.997280092592592E-2</v>
      </c>
      <c r="K12" s="93">
        <f>J12-J11</f>
        <v>2.2027835648148142E-2</v>
      </c>
      <c r="L12" s="95">
        <f>K12+L9</f>
        <v>6.3085138888888892E-2</v>
      </c>
      <c r="M12" s="253" t="s">
        <v>355</v>
      </c>
      <c r="N12" s="58"/>
      <c r="O12" s="45"/>
      <c r="Q12" s="317"/>
      <c r="R12" s="445"/>
      <c r="S12" s="317"/>
      <c r="T12" s="317"/>
      <c r="U12" s="317"/>
    </row>
    <row r="13" spans="1:21" s="3" customFormat="1" ht="30" customHeight="1" thickBot="1" x14ac:dyDescent="0.35">
      <c r="A13" s="69" t="s">
        <v>37</v>
      </c>
      <c r="B13" s="114" t="s">
        <v>127</v>
      </c>
      <c r="C13" s="73" t="s">
        <v>283</v>
      </c>
      <c r="D13" s="109">
        <f>COUNTA(H19:H83)+D12+1</f>
        <v>243</v>
      </c>
      <c r="E13" s="250">
        <f>COUNTA(H19:H83)+1</f>
        <v>49</v>
      </c>
      <c r="F13" s="448">
        <f>MIN(H19:H84)</f>
        <v>42.16</v>
      </c>
      <c r="G13" s="450">
        <f>AVERAGE(H19:H84)</f>
        <v>42.43666666666666</v>
      </c>
      <c r="H13" s="61"/>
      <c r="I13" s="83">
        <f t="shared" si="0"/>
        <v>0.27666666666666373</v>
      </c>
      <c r="J13" s="86" t="str">
        <f>'Общие результаты'!G6</f>
        <v>3:00:12</v>
      </c>
      <c r="K13" s="96">
        <f>J13-J12</f>
        <v>2.5166087962962963E-2</v>
      </c>
      <c r="L13" s="97">
        <f>K13+L11</f>
        <v>6.2053749999999998E-2</v>
      </c>
      <c r="M13" s="88"/>
      <c r="N13" s="282" t="s">
        <v>213</v>
      </c>
      <c r="O13" s="302" t="s">
        <v>387</v>
      </c>
      <c r="Q13" s="317"/>
      <c r="R13" s="317"/>
      <c r="S13" s="317"/>
      <c r="T13" s="317"/>
      <c r="U13" s="317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AVERAGE(F8,F9,F12)</f>
        <v>42.133333333333333</v>
      </c>
      <c r="G14" s="37">
        <f>AVERAGE(G8,G9,G12)</f>
        <v>42.443835957341342</v>
      </c>
      <c r="H14" s="52" t="s">
        <v>316</v>
      </c>
      <c r="I14" s="38">
        <f>AVERAGE(I8,I9,I12)</f>
        <v>0.31050262400801404</v>
      </c>
      <c r="J14" s="51"/>
      <c r="K14" s="51"/>
      <c r="L14" s="51"/>
      <c r="M14" s="17"/>
      <c r="N14" s="17"/>
      <c r="Q14" s="317"/>
      <c r="R14" s="317"/>
      <c r="S14" s="317"/>
      <c r="T14" s="317"/>
      <c r="U14" s="317"/>
    </row>
    <row r="15" spans="1:21" ht="27.75" customHeight="1" x14ac:dyDescent="0.3">
      <c r="A15" s="18"/>
      <c r="B15" s="18"/>
      <c r="C15" s="18"/>
      <c r="D15" s="19"/>
      <c r="E15" s="20"/>
      <c r="F15" s="21">
        <f>AVERAGE(F10,F11,F13)</f>
        <v>42.34</v>
      </c>
      <c r="G15" s="22">
        <f>AVERAGE(G10,G11,G13)</f>
        <v>42.550064935064931</v>
      </c>
      <c r="H15" s="53" t="s">
        <v>231</v>
      </c>
      <c r="I15" s="23">
        <f>AVERAGE(I10,I11,I13)</f>
        <v>0.2100649350649301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42.236666666666672</v>
      </c>
      <c r="G16" s="26">
        <f>AVERAGE(C19:H88)</f>
        <v>42.469527896995729</v>
      </c>
      <c r="H16" s="27"/>
      <c r="I16" s="28">
        <f>AVERAGE(I8:I13)</f>
        <v>0.26028377953647208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Бахмацкий Олег</v>
      </c>
      <c r="D18" s="29" t="str">
        <f>B9</f>
        <v>Бахмацкий Олег</v>
      </c>
      <c r="E18" s="29" t="str">
        <f>B10</f>
        <v>Терещенко Андрей</v>
      </c>
      <c r="F18" s="29" t="str">
        <f>B11</f>
        <v>Терещенко Андрей</v>
      </c>
      <c r="G18" s="29" t="str">
        <f>B12</f>
        <v>Бахмацкий Олег</v>
      </c>
      <c r="H18" s="29" t="str">
        <f>B13</f>
        <v>Терещенко Андрей</v>
      </c>
      <c r="I18" s="13"/>
      <c r="J18" s="13"/>
    </row>
    <row r="19" spans="2:14" x14ac:dyDescent="0.3">
      <c r="B19" s="1">
        <v>1</v>
      </c>
      <c r="C19" s="30">
        <v>45.43</v>
      </c>
      <c r="D19" s="31">
        <v>42.53</v>
      </c>
      <c r="E19" s="31">
        <v>42.96</v>
      </c>
      <c r="F19" s="31">
        <v>42.39</v>
      </c>
      <c r="G19" s="31">
        <v>42.68</v>
      </c>
      <c r="H19" s="31">
        <v>42.65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43.26</v>
      </c>
      <c r="D20" s="33">
        <v>42.63</v>
      </c>
      <c r="E20" s="33">
        <v>42.73</v>
      </c>
      <c r="F20" s="33">
        <v>42.28</v>
      </c>
      <c r="G20" s="33">
        <v>42.63</v>
      </c>
      <c r="H20" s="33">
        <v>42.59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42.93</v>
      </c>
      <c r="D21" s="33">
        <v>42.7</v>
      </c>
      <c r="E21" s="33">
        <v>42.71</v>
      </c>
      <c r="F21" s="33">
        <v>42.3</v>
      </c>
      <c r="G21" s="33">
        <v>42.34</v>
      </c>
      <c r="H21" s="33">
        <v>42.29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42.41</v>
      </c>
      <c r="D22" s="33">
        <v>42.59</v>
      </c>
      <c r="E22" s="33">
        <v>42.96</v>
      </c>
      <c r="F22" s="33">
        <v>42.28</v>
      </c>
      <c r="G22" s="33">
        <v>42.16</v>
      </c>
      <c r="H22" s="33">
        <v>42.72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42.5</v>
      </c>
      <c r="D23" s="33">
        <v>42.43</v>
      </c>
      <c r="E23" s="33">
        <v>42.83</v>
      </c>
      <c r="F23" s="33">
        <v>42.35</v>
      </c>
      <c r="G23" s="33">
        <v>42.82</v>
      </c>
      <c r="H23" s="33">
        <v>42.38</v>
      </c>
      <c r="I23" s="98"/>
      <c r="J23" s="102"/>
      <c r="K23" s="98"/>
    </row>
    <row r="24" spans="2:14" x14ac:dyDescent="0.3">
      <c r="B24" s="1">
        <v>6</v>
      </c>
      <c r="C24" s="32">
        <v>42.31</v>
      </c>
      <c r="D24" s="33">
        <v>42.69</v>
      </c>
      <c r="E24" s="33">
        <v>42.96</v>
      </c>
      <c r="F24" s="33">
        <v>42.28</v>
      </c>
      <c r="G24" s="33">
        <v>42.18</v>
      </c>
      <c r="H24" s="33">
        <v>42.48</v>
      </c>
      <c r="I24" s="98"/>
      <c r="J24" s="102"/>
      <c r="K24" s="98"/>
    </row>
    <row r="25" spans="2:14" x14ac:dyDescent="0.3">
      <c r="B25" s="1">
        <v>7</v>
      </c>
      <c r="C25" s="32">
        <v>42.19</v>
      </c>
      <c r="D25" s="33">
        <v>42.39</v>
      </c>
      <c r="E25" s="33">
        <v>42.75</v>
      </c>
      <c r="F25" s="33">
        <v>42.71</v>
      </c>
      <c r="G25" s="33">
        <v>42.31</v>
      </c>
      <c r="H25" s="33">
        <v>42.34</v>
      </c>
      <c r="I25" s="98"/>
      <c r="J25" s="102"/>
      <c r="K25" s="98"/>
    </row>
    <row r="26" spans="2:14" x14ac:dyDescent="0.3">
      <c r="B26" s="1">
        <v>8</v>
      </c>
      <c r="C26" s="32">
        <v>42.34</v>
      </c>
      <c r="D26" s="33">
        <v>42.49</v>
      </c>
      <c r="E26" s="33">
        <v>42.71</v>
      </c>
      <c r="F26" s="33">
        <v>42.5</v>
      </c>
      <c r="G26" s="33">
        <v>42.3</v>
      </c>
      <c r="H26" s="33">
        <v>42.54</v>
      </c>
      <c r="I26" s="98"/>
      <c r="J26" s="102"/>
      <c r="K26" s="98"/>
    </row>
    <row r="27" spans="2:14" x14ac:dyDescent="0.3">
      <c r="B27" s="1">
        <v>9</v>
      </c>
      <c r="C27" s="36">
        <v>42.24</v>
      </c>
      <c r="D27" s="33">
        <v>42.48</v>
      </c>
      <c r="E27" s="33">
        <v>42.62</v>
      </c>
      <c r="F27" s="33">
        <v>42.39</v>
      </c>
      <c r="G27" s="33">
        <v>42.17</v>
      </c>
      <c r="H27" s="33">
        <v>42.33</v>
      </c>
      <c r="I27" s="98"/>
      <c r="J27" s="102"/>
      <c r="K27" s="98"/>
    </row>
    <row r="28" spans="2:14" x14ac:dyDescent="0.3">
      <c r="B28" s="1">
        <v>10</v>
      </c>
      <c r="C28" s="32">
        <v>42.29</v>
      </c>
      <c r="D28" s="33">
        <v>42.45</v>
      </c>
      <c r="E28" s="33">
        <v>42.73</v>
      </c>
      <c r="F28" s="33">
        <v>42.43</v>
      </c>
      <c r="G28" s="33">
        <v>42.56</v>
      </c>
      <c r="H28" s="33">
        <v>42.72</v>
      </c>
      <c r="I28" s="98"/>
      <c r="J28" s="102"/>
      <c r="K28" s="98"/>
    </row>
    <row r="29" spans="2:14" x14ac:dyDescent="0.3">
      <c r="B29" s="1">
        <v>11</v>
      </c>
      <c r="C29" s="32">
        <v>42.48</v>
      </c>
      <c r="D29" s="33">
        <v>42.55</v>
      </c>
      <c r="E29" s="33">
        <v>42.61</v>
      </c>
      <c r="F29" s="33">
        <v>42.4</v>
      </c>
      <c r="G29" s="33">
        <v>42.36</v>
      </c>
      <c r="H29" s="33">
        <v>42.36</v>
      </c>
      <c r="I29" s="98"/>
      <c r="J29" s="102"/>
      <c r="K29" s="98"/>
    </row>
    <row r="30" spans="2:14" x14ac:dyDescent="0.3">
      <c r="B30" s="1">
        <v>12</v>
      </c>
      <c r="C30" s="32">
        <v>42.4</v>
      </c>
      <c r="D30" s="33">
        <v>42.66</v>
      </c>
      <c r="E30" s="33">
        <v>42.79</v>
      </c>
      <c r="F30" s="33">
        <v>42.46</v>
      </c>
      <c r="G30" s="33">
        <v>42.21</v>
      </c>
      <c r="H30" s="33">
        <v>42.42</v>
      </c>
      <c r="I30" s="98"/>
      <c r="J30" s="102"/>
      <c r="K30" s="98"/>
    </row>
    <row r="31" spans="2:14" x14ac:dyDescent="0.3">
      <c r="B31" s="1">
        <v>13</v>
      </c>
      <c r="C31" s="32">
        <v>42.42</v>
      </c>
      <c r="D31" s="33">
        <v>42.45</v>
      </c>
      <c r="E31" s="33">
        <v>42.65</v>
      </c>
      <c r="F31" s="33">
        <v>42.3</v>
      </c>
      <c r="G31" s="33">
        <v>42.34</v>
      </c>
      <c r="H31" s="33">
        <v>42.37</v>
      </c>
      <c r="I31" s="98"/>
      <c r="J31" s="102"/>
      <c r="K31" s="99"/>
      <c r="L31" s="1"/>
    </row>
    <row r="32" spans="2:14" x14ac:dyDescent="0.3">
      <c r="B32" s="1">
        <v>14</v>
      </c>
      <c r="C32" s="34">
        <v>42.33</v>
      </c>
      <c r="D32" s="33">
        <v>42.61</v>
      </c>
      <c r="E32" s="33">
        <v>42.67</v>
      </c>
      <c r="F32" s="33">
        <v>42.35</v>
      </c>
      <c r="G32" s="33">
        <v>42.32</v>
      </c>
      <c r="H32" s="33">
        <v>42.44</v>
      </c>
      <c r="I32" s="98"/>
      <c r="J32" s="102"/>
      <c r="K32" s="99"/>
      <c r="L32" s="1"/>
    </row>
    <row r="33" spans="2:12" x14ac:dyDescent="0.3">
      <c r="B33" s="1">
        <v>15</v>
      </c>
      <c r="C33" s="32">
        <v>42.4</v>
      </c>
      <c r="D33" s="33">
        <v>42.59</v>
      </c>
      <c r="E33" s="33">
        <v>42.73</v>
      </c>
      <c r="F33" s="33">
        <v>42.36</v>
      </c>
      <c r="G33" s="33">
        <v>42.2</v>
      </c>
      <c r="H33" s="33">
        <v>42.43</v>
      </c>
      <c r="I33" s="98"/>
      <c r="J33" s="102"/>
      <c r="K33" s="99"/>
      <c r="L33" s="1"/>
    </row>
    <row r="34" spans="2:12" x14ac:dyDescent="0.3">
      <c r="B34" s="1">
        <v>16</v>
      </c>
      <c r="C34" s="32">
        <v>42.24</v>
      </c>
      <c r="D34" s="39">
        <v>42.33</v>
      </c>
      <c r="E34" s="33">
        <v>42.68</v>
      </c>
      <c r="F34" s="33">
        <v>42.27</v>
      </c>
      <c r="G34" s="33">
        <v>42.47</v>
      </c>
      <c r="H34" s="33">
        <v>42.56</v>
      </c>
      <c r="I34" s="98"/>
      <c r="J34" s="102"/>
      <c r="K34" s="99"/>
      <c r="L34" s="1"/>
    </row>
    <row r="35" spans="2:12" x14ac:dyDescent="0.3">
      <c r="B35" s="1">
        <v>17</v>
      </c>
      <c r="C35" s="32">
        <v>42.09</v>
      </c>
      <c r="D35" s="33">
        <v>42.68</v>
      </c>
      <c r="E35" s="33">
        <v>42.62</v>
      </c>
      <c r="F35" s="33">
        <v>42.77</v>
      </c>
      <c r="G35" s="33">
        <v>42.24</v>
      </c>
      <c r="H35" s="33">
        <v>42.24</v>
      </c>
      <c r="I35" s="98"/>
      <c r="J35" s="102"/>
      <c r="K35" s="99"/>
      <c r="L35" s="1"/>
    </row>
    <row r="36" spans="2:12" x14ac:dyDescent="0.3">
      <c r="B36" s="1">
        <v>18</v>
      </c>
      <c r="C36" s="32">
        <v>42.21</v>
      </c>
      <c r="D36" s="33">
        <v>42.58</v>
      </c>
      <c r="E36" s="33">
        <v>42.69</v>
      </c>
      <c r="F36" s="33">
        <v>42.43</v>
      </c>
      <c r="G36" s="33">
        <v>42.45</v>
      </c>
      <c r="H36" s="33">
        <v>42.25</v>
      </c>
      <c r="I36" s="98"/>
      <c r="J36" s="102"/>
      <c r="K36" s="99"/>
      <c r="L36" s="1"/>
    </row>
    <row r="37" spans="2:12" x14ac:dyDescent="0.3">
      <c r="B37" s="1">
        <v>19</v>
      </c>
      <c r="C37" s="32">
        <v>42.19</v>
      </c>
      <c r="D37" s="33">
        <v>42.43</v>
      </c>
      <c r="E37" s="33">
        <v>42.86</v>
      </c>
      <c r="F37" s="33"/>
      <c r="G37" s="33">
        <v>42.31</v>
      </c>
      <c r="H37" s="33">
        <v>42.39</v>
      </c>
      <c r="I37" s="98"/>
      <c r="J37" s="102"/>
      <c r="K37" s="99"/>
      <c r="L37" s="1"/>
    </row>
    <row r="38" spans="2:12" x14ac:dyDescent="0.3">
      <c r="B38" s="1">
        <v>20</v>
      </c>
      <c r="C38" s="32">
        <v>42.27</v>
      </c>
      <c r="D38" s="33">
        <v>42.57</v>
      </c>
      <c r="E38" s="33">
        <v>42.84</v>
      </c>
      <c r="F38" s="33"/>
      <c r="G38" s="33">
        <v>42.28</v>
      </c>
      <c r="H38" s="33">
        <v>42.4</v>
      </c>
      <c r="I38" s="98"/>
      <c r="J38" s="102"/>
      <c r="K38" s="99"/>
      <c r="L38" s="1"/>
    </row>
    <row r="39" spans="2:12" x14ac:dyDescent="0.3">
      <c r="B39" s="1">
        <v>21</v>
      </c>
      <c r="C39" s="32">
        <v>42.32</v>
      </c>
      <c r="D39" s="33">
        <v>42.56</v>
      </c>
      <c r="E39" s="33">
        <v>42.59</v>
      </c>
      <c r="F39" s="33"/>
      <c r="G39" s="33">
        <v>42.16</v>
      </c>
      <c r="H39" s="33">
        <v>42.39</v>
      </c>
      <c r="I39" s="98"/>
      <c r="J39" s="102"/>
      <c r="K39" s="99"/>
      <c r="L39" s="1"/>
    </row>
    <row r="40" spans="2:12" x14ac:dyDescent="0.3">
      <c r="B40" s="1">
        <v>22</v>
      </c>
      <c r="C40" s="32">
        <v>42.42</v>
      </c>
      <c r="D40" s="33">
        <v>42.36</v>
      </c>
      <c r="E40" s="33">
        <v>43.49</v>
      </c>
      <c r="F40" s="33">
        <v>42.38</v>
      </c>
      <c r="G40" s="33">
        <v>42.03</v>
      </c>
      <c r="H40" s="33">
        <v>42.22</v>
      </c>
      <c r="I40" s="98"/>
      <c r="J40" s="102"/>
      <c r="K40" s="99"/>
      <c r="L40" s="1"/>
    </row>
    <row r="41" spans="2:12" x14ac:dyDescent="0.3">
      <c r="B41" s="1">
        <v>23</v>
      </c>
      <c r="C41" s="32">
        <v>42.23</v>
      </c>
      <c r="D41" s="33">
        <v>42.53</v>
      </c>
      <c r="E41" s="33"/>
      <c r="F41" s="33">
        <v>42.42</v>
      </c>
      <c r="G41" s="33">
        <v>42.18</v>
      </c>
      <c r="H41" s="33">
        <v>42.35</v>
      </c>
      <c r="I41" s="98"/>
      <c r="J41" s="102"/>
      <c r="K41" s="99"/>
      <c r="L41" s="1"/>
    </row>
    <row r="42" spans="2:12" x14ac:dyDescent="0.3">
      <c r="B42" s="1">
        <v>24</v>
      </c>
      <c r="C42" s="32">
        <v>42.25</v>
      </c>
      <c r="D42" s="33">
        <v>42.43</v>
      </c>
      <c r="E42" s="33"/>
      <c r="F42" s="33">
        <v>42.45</v>
      </c>
      <c r="G42" s="33">
        <v>42.13</v>
      </c>
      <c r="H42" s="33">
        <v>42.34</v>
      </c>
      <c r="I42" s="98"/>
      <c r="J42" s="102"/>
      <c r="K42" s="99"/>
      <c r="L42" s="1"/>
    </row>
    <row r="43" spans="2:12" x14ac:dyDescent="0.3">
      <c r="B43" s="1">
        <v>25</v>
      </c>
      <c r="C43" s="32">
        <v>42.2</v>
      </c>
      <c r="D43" s="33">
        <v>42.56</v>
      </c>
      <c r="E43" s="33"/>
      <c r="F43" s="33">
        <v>42.46</v>
      </c>
      <c r="G43" s="33">
        <v>42.27</v>
      </c>
      <c r="H43" s="33">
        <v>42.23</v>
      </c>
      <c r="I43" s="98"/>
      <c r="J43" s="102"/>
      <c r="K43" s="99"/>
      <c r="L43" s="1"/>
    </row>
    <row r="44" spans="2:12" x14ac:dyDescent="0.3">
      <c r="B44" s="1">
        <v>26</v>
      </c>
      <c r="C44" s="32">
        <v>42.13</v>
      </c>
      <c r="D44" s="33">
        <v>42.63</v>
      </c>
      <c r="E44" s="33"/>
      <c r="F44" s="33">
        <v>42.42</v>
      </c>
      <c r="G44" s="33">
        <v>42.35</v>
      </c>
      <c r="H44" s="33">
        <v>42.57</v>
      </c>
      <c r="I44" s="98"/>
      <c r="J44" s="102"/>
      <c r="K44" s="99"/>
      <c r="L44" s="1"/>
    </row>
    <row r="45" spans="2:12" x14ac:dyDescent="0.3">
      <c r="B45" s="1">
        <v>27</v>
      </c>
      <c r="C45" s="32">
        <v>42.38</v>
      </c>
      <c r="D45" s="33">
        <v>42.79</v>
      </c>
      <c r="E45" s="33"/>
      <c r="F45" s="33">
        <v>42.35</v>
      </c>
      <c r="G45" s="33">
        <v>42.1</v>
      </c>
      <c r="H45" s="33">
        <v>43.17</v>
      </c>
      <c r="I45" s="98"/>
      <c r="J45" s="102"/>
      <c r="K45" s="99"/>
      <c r="L45" s="1"/>
    </row>
    <row r="46" spans="2:12" x14ac:dyDescent="0.3">
      <c r="B46" s="1">
        <v>28</v>
      </c>
      <c r="C46" s="32">
        <v>42.26</v>
      </c>
      <c r="D46" s="33">
        <v>42.59</v>
      </c>
      <c r="E46" s="33"/>
      <c r="F46" s="33">
        <v>42.41</v>
      </c>
      <c r="G46" s="33">
        <v>43.31</v>
      </c>
      <c r="H46" s="33">
        <v>42.33</v>
      </c>
      <c r="I46" s="98"/>
      <c r="J46" s="102"/>
      <c r="K46" s="99"/>
      <c r="L46" s="1"/>
    </row>
    <row r="47" spans="2:12" x14ac:dyDescent="0.3">
      <c r="B47" s="1">
        <v>29</v>
      </c>
      <c r="C47" s="32">
        <v>42.15</v>
      </c>
      <c r="D47" s="33">
        <v>42.47</v>
      </c>
      <c r="E47" s="33"/>
      <c r="F47" s="33">
        <v>42.55</v>
      </c>
      <c r="G47" s="33">
        <v>42.72</v>
      </c>
      <c r="H47" s="33">
        <v>42.34</v>
      </c>
      <c r="I47" s="98"/>
      <c r="J47" s="102"/>
      <c r="K47" s="99"/>
      <c r="L47" s="1"/>
    </row>
    <row r="48" spans="2:12" x14ac:dyDescent="0.3">
      <c r="B48" s="1">
        <v>30</v>
      </c>
      <c r="C48" s="32">
        <v>42.19</v>
      </c>
      <c r="D48" s="33">
        <v>42.81</v>
      </c>
      <c r="E48" s="33"/>
      <c r="F48" s="33">
        <v>42.51</v>
      </c>
      <c r="G48" s="33">
        <v>42.33</v>
      </c>
      <c r="H48" s="33">
        <v>42.66</v>
      </c>
      <c r="I48" s="98"/>
      <c r="J48" s="102"/>
      <c r="K48" s="99"/>
      <c r="L48" s="1"/>
    </row>
    <row r="49" spans="2:12" x14ac:dyDescent="0.3">
      <c r="B49" s="1">
        <v>31</v>
      </c>
      <c r="C49" s="32">
        <v>42.23</v>
      </c>
      <c r="D49" s="33">
        <v>42.56</v>
      </c>
      <c r="E49" s="33"/>
      <c r="F49" s="33">
        <v>42.52</v>
      </c>
      <c r="G49" s="33">
        <v>42.39</v>
      </c>
      <c r="H49" s="33">
        <v>42.38</v>
      </c>
      <c r="I49" s="98"/>
      <c r="J49" s="102"/>
      <c r="K49" s="99"/>
      <c r="L49" s="1"/>
    </row>
    <row r="50" spans="2:12" x14ac:dyDescent="0.3">
      <c r="B50" s="1">
        <v>32</v>
      </c>
      <c r="C50" s="32">
        <v>42.32</v>
      </c>
      <c r="D50" s="33">
        <v>42.47</v>
      </c>
      <c r="E50" s="33"/>
      <c r="F50" s="33">
        <v>42.35</v>
      </c>
      <c r="G50" s="33">
        <v>42.19</v>
      </c>
      <c r="H50" s="33">
        <v>42.61</v>
      </c>
      <c r="I50" s="98"/>
      <c r="J50" s="102"/>
      <c r="K50" s="99"/>
      <c r="L50" s="1"/>
    </row>
    <row r="51" spans="2:12" x14ac:dyDescent="0.3">
      <c r="B51" s="1">
        <v>33</v>
      </c>
      <c r="C51" s="32">
        <v>42.35</v>
      </c>
      <c r="D51" s="33">
        <v>42.39</v>
      </c>
      <c r="E51" s="33"/>
      <c r="F51" s="33">
        <v>42.43</v>
      </c>
      <c r="G51" s="33">
        <v>42.34</v>
      </c>
      <c r="H51" s="33">
        <v>42.31</v>
      </c>
      <c r="I51" s="98"/>
      <c r="J51" s="102"/>
      <c r="K51" s="99"/>
      <c r="L51" s="1"/>
    </row>
    <row r="52" spans="2:12" x14ac:dyDescent="0.3">
      <c r="B52" s="1">
        <v>34</v>
      </c>
      <c r="C52" s="32">
        <v>42.23</v>
      </c>
      <c r="D52" s="33">
        <v>42.69</v>
      </c>
      <c r="E52" s="33"/>
      <c r="F52" s="33">
        <v>42.41</v>
      </c>
      <c r="G52" s="33">
        <v>42.06</v>
      </c>
      <c r="H52" s="33">
        <v>42.16</v>
      </c>
      <c r="I52" s="98"/>
      <c r="J52" s="102"/>
      <c r="K52" s="99"/>
      <c r="L52" s="1"/>
    </row>
    <row r="53" spans="2:12" x14ac:dyDescent="0.3">
      <c r="B53" s="1">
        <v>35</v>
      </c>
      <c r="C53" s="32">
        <v>42.19</v>
      </c>
      <c r="D53" s="33">
        <v>42.61</v>
      </c>
      <c r="E53" s="33"/>
      <c r="F53" s="33">
        <v>42.41</v>
      </c>
      <c r="G53" s="33">
        <v>42.3</v>
      </c>
      <c r="H53" s="33">
        <v>42.45</v>
      </c>
      <c r="I53" s="98"/>
      <c r="J53" s="102"/>
      <c r="K53" s="99"/>
      <c r="L53" s="1"/>
    </row>
    <row r="54" spans="2:12" x14ac:dyDescent="0.3">
      <c r="B54" s="1">
        <v>36</v>
      </c>
      <c r="C54" s="32">
        <v>42.17</v>
      </c>
      <c r="D54" s="33">
        <v>42.6</v>
      </c>
      <c r="E54" s="33"/>
      <c r="F54" s="33">
        <v>42.34</v>
      </c>
      <c r="G54" s="33">
        <v>42.04</v>
      </c>
      <c r="H54" s="33">
        <v>42.54</v>
      </c>
      <c r="I54" s="98"/>
      <c r="J54" s="102"/>
      <c r="K54" s="99"/>
      <c r="L54" s="1"/>
    </row>
    <row r="55" spans="2:12" x14ac:dyDescent="0.3">
      <c r="B55" s="1">
        <v>37</v>
      </c>
      <c r="C55" s="32">
        <v>42.08</v>
      </c>
      <c r="D55" s="33">
        <v>43.67</v>
      </c>
      <c r="E55" s="33"/>
      <c r="F55" s="33">
        <v>42.4</v>
      </c>
      <c r="G55" s="33">
        <v>42.03</v>
      </c>
      <c r="H55" s="33">
        <v>42.31</v>
      </c>
      <c r="I55" s="98"/>
      <c r="J55" s="102"/>
      <c r="K55" s="99"/>
      <c r="L55" s="1"/>
    </row>
    <row r="56" spans="2:12" x14ac:dyDescent="0.3">
      <c r="B56" s="1">
        <v>38</v>
      </c>
      <c r="C56" s="32">
        <v>42.29</v>
      </c>
      <c r="D56" s="33"/>
      <c r="E56" s="33"/>
      <c r="F56" s="33">
        <v>42.36</v>
      </c>
      <c r="G56" s="33">
        <v>42.47</v>
      </c>
      <c r="H56" s="33">
        <v>42.86</v>
      </c>
      <c r="I56" s="98"/>
      <c r="J56" s="102"/>
      <c r="K56" s="99"/>
      <c r="L56" s="1"/>
    </row>
    <row r="57" spans="2:12" x14ac:dyDescent="0.3">
      <c r="B57" s="1">
        <v>39</v>
      </c>
      <c r="C57" s="32">
        <v>42.34</v>
      </c>
      <c r="D57" s="33"/>
      <c r="E57" s="33"/>
      <c r="F57" s="33">
        <v>42.35</v>
      </c>
      <c r="G57" s="33">
        <v>41.99</v>
      </c>
      <c r="H57" s="33">
        <v>42.52</v>
      </c>
      <c r="I57" s="98"/>
      <c r="J57" s="102"/>
      <c r="K57" s="99"/>
      <c r="L57" s="1"/>
    </row>
    <row r="58" spans="2:12" x14ac:dyDescent="0.3">
      <c r="B58" s="1">
        <v>40</v>
      </c>
      <c r="C58" s="32">
        <v>42.34</v>
      </c>
      <c r="D58" s="33"/>
      <c r="E58" s="33"/>
      <c r="F58" s="33">
        <v>42.74</v>
      </c>
      <c r="G58" s="33">
        <v>42.05</v>
      </c>
      <c r="H58" s="33">
        <v>42.31</v>
      </c>
      <c r="I58" s="98"/>
      <c r="J58" s="102"/>
      <c r="K58" s="99"/>
      <c r="L58" s="1"/>
    </row>
    <row r="59" spans="2:12" x14ac:dyDescent="0.3">
      <c r="B59" s="1">
        <v>41</v>
      </c>
      <c r="C59" s="32">
        <v>42.21</v>
      </c>
      <c r="D59" s="33"/>
      <c r="E59" s="33"/>
      <c r="F59" s="33">
        <v>42.45</v>
      </c>
      <c r="G59" s="33">
        <v>42.97</v>
      </c>
      <c r="H59" s="33">
        <v>42.19</v>
      </c>
      <c r="I59" s="98"/>
      <c r="J59" s="102"/>
      <c r="K59" s="99"/>
      <c r="L59" s="1"/>
    </row>
    <row r="60" spans="2:12" x14ac:dyDescent="0.3">
      <c r="B60" s="1">
        <v>42</v>
      </c>
      <c r="C60" s="32">
        <v>42.43</v>
      </c>
      <c r="D60" s="33"/>
      <c r="E60" s="33"/>
      <c r="F60" s="33">
        <v>42.55</v>
      </c>
      <c r="G60" s="33"/>
      <c r="H60" s="33">
        <v>42.38</v>
      </c>
      <c r="I60" s="98"/>
      <c r="J60" s="102"/>
      <c r="K60" s="99"/>
      <c r="L60" s="1"/>
    </row>
    <row r="61" spans="2:12" x14ac:dyDescent="0.3">
      <c r="B61" s="1">
        <v>43</v>
      </c>
      <c r="C61" s="32">
        <v>43.16</v>
      </c>
      <c r="D61" s="33"/>
      <c r="E61" s="33"/>
      <c r="F61" s="33">
        <v>42.38</v>
      </c>
      <c r="G61" s="33"/>
      <c r="H61" s="33">
        <v>42.42</v>
      </c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>
        <v>42.44</v>
      </c>
      <c r="G62" s="33"/>
      <c r="H62" s="33">
        <v>42.33</v>
      </c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>
        <v>42.84</v>
      </c>
      <c r="G63" s="33"/>
      <c r="H63" s="33">
        <v>42.41</v>
      </c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/>
      <c r="G64" s="33"/>
      <c r="H64" s="33">
        <v>42.44</v>
      </c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/>
      <c r="G65" s="33"/>
      <c r="H65" s="33">
        <v>42.47</v>
      </c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/>
      <c r="G66" s="33"/>
      <c r="H66" s="33">
        <v>42.37</v>
      </c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zoomScale="90" zoomScaleNormal="90" workbookViewId="0">
      <selection activeCell="F13" sqref="F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17.77734375" style="1" customWidth="1"/>
    <col min="16" max="16" width="2.109375" style="1" customWidth="1"/>
    <col min="17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205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  <c r="P6" s="451"/>
      <c r="Q6" s="451"/>
      <c r="R6" s="451"/>
      <c r="S6" s="451"/>
      <c r="T6" s="451"/>
      <c r="U6" s="451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P7" s="451"/>
      <c r="Q7" s="452"/>
      <c r="R7" s="452"/>
      <c r="S7" s="451"/>
      <c r="T7" s="452"/>
      <c r="U7" s="451"/>
    </row>
    <row r="8" spans="1:21" s="3" customFormat="1" ht="30" customHeight="1" x14ac:dyDescent="0.3">
      <c r="A8" s="67">
        <v>1</v>
      </c>
      <c r="B8" s="258" t="s">
        <v>170</v>
      </c>
      <c r="C8" s="70" t="s">
        <v>198</v>
      </c>
      <c r="D8" s="108">
        <f>COUNTA(C19:C83)</f>
        <v>21</v>
      </c>
      <c r="E8" s="75">
        <f>COUNTA(C19:C83)</f>
        <v>21</v>
      </c>
      <c r="F8" s="117">
        <f>MIN(C19:C82)</f>
        <v>42.35</v>
      </c>
      <c r="G8" s="111">
        <f>AVERAGE(C19:C85)</f>
        <v>42.832857142857137</v>
      </c>
      <c r="H8" s="56"/>
      <c r="I8" s="79">
        <f t="shared" ref="I8:I13" si="0">G8-F8</f>
        <v>0.4828571428571351</v>
      </c>
      <c r="J8" s="84">
        <v>1.0448923611111112E-2</v>
      </c>
      <c r="K8" s="91">
        <f>J8</f>
        <v>1.0448923611111112E-2</v>
      </c>
      <c r="L8" s="92">
        <f>K8</f>
        <v>1.0448923611111112E-2</v>
      </c>
      <c r="M8" s="254" t="s">
        <v>206</v>
      </c>
      <c r="N8" s="279" t="s">
        <v>211</v>
      </c>
      <c r="O8" s="252" t="s">
        <v>19</v>
      </c>
      <c r="P8" s="453"/>
      <c r="Q8" s="454"/>
      <c r="R8" s="451"/>
      <c r="S8" s="453"/>
      <c r="T8" s="455"/>
      <c r="U8" s="453"/>
    </row>
    <row r="9" spans="1:21" s="3" customFormat="1" ht="30" customHeight="1" thickBot="1" x14ac:dyDescent="0.35">
      <c r="A9" s="68">
        <v>2</v>
      </c>
      <c r="B9" s="257" t="s">
        <v>170</v>
      </c>
      <c r="C9" s="71" t="s">
        <v>199</v>
      </c>
      <c r="D9" s="16">
        <f>COUNTA(D19:D83)+D8+1</f>
        <v>41</v>
      </c>
      <c r="E9" s="76">
        <f>COUNTA(D19:D83)+1</f>
        <v>20</v>
      </c>
      <c r="F9" s="460">
        <f>MIN(D19:D82)</f>
        <v>42.21</v>
      </c>
      <c r="G9" s="47">
        <f>AVERAGE(D19:D84)</f>
        <v>42.537894736842105</v>
      </c>
      <c r="H9" s="14"/>
      <c r="I9" s="80">
        <f t="shared" si="0"/>
        <v>0.32789473684210435</v>
      </c>
      <c r="J9" s="85">
        <v>2.1305682870370369E-2</v>
      </c>
      <c r="K9" s="93">
        <f>J9-J8</f>
        <v>1.0856759259259257E-2</v>
      </c>
      <c r="L9" s="94">
        <f>K9+L8</f>
        <v>2.1305682870370369E-2</v>
      </c>
      <c r="M9" s="253" t="s">
        <v>210</v>
      </c>
      <c r="N9" s="58"/>
      <c r="O9" s="44"/>
      <c r="P9" s="315"/>
      <c r="Q9" s="456"/>
      <c r="R9" s="457"/>
      <c r="S9" s="453"/>
      <c r="T9" s="458"/>
      <c r="U9" s="453"/>
    </row>
    <row r="10" spans="1:21" s="3" customFormat="1" ht="30" customHeight="1" thickBot="1" x14ac:dyDescent="0.35">
      <c r="A10" s="68">
        <v>3</v>
      </c>
      <c r="B10" s="257" t="s">
        <v>169</v>
      </c>
      <c r="C10" s="71" t="s">
        <v>200</v>
      </c>
      <c r="D10" s="16">
        <f>COUNTA(E19:E83)+D9+1</f>
        <v>100</v>
      </c>
      <c r="E10" s="76">
        <f>COUNTA(E19:E83)+1</f>
        <v>59</v>
      </c>
      <c r="F10" s="449">
        <f>MIN(E19:E84)</f>
        <v>41.97</v>
      </c>
      <c r="G10" s="46">
        <f>AVERAGE(E19:E85)</f>
        <v>42.376206896551722</v>
      </c>
      <c r="H10" s="14"/>
      <c r="I10" s="80">
        <f t="shared" si="0"/>
        <v>0.40620689655172271</v>
      </c>
      <c r="J10" s="85">
        <v>5.1394155092592597E-2</v>
      </c>
      <c r="K10" s="93">
        <f>J10-J9</f>
        <v>3.0088472222222228E-2</v>
      </c>
      <c r="L10" s="94">
        <f>K10</f>
        <v>3.0088472222222228E-2</v>
      </c>
      <c r="M10" s="253" t="s">
        <v>207</v>
      </c>
      <c r="N10" s="59"/>
      <c r="O10" s="54"/>
      <c r="P10" s="315"/>
      <c r="Q10" s="453"/>
      <c r="R10" s="453"/>
      <c r="S10" s="453"/>
      <c r="T10" s="453"/>
      <c r="U10" s="453"/>
    </row>
    <row r="11" spans="1:21" s="3" customFormat="1" ht="30" customHeight="1" x14ac:dyDescent="0.3">
      <c r="A11" s="68">
        <v>4</v>
      </c>
      <c r="B11" s="257" t="s">
        <v>170</v>
      </c>
      <c r="C11" s="71" t="s">
        <v>201</v>
      </c>
      <c r="D11" s="16">
        <f>COUNTA(F19:F83)+D10+1+4</f>
        <v>140</v>
      </c>
      <c r="E11" s="281">
        <f>COUNTA(F19:F83)+1+4</f>
        <v>40</v>
      </c>
      <c r="F11" s="110">
        <f>MIN(F19:F84)</f>
        <v>42.49</v>
      </c>
      <c r="G11" s="46">
        <f>AVERAGE(F19:F84)</f>
        <v>42.770571428571436</v>
      </c>
      <c r="H11" s="14"/>
      <c r="I11" s="80">
        <f t="shared" si="0"/>
        <v>0.28057142857143447</v>
      </c>
      <c r="J11" s="85">
        <v>7.2303564814814814E-2</v>
      </c>
      <c r="K11" s="280">
        <f>J11-J10</f>
        <v>2.0909409722222216E-2</v>
      </c>
      <c r="L11" s="94">
        <f>K11+L9</f>
        <v>4.2215092592592582E-2</v>
      </c>
      <c r="M11" s="285" t="s">
        <v>208</v>
      </c>
      <c r="N11" s="59"/>
      <c r="O11" s="294" t="s">
        <v>361</v>
      </c>
      <c r="P11" s="444"/>
      <c r="Q11" s="453"/>
      <c r="R11" s="453"/>
      <c r="S11" s="453"/>
      <c r="T11" s="444"/>
      <c r="U11" s="453"/>
    </row>
    <row r="12" spans="1:21" s="3" customFormat="1" ht="30" customHeight="1" thickBot="1" x14ac:dyDescent="0.35">
      <c r="A12" s="68">
        <v>5</v>
      </c>
      <c r="B12" s="256" t="s">
        <v>169</v>
      </c>
      <c r="C12" s="72" t="s">
        <v>202</v>
      </c>
      <c r="D12" s="16">
        <f>COUNTA(G19:G83)+D11+1</f>
        <v>192</v>
      </c>
      <c r="E12" s="76">
        <f>COUNTA(G19:G83)+1</f>
        <v>52</v>
      </c>
      <c r="F12" s="447">
        <f>MIN(G19:G84)</f>
        <v>42.46</v>
      </c>
      <c r="G12" s="46">
        <f>AVERAGE(G19:G884)</f>
        <v>42.882156862745106</v>
      </c>
      <c r="H12" s="14"/>
      <c r="I12" s="80">
        <f t="shared" si="0"/>
        <v>0.42215686274510489</v>
      </c>
      <c r="J12" s="85">
        <v>9.9576701388888897E-2</v>
      </c>
      <c r="K12" s="93">
        <f>J12-J11</f>
        <v>2.7273136574074083E-2</v>
      </c>
      <c r="L12" s="95">
        <f>K12+L10</f>
        <v>5.7361608796296315E-2</v>
      </c>
      <c r="M12" s="253" t="s">
        <v>209</v>
      </c>
      <c r="N12" s="58"/>
      <c r="O12" s="45"/>
      <c r="P12" s="453"/>
      <c r="Q12" s="453"/>
      <c r="R12" s="453"/>
      <c r="S12" s="453"/>
      <c r="T12" s="444"/>
      <c r="U12" s="453"/>
    </row>
    <row r="13" spans="1:21" s="3" customFormat="1" ht="30" customHeight="1" thickBot="1" x14ac:dyDescent="0.35">
      <c r="A13" s="69" t="s">
        <v>37</v>
      </c>
      <c r="B13" s="255" t="s">
        <v>170</v>
      </c>
      <c r="C13" s="73" t="s">
        <v>203</v>
      </c>
      <c r="D13" s="109">
        <f>COUNTA(H19:H83)+D12+1</f>
        <v>242</v>
      </c>
      <c r="E13" s="250">
        <f>COUNTA(H19:H83)+1</f>
        <v>50</v>
      </c>
      <c r="F13" s="448">
        <f>MIN(H19:H84)</f>
        <v>42.03</v>
      </c>
      <c r="G13" s="450">
        <f>AVERAGE(H19:H84)</f>
        <v>42.358571428571423</v>
      </c>
      <c r="H13" s="61"/>
      <c r="I13" s="83">
        <f t="shared" si="0"/>
        <v>0.32857142857142208</v>
      </c>
      <c r="J13" s="86" t="str">
        <f>'Общие результаты'!G6</f>
        <v>3:00:12</v>
      </c>
      <c r="K13" s="96">
        <f>J13-J12</f>
        <v>2.5562187499999986E-2</v>
      </c>
      <c r="L13" s="97">
        <f>K13+L11</f>
        <v>6.7777280092592568E-2</v>
      </c>
      <c r="M13" s="88"/>
      <c r="N13" s="304" t="s">
        <v>213</v>
      </c>
      <c r="O13" s="305" t="s">
        <v>388</v>
      </c>
      <c r="P13" s="453"/>
      <c r="Q13" s="453"/>
      <c r="R13" s="459"/>
      <c r="S13" s="453"/>
      <c r="T13" s="453"/>
      <c r="U13" s="453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AVERAGE(F8,F9,F11,F13)</f>
        <v>42.27</v>
      </c>
      <c r="G14" s="37">
        <f>AVERAGE(G8,G9,G11,G13)</f>
        <v>42.624973684210524</v>
      </c>
      <c r="H14" s="52" t="s">
        <v>170</v>
      </c>
      <c r="I14" s="38">
        <f>AVERAGE(I8,I9,I11,I13)</f>
        <v>0.354973684210524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AVERAGE(F10,F12)</f>
        <v>42.215000000000003</v>
      </c>
      <c r="G15" s="22">
        <f>AVERAGE(G10,G12)</f>
        <v>42.629181879648414</v>
      </c>
      <c r="H15" s="53" t="s">
        <v>204</v>
      </c>
      <c r="I15" s="23">
        <f>AVERAGE(I10,I12)</f>
        <v>0.4141818796484138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42.251666666666672</v>
      </c>
      <c r="G16" s="26">
        <f>AVERAGE(C19:H88)</f>
        <v>42.596824034334723</v>
      </c>
      <c r="H16" s="27"/>
      <c r="I16" s="28">
        <f>AVERAGE(I8:I13)</f>
        <v>0.37470974935648727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Наум</v>
      </c>
      <c r="D18" s="29" t="str">
        <f>B9</f>
        <v>Наум</v>
      </c>
      <c r="E18" s="29" t="str">
        <f>B10</f>
        <v>Тыщенко Миша</v>
      </c>
      <c r="F18" s="29" t="str">
        <f>B11</f>
        <v>Наум</v>
      </c>
      <c r="G18" s="29" t="str">
        <f>B12</f>
        <v>Тыщенко Миша</v>
      </c>
      <c r="H18" s="29" t="str">
        <f>B13</f>
        <v>Наум</v>
      </c>
      <c r="I18" s="13"/>
      <c r="J18" s="13"/>
    </row>
    <row r="19" spans="2:14" x14ac:dyDescent="0.3">
      <c r="B19" s="1">
        <v>1</v>
      </c>
      <c r="C19" s="30">
        <v>45.54</v>
      </c>
      <c r="D19" s="31">
        <v>42.61</v>
      </c>
      <c r="E19" s="33">
        <v>43.04</v>
      </c>
      <c r="F19" s="31">
        <v>42.94</v>
      </c>
      <c r="G19" s="31">
        <v>43.01</v>
      </c>
      <c r="H19" s="31">
        <v>44.78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43.05</v>
      </c>
      <c r="D20" s="33">
        <v>42.71</v>
      </c>
      <c r="E20" s="33">
        <v>42.88</v>
      </c>
      <c r="F20" s="33">
        <v>42.78</v>
      </c>
      <c r="G20" s="33">
        <v>42.93</v>
      </c>
      <c r="H20" s="33">
        <v>42.77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43.14</v>
      </c>
      <c r="D21" s="33">
        <v>42.66</v>
      </c>
      <c r="E21" s="33">
        <v>42.4</v>
      </c>
      <c r="F21" s="33">
        <v>42.71</v>
      </c>
      <c r="G21" s="33">
        <v>43.6</v>
      </c>
      <c r="H21" s="33">
        <v>42.64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42.57</v>
      </c>
      <c r="D22" s="33">
        <v>42.35</v>
      </c>
      <c r="E22" s="33">
        <v>42.5</v>
      </c>
      <c r="F22" s="33">
        <v>42.53</v>
      </c>
      <c r="G22" s="33">
        <v>42.65</v>
      </c>
      <c r="H22" s="33">
        <v>42.4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42.52</v>
      </c>
      <c r="D23" s="33">
        <v>42.4</v>
      </c>
      <c r="E23" s="33">
        <v>43.34</v>
      </c>
      <c r="F23" s="278">
        <v>42.64</v>
      </c>
      <c r="G23" s="33">
        <v>42.53</v>
      </c>
      <c r="H23" s="33">
        <v>42.17</v>
      </c>
      <c r="I23" s="98"/>
      <c r="J23" s="102"/>
      <c r="K23" s="98"/>
    </row>
    <row r="24" spans="2:14" x14ac:dyDescent="0.3">
      <c r="B24" s="1">
        <v>6</v>
      </c>
      <c r="C24" s="32">
        <v>42.46</v>
      </c>
      <c r="D24" s="33">
        <v>42.44</v>
      </c>
      <c r="E24" s="33">
        <v>43.18</v>
      </c>
      <c r="F24" s="33">
        <v>42.62</v>
      </c>
      <c r="G24" s="33">
        <v>43.05</v>
      </c>
      <c r="H24" s="33">
        <v>42.51</v>
      </c>
      <c r="I24" s="98"/>
      <c r="J24" s="102"/>
      <c r="K24" s="98"/>
    </row>
    <row r="25" spans="2:14" x14ac:dyDescent="0.3">
      <c r="B25" s="1">
        <v>7</v>
      </c>
      <c r="C25" s="32">
        <v>42.47</v>
      </c>
      <c r="D25" s="33">
        <v>42.46</v>
      </c>
      <c r="E25" s="33">
        <v>42.32</v>
      </c>
      <c r="F25" s="33">
        <v>42.59</v>
      </c>
      <c r="G25" s="33">
        <v>42.65</v>
      </c>
      <c r="H25" s="33">
        <v>42.35</v>
      </c>
      <c r="I25" s="98"/>
      <c r="J25" s="102"/>
      <c r="K25" s="98"/>
    </row>
    <row r="26" spans="2:14" x14ac:dyDescent="0.3">
      <c r="B26" s="1">
        <v>8</v>
      </c>
      <c r="C26" s="32">
        <v>42.46</v>
      </c>
      <c r="D26" s="33">
        <v>42.51</v>
      </c>
      <c r="E26" s="33">
        <v>42.23</v>
      </c>
      <c r="F26" s="33">
        <v>42.89</v>
      </c>
      <c r="G26" s="33">
        <v>42.55</v>
      </c>
      <c r="H26" s="33">
        <v>42.56</v>
      </c>
      <c r="I26" s="98"/>
      <c r="J26" s="102"/>
      <c r="K26" s="98"/>
    </row>
    <row r="27" spans="2:14" x14ac:dyDescent="0.3">
      <c r="B27" s="1">
        <v>9</v>
      </c>
      <c r="C27" s="36">
        <v>42.4</v>
      </c>
      <c r="D27" s="33">
        <v>42.21</v>
      </c>
      <c r="E27" s="33">
        <v>42.2</v>
      </c>
      <c r="F27" s="33">
        <v>43.01</v>
      </c>
      <c r="G27" s="33">
        <v>42.78</v>
      </c>
      <c r="H27" s="33">
        <v>42.15</v>
      </c>
      <c r="I27" s="98"/>
      <c r="J27" s="102"/>
      <c r="K27" s="98"/>
    </row>
    <row r="28" spans="2:14" x14ac:dyDescent="0.3">
      <c r="B28" s="1">
        <v>10</v>
      </c>
      <c r="C28" s="32">
        <v>42.41</v>
      </c>
      <c r="D28" s="33">
        <v>42.42</v>
      </c>
      <c r="E28" s="33">
        <v>42.1</v>
      </c>
      <c r="F28" s="33">
        <v>42.52</v>
      </c>
      <c r="G28" s="33">
        <v>43.29</v>
      </c>
      <c r="H28" s="33">
        <v>42.21</v>
      </c>
      <c r="I28" s="98"/>
      <c r="J28" s="102"/>
      <c r="K28" s="98"/>
    </row>
    <row r="29" spans="2:14" x14ac:dyDescent="0.3">
      <c r="B29" s="1">
        <v>11</v>
      </c>
      <c r="C29" s="32">
        <v>42.35</v>
      </c>
      <c r="D29" s="33">
        <v>42.62</v>
      </c>
      <c r="E29" s="33">
        <v>42.18</v>
      </c>
      <c r="F29" s="33">
        <v>43.09</v>
      </c>
      <c r="G29" s="33">
        <v>42.57</v>
      </c>
      <c r="H29" s="33">
        <v>42.17</v>
      </c>
      <c r="I29" s="98"/>
      <c r="J29" s="102"/>
      <c r="K29" s="98"/>
    </row>
    <row r="30" spans="2:14" x14ac:dyDescent="0.3">
      <c r="B30" s="1">
        <v>12</v>
      </c>
      <c r="C30" s="32">
        <v>42.76</v>
      </c>
      <c r="D30" s="33">
        <v>42.6</v>
      </c>
      <c r="E30" s="33">
        <v>42.05</v>
      </c>
      <c r="F30" s="33">
        <v>43.08</v>
      </c>
      <c r="G30" s="33">
        <v>42.83</v>
      </c>
      <c r="H30" s="33">
        <v>42.21</v>
      </c>
      <c r="I30" s="98"/>
      <c r="J30" s="102"/>
      <c r="K30" s="98"/>
    </row>
    <row r="31" spans="2:14" x14ac:dyDescent="0.3">
      <c r="B31" s="1">
        <v>13</v>
      </c>
      <c r="C31" s="32">
        <v>42.48</v>
      </c>
      <c r="D31" s="33">
        <v>42.32</v>
      </c>
      <c r="E31" s="33">
        <v>42</v>
      </c>
      <c r="F31" s="33">
        <v>42.65</v>
      </c>
      <c r="G31" s="33">
        <v>42.46</v>
      </c>
      <c r="H31" s="33">
        <v>42.29</v>
      </c>
      <c r="I31" s="98"/>
      <c r="J31" s="102"/>
      <c r="K31" s="99"/>
      <c r="L31" s="1"/>
    </row>
    <row r="32" spans="2:14" x14ac:dyDescent="0.3">
      <c r="B32" s="1">
        <v>14</v>
      </c>
      <c r="C32" s="34">
        <v>42.69</v>
      </c>
      <c r="D32" s="33">
        <v>42.36</v>
      </c>
      <c r="E32" s="33">
        <v>42.19</v>
      </c>
      <c r="F32" s="33">
        <v>42.49</v>
      </c>
      <c r="G32" s="33">
        <v>42.56</v>
      </c>
      <c r="H32" s="33">
        <v>42.42</v>
      </c>
      <c r="I32" s="98"/>
      <c r="J32" s="102"/>
      <c r="K32" s="99"/>
      <c r="L32" s="1"/>
    </row>
    <row r="33" spans="2:12" x14ac:dyDescent="0.3">
      <c r="B33" s="1">
        <v>15</v>
      </c>
      <c r="C33" s="32">
        <v>43.05</v>
      </c>
      <c r="D33" s="33">
        <v>42.63</v>
      </c>
      <c r="E33" s="33">
        <v>42.74</v>
      </c>
      <c r="F33" s="33">
        <v>42.74</v>
      </c>
      <c r="G33" s="33">
        <v>42.62</v>
      </c>
      <c r="H33" s="33">
        <v>42.44</v>
      </c>
      <c r="I33" s="98"/>
      <c r="J33" s="102"/>
      <c r="K33" s="99"/>
      <c r="L33" s="1"/>
    </row>
    <row r="34" spans="2:12" x14ac:dyDescent="0.3">
      <c r="B34" s="1">
        <v>16</v>
      </c>
      <c r="C34" s="32">
        <v>42.5</v>
      </c>
      <c r="D34" s="39">
        <v>42.52</v>
      </c>
      <c r="E34" s="33">
        <v>42.45</v>
      </c>
      <c r="F34" s="33">
        <v>42.69</v>
      </c>
      <c r="G34" s="33">
        <v>42.61</v>
      </c>
      <c r="H34" s="33">
        <v>42.38</v>
      </c>
      <c r="I34" s="98"/>
      <c r="J34" s="102"/>
      <c r="K34" s="99"/>
      <c r="L34" s="1"/>
    </row>
    <row r="35" spans="2:12" x14ac:dyDescent="0.3">
      <c r="B35" s="1">
        <v>17</v>
      </c>
      <c r="C35" s="32">
        <v>42.54</v>
      </c>
      <c r="D35" s="33">
        <v>42.54</v>
      </c>
      <c r="E35" s="33">
        <v>42.52</v>
      </c>
      <c r="F35" s="33">
        <v>42.69</v>
      </c>
      <c r="G35" s="33">
        <v>42.57</v>
      </c>
      <c r="H35" s="33">
        <v>42.38</v>
      </c>
      <c r="I35" s="98"/>
      <c r="J35" s="102"/>
      <c r="K35" s="99"/>
      <c r="L35" s="1"/>
    </row>
    <row r="36" spans="2:12" x14ac:dyDescent="0.3">
      <c r="B36" s="1">
        <v>18</v>
      </c>
      <c r="C36" s="32">
        <v>42.49</v>
      </c>
      <c r="D36" s="33">
        <v>42.42</v>
      </c>
      <c r="E36" s="33">
        <v>42.32</v>
      </c>
      <c r="F36" s="33">
        <v>42.51</v>
      </c>
      <c r="G36" s="33">
        <v>42.76</v>
      </c>
      <c r="H36" s="33">
        <v>42.36</v>
      </c>
      <c r="I36" s="98"/>
      <c r="J36" s="102"/>
      <c r="K36" s="99"/>
      <c r="L36" s="1"/>
    </row>
    <row r="37" spans="2:12" x14ac:dyDescent="0.3">
      <c r="B37" s="1">
        <v>19</v>
      </c>
      <c r="C37" s="32">
        <v>42.64</v>
      </c>
      <c r="D37" s="33">
        <v>43.44</v>
      </c>
      <c r="E37" s="33">
        <v>42.05</v>
      </c>
      <c r="F37" s="33">
        <v>43.01</v>
      </c>
      <c r="G37" s="33">
        <v>42.69</v>
      </c>
      <c r="H37" s="33">
        <v>42.4</v>
      </c>
      <c r="I37" s="98"/>
      <c r="J37" s="102"/>
      <c r="K37" s="99"/>
      <c r="L37" s="1"/>
    </row>
    <row r="38" spans="2:12" x14ac:dyDescent="0.3">
      <c r="B38" s="1">
        <v>20</v>
      </c>
      <c r="C38" s="32">
        <v>42.37</v>
      </c>
      <c r="E38" s="33">
        <v>41.97</v>
      </c>
      <c r="F38" s="33">
        <v>42.59</v>
      </c>
      <c r="G38" s="33">
        <v>42.83</v>
      </c>
      <c r="H38" s="33">
        <v>42.19</v>
      </c>
      <c r="I38" s="98"/>
      <c r="J38" s="102"/>
      <c r="K38" s="99"/>
      <c r="L38" s="1"/>
    </row>
    <row r="39" spans="2:12" x14ac:dyDescent="0.3">
      <c r="B39" s="1">
        <v>21</v>
      </c>
      <c r="C39" s="32">
        <v>44.6</v>
      </c>
      <c r="E39" s="33">
        <v>42.02</v>
      </c>
      <c r="F39" s="33">
        <v>42.69</v>
      </c>
      <c r="G39" s="33">
        <v>42.57</v>
      </c>
      <c r="H39" s="33">
        <v>42.35</v>
      </c>
      <c r="I39" s="98"/>
      <c r="J39" s="102"/>
      <c r="K39" s="99"/>
      <c r="L39" s="1"/>
    </row>
    <row r="40" spans="2:12" x14ac:dyDescent="0.3">
      <c r="B40" s="1">
        <v>22</v>
      </c>
      <c r="C40" s="32"/>
      <c r="E40" s="33">
        <v>42.35</v>
      </c>
      <c r="F40" s="33">
        <v>42.94</v>
      </c>
      <c r="G40" s="33">
        <v>42.7</v>
      </c>
      <c r="H40" s="33">
        <v>42.12</v>
      </c>
      <c r="I40" s="98"/>
      <c r="J40" s="102"/>
      <c r="K40" s="99"/>
      <c r="L40" s="1"/>
    </row>
    <row r="41" spans="2:12" x14ac:dyDescent="0.3">
      <c r="B41" s="1">
        <v>23</v>
      </c>
      <c r="C41" s="32"/>
      <c r="E41" s="33">
        <v>42.37</v>
      </c>
      <c r="F41" s="33"/>
      <c r="G41" s="33">
        <v>42.59</v>
      </c>
      <c r="H41" s="33">
        <v>42.17</v>
      </c>
      <c r="I41" s="98"/>
      <c r="J41" s="102"/>
      <c r="K41" s="99"/>
      <c r="L41" s="1"/>
    </row>
    <row r="42" spans="2:12" x14ac:dyDescent="0.3">
      <c r="B42" s="1">
        <v>24</v>
      </c>
      <c r="C42" s="32"/>
      <c r="E42" s="33">
        <v>42.67</v>
      </c>
      <c r="F42" s="33"/>
      <c r="G42" s="33">
        <v>42.84</v>
      </c>
      <c r="H42" s="33">
        <v>42.08</v>
      </c>
      <c r="I42" s="98"/>
      <c r="J42" s="102"/>
      <c r="K42" s="99"/>
      <c r="L42" s="1"/>
    </row>
    <row r="43" spans="2:12" x14ac:dyDescent="0.3">
      <c r="B43" s="1">
        <v>25</v>
      </c>
      <c r="C43" s="32"/>
      <c r="E43" s="33">
        <v>42.76</v>
      </c>
      <c r="F43" s="33"/>
      <c r="G43" s="33">
        <v>42.79</v>
      </c>
      <c r="H43" s="33">
        <v>42.37</v>
      </c>
      <c r="I43" s="98"/>
      <c r="J43" s="102"/>
      <c r="K43" s="99"/>
      <c r="L43" s="1"/>
    </row>
    <row r="44" spans="2:12" x14ac:dyDescent="0.3">
      <c r="B44" s="1">
        <v>26</v>
      </c>
      <c r="C44" s="32"/>
      <c r="E44" s="33">
        <v>42.19</v>
      </c>
      <c r="F44" s="33"/>
      <c r="G44" s="33">
        <v>42.87</v>
      </c>
      <c r="H44" s="33">
        <v>42.26</v>
      </c>
      <c r="I44" s="98"/>
      <c r="J44" s="102"/>
      <c r="K44" s="99"/>
      <c r="L44" s="1"/>
    </row>
    <row r="45" spans="2:12" x14ac:dyDescent="0.3">
      <c r="B45" s="1">
        <v>27</v>
      </c>
      <c r="C45" s="32"/>
      <c r="E45" s="33">
        <v>42.37</v>
      </c>
      <c r="F45" s="33">
        <v>42.61</v>
      </c>
      <c r="G45" s="33">
        <v>43.66</v>
      </c>
      <c r="H45" s="33">
        <v>42.19</v>
      </c>
      <c r="I45" s="98"/>
      <c r="J45" s="102"/>
      <c r="K45" s="99"/>
      <c r="L45" s="1"/>
    </row>
    <row r="46" spans="2:12" x14ac:dyDescent="0.3">
      <c r="B46" s="1">
        <v>28</v>
      </c>
      <c r="C46" s="32"/>
      <c r="E46" s="33">
        <v>42.37</v>
      </c>
      <c r="F46" s="33">
        <v>42.77</v>
      </c>
      <c r="G46" s="33">
        <v>42.9</v>
      </c>
      <c r="H46" s="33">
        <v>42.57</v>
      </c>
      <c r="I46" s="98"/>
      <c r="J46" s="102"/>
      <c r="K46" s="99"/>
      <c r="L46" s="1"/>
    </row>
    <row r="47" spans="2:12" x14ac:dyDescent="0.3">
      <c r="B47" s="1">
        <v>29</v>
      </c>
      <c r="C47" s="32"/>
      <c r="E47" s="33">
        <v>42.28</v>
      </c>
      <c r="F47" s="33">
        <v>42.61</v>
      </c>
      <c r="G47" s="33">
        <v>42.74</v>
      </c>
      <c r="H47" s="33">
        <v>42.14</v>
      </c>
      <c r="I47" s="98"/>
      <c r="J47" s="102"/>
      <c r="K47" s="99"/>
      <c r="L47" s="1"/>
    </row>
    <row r="48" spans="2:12" x14ac:dyDescent="0.3">
      <c r="B48" s="1">
        <v>30</v>
      </c>
      <c r="C48" s="32"/>
      <c r="E48" s="33">
        <v>42.2</v>
      </c>
      <c r="F48" s="33">
        <v>42.67</v>
      </c>
      <c r="G48" s="33">
        <v>42.59</v>
      </c>
      <c r="H48" s="33">
        <v>42.32</v>
      </c>
      <c r="I48" s="98"/>
      <c r="J48" s="102"/>
      <c r="K48" s="99"/>
      <c r="L48" s="1"/>
    </row>
    <row r="49" spans="2:12" x14ac:dyDescent="0.3">
      <c r="B49" s="1">
        <v>31</v>
      </c>
      <c r="C49" s="32"/>
      <c r="E49" s="33">
        <v>42.14</v>
      </c>
      <c r="F49" s="33">
        <v>43.01</v>
      </c>
      <c r="G49" s="33">
        <v>42.79</v>
      </c>
      <c r="H49" s="33">
        <v>42.1</v>
      </c>
      <c r="I49" s="98"/>
      <c r="J49" s="102"/>
      <c r="K49" s="99"/>
      <c r="L49" s="1"/>
    </row>
    <row r="50" spans="2:12" x14ac:dyDescent="0.3">
      <c r="B50" s="1">
        <v>32</v>
      </c>
      <c r="C50" s="32"/>
      <c r="E50" s="33">
        <v>42.11</v>
      </c>
      <c r="F50" s="33">
        <v>42.57</v>
      </c>
      <c r="G50" s="33">
        <v>42.96</v>
      </c>
      <c r="H50" s="33">
        <v>42.2</v>
      </c>
      <c r="I50" s="98"/>
      <c r="J50" s="102"/>
      <c r="K50" s="99"/>
      <c r="L50" s="1"/>
    </row>
    <row r="51" spans="2:12" x14ac:dyDescent="0.3">
      <c r="B51" s="1">
        <v>33</v>
      </c>
      <c r="C51" s="32"/>
      <c r="E51" s="2">
        <v>42.14</v>
      </c>
      <c r="F51" s="33">
        <v>42.5</v>
      </c>
      <c r="G51" s="33">
        <v>42.83</v>
      </c>
      <c r="H51" s="33">
        <v>42.31</v>
      </c>
      <c r="I51" s="98"/>
      <c r="J51" s="102"/>
      <c r="K51" s="99"/>
      <c r="L51" s="1"/>
    </row>
    <row r="52" spans="2:12" x14ac:dyDescent="0.3">
      <c r="B52" s="1">
        <v>34</v>
      </c>
      <c r="C52" s="32"/>
      <c r="E52" s="33">
        <v>42.05</v>
      </c>
      <c r="F52" s="33">
        <v>42.52</v>
      </c>
      <c r="G52" s="33">
        <v>42.78</v>
      </c>
      <c r="H52" s="33">
        <v>43</v>
      </c>
      <c r="I52" s="98"/>
      <c r="J52" s="102"/>
      <c r="K52" s="99"/>
      <c r="L52" s="1"/>
    </row>
    <row r="53" spans="2:12" x14ac:dyDescent="0.3">
      <c r="B53" s="1">
        <v>35</v>
      </c>
      <c r="C53" s="32"/>
      <c r="E53" s="33">
        <v>41.97</v>
      </c>
      <c r="F53" s="33">
        <v>42.59</v>
      </c>
      <c r="G53" s="33">
        <v>42.93</v>
      </c>
      <c r="H53" s="33">
        <v>42.39</v>
      </c>
      <c r="I53" s="98"/>
      <c r="J53" s="102"/>
      <c r="K53" s="99"/>
      <c r="L53" s="1"/>
    </row>
    <row r="54" spans="2:12" x14ac:dyDescent="0.3">
      <c r="B54" s="1">
        <v>36</v>
      </c>
      <c r="C54" s="32"/>
      <c r="E54" s="33">
        <v>42.05</v>
      </c>
      <c r="F54" s="33">
        <v>42.65</v>
      </c>
      <c r="G54" s="33">
        <v>42.9</v>
      </c>
      <c r="H54" s="33">
        <v>42.47</v>
      </c>
      <c r="I54" s="98"/>
      <c r="J54" s="102"/>
      <c r="K54" s="99"/>
      <c r="L54" s="1"/>
    </row>
    <row r="55" spans="2:12" x14ac:dyDescent="0.3">
      <c r="B55" s="1">
        <v>37</v>
      </c>
      <c r="C55" s="32"/>
      <c r="E55" s="33">
        <v>42.11</v>
      </c>
      <c r="F55" s="33">
        <v>42.9</v>
      </c>
      <c r="G55" s="33">
        <v>42.97</v>
      </c>
      <c r="H55" s="33">
        <v>42.11</v>
      </c>
      <c r="I55" s="98"/>
      <c r="J55" s="102"/>
      <c r="K55" s="99"/>
      <c r="L55" s="1"/>
    </row>
    <row r="56" spans="2:12" x14ac:dyDescent="0.3">
      <c r="B56" s="1">
        <v>38</v>
      </c>
      <c r="C56" s="32"/>
      <c r="E56" s="33">
        <v>42.1</v>
      </c>
      <c r="F56" s="33">
        <v>43.15</v>
      </c>
      <c r="G56" s="33">
        <v>43</v>
      </c>
      <c r="H56" s="33">
        <v>42.03</v>
      </c>
      <c r="I56" s="98"/>
      <c r="J56" s="102"/>
      <c r="K56" s="99"/>
      <c r="L56" s="1"/>
    </row>
    <row r="57" spans="2:12" x14ac:dyDescent="0.3">
      <c r="B57" s="1">
        <v>39</v>
      </c>
      <c r="C57" s="32"/>
      <c r="E57" s="33">
        <v>41.97</v>
      </c>
      <c r="F57" s="33">
        <v>44.02</v>
      </c>
      <c r="G57" s="33">
        <v>42.86</v>
      </c>
      <c r="H57" s="33">
        <v>42.08</v>
      </c>
      <c r="I57" s="98"/>
      <c r="J57" s="102"/>
      <c r="K57" s="99"/>
      <c r="L57" s="1"/>
    </row>
    <row r="58" spans="2:12" x14ac:dyDescent="0.3">
      <c r="B58" s="1">
        <v>40</v>
      </c>
      <c r="C58" s="32"/>
      <c r="E58" s="33">
        <v>42.01</v>
      </c>
      <c r="F58" s="33"/>
      <c r="G58" s="33">
        <v>42.71</v>
      </c>
      <c r="H58" s="33">
        <v>42.3</v>
      </c>
      <c r="I58" s="98"/>
      <c r="J58" s="102"/>
      <c r="K58" s="99"/>
      <c r="L58" s="1"/>
    </row>
    <row r="59" spans="2:12" x14ac:dyDescent="0.3">
      <c r="B59" s="1">
        <v>41</v>
      </c>
      <c r="C59" s="32"/>
      <c r="E59" s="33">
        <v>42.01</v>
      </c>
      <c r="F59" s="33"/>
      <c r="G59" s="33">
        <v>43.34</v>
      </c>
      <c r="H59" s="33">
        <v>42.51</v>
      </c>
      <c r="I59" s="98"/>
      <c r="J59" s="102"/>
      <c r="K59" s="99"/>
      <c r="L59" s="1"/>
    </row>
    <row r="60" spans="2:12" x14ac:dyDescent="0.3">
      <c r="B60" s="1">
        <v>42</v>
      </c>
      <c r="C60" s="32"/>
      <c r="E60" s="33">
        <v>42.22</v>
      </c>
      <c r="F60" s="33"/>
      <c r="G60" s="33">
        <v>43.23</v>
      </c>
      <c r="H60" s="33">
        <v>42.33</v>
      </c>
      <c r="I60" s="98"/>
      <c r="J60" s="102"/>
      <c r="K60" s="99"/>
      <c r="L60" s="1"/>
    </row>
    <row r="61" spans="2:12" x14ac:dyDescent="0.3">
      <c r="B61" s="1">
        <v>43</v>
      </c>
      <c r="C61" s="32"/>
      <c r="E61" s="33">
        <v>42.14</v>
      </c>
      <c r="F61" s="33"/>
      <c r="G61" s="33">
        <v>42.89</v>
      </c>
      <c r="H61" s="33">
        <v>42.2</v>
      </c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>
        <v>42.07</v>
      </c>
      <c r="F62" s="33"/>
      <c r="G62" s="33">
        <v>43.03</v>
      </c>
      <c r="H62" s="33">
        <v>42.15</v>
      </c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>
        <v>42.58</v>
      </c>
      <c r="F63" s="33"/>
      <c r="G63" s="33">
        <v>42.94</v>
      </c>
      <c r="H63" s="33">
        <v>42.18</v>
      </c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>
        <v>42.3</v>
      </c>
      <c r="F64" s="33"/>
      <c r="G64" s="33">
        <v>42.83</v>
      </c>
      <c r="H64" s="33">
        <v>42.41</v>
      </c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>
        <v>42.21</v>
      </c>
      <c r="F65" s="33"/>
      <c r="G65" s="33">
        <v>42.8</v>
      </c>
      <c r="H65" s="33">
        <v>42.18</v>
      </c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>
        <v>42.43</v>
      </c>
      <c r="F66" s="33"/>
      <c r="G66" s="33">
        <v>42.97</v>
      </c>
      <c r="H66" s="33">
        <v>42.05</v>
      </c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>
        <v>42.13</v>
      </c>
      <c r="F67" s="33"/>
      <c r="G67" s="33">
        <v>43.13</v>
      </c>
      <c r="H67" s="33">
        <v>42.22</v>
      </c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>
        <v>42.01</v>
      </c>
      <c r="F68" s="33"/>
      <c r="G68" s="33">
        <v>43.35</v>
      </c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>
        <v>42.13</v>
      </c>
      <c r="F69" s="33"/>
      <c r="G69" s="33">
        <v>43.96</v>
      </c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>
        <v>42.45</v>
      </c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>
        <v>43.89</v>
      </c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>
        <v>43</v>
      </c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>
        <v>42.12</v>
      </c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>
        <v>42.4</v>
      </c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>
        <v>42.24</v>
      </c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33">
        <v>44.6</v>
      </c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zoomScale="90" zoomScaleNormal="90" workbookViewId="0">
      <selection activeCell="D14" sqref="D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2" style="1" customWidth="1"/>
    <col min="15" max="15" width="17.6640625" style="1" customWidth="1"/>
    <col min="16" max="16" width="8.88671875" style="1"/>
    <col min="17" max="17" width="4" style="1" customWidth="1"/>
    <col min="18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291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  <c r="Q6" s="451"/>
      <c r="R6" s="451"/>
      <c r="S6" s="451"/>
      <c r="T6" s="451"/>
      <c r="U6" s="451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  <c r="U7" s="451"/>
    </row>
    <row r="8" spans="1:21" s="3" customFormat="1" ht="30" customHeight="1" x14ac:dyDescent="0.3">
      <c r="A8" s="67">
        <v>1</v>
      </c>
      <c r="B8" s="113" t="s">
        <v>138</v>
      </c>
      <c r="C8" s="70" t="s">
        <v>265</v>
      </c>
      <c r="D8" s="108">
        <f>COUNTA(C19:C83)</f>
        <v>22</v>
      </c>
      <c r="E8" s="75">
        <f>COUNTA(C19:C83)</f>
        <v>22</v>
      </c>
      <c r="F8" s="117">
        <f>MIN(C19:C82)</f>
        <v>42.38</v>
      </c>
      <c r="G8" s="111">
        <f>AVERAGE(C19:C85)</f>
        <v>42.862272727272732</v>
      </c>
      <c r="H8" s="56"/>
      <c r="I8" s="79">
        <f t="shared" ref="I8:I13" si="0">G8-F8</f>
        <v>0.48227272727272918</v>
      </c>
      <c r="J8" s="84">
        <v>1.0949363425925925E-2</v>
      </c>
      <c r="K8" s="91">
        <f>J8</f>
        <v>1.0949363425925925E-2</v>
      </c>
      <c r="L8" s="92">
        <f>K8</f>
        <v>1.0949363425925925E-2</v>
      </c>
      <c r="M8" s="254" t="s">
        <v>295</v>
      </c>
      <c r="N8" s="57"/>
      <c r="O8" s="55"/>
      <c r="P8" s="15"/>
      <c r="Q8" s="453"/>
      <c r="R8" s="454"/>
      <c r="S8" s="451"/>
      <c r="T8" s="453"/>
      <c r="U8" s="453"/>
    </row>
    <row r="9" spans="1:21" s="3" customFormat="1" ht="30" customHeight="1" thickBot="1" x14ac:dyDescent="0.35">
      <c r="A9" s="68">
        <v>2</v>
      </c>
      <c r="B9" s="74" t="s">
        <v>137</v>
      </c>
      <c r="C9" s="71" t="s">
        <v>203</v>
      </c>
      <c r="D9" s="16">
        <f>COUNTA(D19:D83)+D8+1</f>
        <v>43</v>
      </c>
      <c r="E9" s="76">
        <f>COUNTA(D19:D83)+1</f>
        <v>21</v>
      </c>
      <c r="F9" s="460">
        <f>MIN(D19:D82)</f>
        <v>42.33</v>
      </c>
      <c r="G9" s="47">
        <f>AVERAGE(D19:D84)</f>
        <v>42.614500000000014</v>
      </c>
      <c r="H9" s="14"/>
      <c r="I9" s="80">
        <f t="shared" si="0"/>
        <v>0.28450000000001552</v>
      </c>
      <c r="J9" s="85">
        <v>2.2410358796296295E-2</v>
      </c>
      <c r="K9" s="93">
        <f>J9-J8</f>
        <v>1.146099537037037E-2</v>
      </c>
      <c r="L9" s="94">
        <f>K9</f>
        <v>1.146099537037037E-2</v>
      </c>
      <c r="M9" s="251" t="s">
        <v>296</v>
      </c>
      <c r="N9" s="58"/>
      <c r="O9" s="308" t="s">
        <v>369</v>
      </c>
      <c r="P9" s="15"/>
      <c r="Q9" s="315"/>
      <c r="R9" s="456"/>
      <c r="S9" s="457"/>
      <c r="T9" s="453"/>
      <c r="U9" s="453"/>
    </row>
    <row r="10" spans="1:21" s="3" customFormat="1" ht="30" customHeight="1" thickBot="1" x14ac:dyDescent="0.35">
      <c r="A10" s="68">
        <v>3</v>
      </c>
      <c r="B10" s="74" t="s">
        <v>138</v>
      </c>
      <c r="C10" s="71" t="s">
        <v>190</v>
      </c>
      <c r="D10" s="16">
        <f>COUNTA(E19:E83)+D9+1</f>
        <v>95</v>
      </c>
      <c r="E10" s="76">
        <f>COUNTA(E19:E83)+1</f>
        <v>52</v>
      </c>
      <c r="F10" s="448">
        <f>MIN(E19:E84)</f>
        <v>42.27</v>
      </c>
      <c r="G10" s="46">
        <f>AVERAGE(E19:E85)</f>
        <v>42.558627450980389</v>
      </c>
      <c r="H10" s="14"/>
      <c r="I10" s="80">
        <f t="shared" si="0"/>
        <v>0.28862745098038545</v>
      </c>
      <c r="J10" s="85">
        <v>4.9016018518518521E-2</v>
      </c>
      <c r="K10" s="93">
        <f>J10-J9</f>
        <v>2.6605659722222227E-2</v>
      </c>
      <c r="L10" s="94">
        <f>K10+L8</f>
        <v>3.7555023148148153E-2</v>
      </c>
      <c r="M10" s="253" t="s">
        <v>297</v>
      </c>
      <c r="N10" s="59"/>
      <c r="O10" s="307"/>
      <c r="P10" s="15"/>
      <c r="Q10" s="453"/>
      <c r="R10" s="453"/>
      <c r="S10" s="453"/>
      <c r="T10" s="453"/>
      <c r="U10" s="453"/>
    </row>
    <row r="11" spans="1:21" s="3" customFormat="1" ht="30" customHeight="1" thickBot="1" x14ac:dyDescent="0.35">
      <c r="A11" s="68">
        <v>4</v>
      </c>
      <c r="B11" s="74" t="s">
        <v>137</v>
      </c>
      <c r="C11" s="71" t="s">
        <v>229</v>
      </c>
      <c r="D11" s="16">
        <f>COUNTA(F19:F83)+D10+1+5</f>
        <v>151</v>
      </c>
      <c r="E11" s="281">
        <f>COUNTA(F19:F83)+1+5</f>
        <v>56</v>
      </c>
      <c r="F11" s="449">
        <f>MIN(F19:F84)</f>
        <v>42.13</v>
      </c>
      <c r="G11" s="46">
        <f>AVERAGE(F19:F84)</f>
        <v>42.420600000000007</v>
      </c>
      <c r="H11" s="14"/>
      <c r="I11" s="80">
        <f t="shared" si="0"/>
        <v>0.29060000000000485</v>
      </c>
      <c r="J11" s="85">
        <v>7.7598240740740745E-2</v>
      </c>
      <c r="K11" s="280">
        <f>J11-J10</f>
        <v>2.8582222222222224E-2</v>
      </c>
      <c r="L11" s="94">
        <f>K11+L9</f>
        <v>4.0043217592592592E-2</v>
      </c>
      <c r="M11" s="253" t="s">
        <v>298</v>
      </c>
      <c r="N11" s="58"/>
      <c r="O11" s="308"/>
      <c r="P11" s="438"/>
      <c r="Q11" s="453"/>
      <c r="R11" s="453"/>
      <c r="S11" s="444"/>
      <c r="T11" s="444"/>
      <c r="U11" s="453"/>
    </row>
    <row r="12" spans="1:21" s="3" customFormat="1" ht="30" customHeight="1" x14ac:dyDescent="0.3">
      <c r="A12" s="68">
        <v>5</v>
      </c>
      <c r="B12" s="115" t="s">
        <v>138</v>
      </c>
      <c r="C12" s="72" t="s">
        <v>186</v>
      </c>
      <c r="D12" s="16">
        <f>COUNTA(G19:G83)+D11+1</f>
        <v>181</v>
      </c>
      <c r="E12" s="76">
        <f>COUNTA(G19:G83)+1</f>
        <v>30</v>
      </c>
      <c r="F12" s="110">
        <f>MIN(G19:G84)</f>
        <v>42.5</v>
      </c>
      <c r="G12" s="46">
        <f>AVERAGE(G19:G884)</f>
        <v>42.760000000000012</v>
      </c>
      <c r="H12" s="14"/>
      <c r="I12" s="80">
        <f t="shared" si="0"/>
        <v>0.26000000000001222</v>
      </c>
      <c r="J12" s="85">
        <v>9.3912037037037044E-2</v>
      </c>
      <c r="K12" s="93">
        <f>J12-J11</f>
        <v>1.6313796296296298E-2</v>
      </c>
      <c r="L12" s="287">
        <f>K12+L10</f>
        <v>5.3868819444444452E-2</v>
      </c>
      <c r="M12" s="253" t="s">
        <v>299</v>
      </c>
      <c r="N12" s="58"/>
      <c r="O12" s="45"/>
      <c r="Q12" s="453"/>
      <c r="R12" s="453"/>
      <c r="S12" s="453"/>
      <c r="T12" s="444"/>
      <c r="U12" s="453"/>
    </row>
    <row r="13" spans="1:21" s="3" customFormat="1" ht="30" customHeight="1" thickBot="1" x14ac:dyDescent="0.35">
      <c r="A13" s="69" t="s">
        <v>37</v>
      </c>
      <c r="B13" s="114" t="s">
        <v>137</v>
      </c>
      <c r="C13" s="73" t="s">
        <v>239</v>
      </c>
      <c r="D13" s="109">
        <f>COUNTA(H19:H83)+D12+1+2</f>
        <v>242</v>
      </c>
      <c r="E13" s="250">
        <f>COUNTA(H19:H83)+1</f>
        <v>59</v>
      </c>
      <c r="F13" s="82">
        <f>MIN(H19:H84)</f>
        <v>42.39</v>
      </c>
      <c r="G13" s="60">
        <f>AVERAGE(H19:H84)</f>
        <v>42.64206896551724</v>
      </c>
      <c r="H13" s="61"/>
      <c r="I13" s="83">
        <f t="shared" si="0"/>
        <v>0.25206896551723901</v>
      </c>
      <c r="J13" s="86" t="str">
        <f>'Общие результаты'!G6</f>
        <v>3:00:12</v>
      </c>
      <c r="K13" s="96">
        <f>J13-J12</f>
        <v>3.1226851851851839E-2</v>
      </c>
      <c r="L13" s="97">
        <f>K13+L11</f>
        <v>7.1270069444444431E-2</v>
      </c>
      <c r="M13" s="88"/>
      <c r="N13" s="282" t="s">
        <v>307</v>
      </c>
      <c r="O13" s="306" t="s">
        <v>389</v>
      </c>
      <c r="Q13" s="453"/>
      <c r="R13" s="459"/>
      <c r="S13" s="453"/>
      <c r="T13" s="453"/>
      <c r="U13" s="453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42.383333333333333</v>
      </c>
      <c r="G14" s="37">
        <f>AVERAGE(G8,G10,G12)</f>
        <v>42.726966726084378</v>
      </c>
      <c r="H14" s="52" t="s">
        <v>292</v>
      </c>
      <c r="I14" s="38">
        <f>AVERAGE(I8,I10,I12)</f>
        <v>0.34363339275104227</v>
      </c>
      <c r="J14" s="51"/>
      <c r="K14" s="51"/>
      <c r="L14" s="51"/>
      <c r="M14" s="17"/>
      <c r="N14" s="17"/>
      <c r="Q14" s="453"/>
      <c r="R14" s="453"/>
      <c r="S14" s="453"/>
      <c r="T14" s="453"/>
      <c r="U14" s="453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42.283333333333339</v>
      </c>
      <c r="G15" s="22">
        <f>AVERAGE(G9,G11,G13)</f>
        <v>42.559056321839087</v>
      </c>
      <c r="H15" s="53" t="s">
        <v>275</v>
      </c>
      <c r="I15" s="23">
        <f>AVERAGE(I9,I11,I13)</f>
        <v>0.27572298850575311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42.333333333333336</v>
      </c>
      <c r="G16" s="26">
        <f>AVERAGE(C19:H88)</f>
        <v>42.608956521739131</v>
      </c>
      <c r="H16" s="27"/>
      <c r="I16" s="28">
        <f>AVERAGE(I8:I13)</f>
        <v>0.30967819062839769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Лысенский Денис</v>
      </c>
      <c r="D18" s="29" t="str">
        <f>B9</f>
        <v>Манило Денис</v>
      </c>
      <c r="E18" s="29" t="str">
        <f>B10</f>
        <v>Лысенский Денис</v>
      </c>
      <c r="F18" s="29" t="str">
        <f>B11</f>
        <v>Манило Денис</v>
      </c>
      <c r="G18" s="29" t="str">
        <f>B12</f>
        <v>Лысенский Денис</v>
      </c>
      <c r="H18" s="29" t="str">
        <f>B13</f>
        <v>Манило Денис</v>
      </c>
      <c r="I18" s="13"/>
      <c r="J18" s="13"/>
    </row>
    <row r="19" spans="2:14" x14ac:dyDescent="0.3">
      <c r="B19" s="1">
        <v>1</v>
      </c>
      <c r="C19" s="30">
        <v>46.42</v>
      </c>
      <c r="D19" s="31">
        <v>42.84</v>
      </c>
      <c r="E19" s="31">
        <v>42.41</v>
      </c>
      <c r="F19" s="31">
        <v>42.31</v>
      </c>
      <c r="G19" s="31">
        <v>42.85</v>
      </c>
      <c r="H19" s="31">
        <v>42.97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42.89</v>
      </c>
      <c r="D20" s="33">
        <v>42.7</v>
      </c>
      <c r="E20" s="33">
        <v>42.56</v>
      </c>
      <c r="F20" s="33">
        <v>42.43</v>
      </c>
      <c r="G20" s="33">
        <v>42.75</v>
      </c>
      <c r="H20" s="33">
        <v>42.84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42.73</v>
      </c>
      <c r="D21" s="33">
        <v>42.62</v>
      </c>
      <c r="E21" s="33">
        <v>42.45</v>
      </c>
      <c r="F21" s="33">
        <v>42.79</v>
      </c>
      <c r="G21" s="33">
        <v>42.78</v>
      </c>
      <c r="H21" s="33">
        <v>42.8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42.66</v>
      </c>
      <c r="D22" s="33">
        <v>42.49</v>
      </c>
      <c r="E22" s="33">
        <v>42.45</v>
      </c>
      <c r="F22" s="33">
        <v>42.41</v>
      </c>
      <c r="G22" s="33">
        <v>42.69</v>
      </c>
      <c r="H22" s="33">
        <v>42.67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42.49</v>
      </c>
      <c r="D23" s="33">
        <v>42.46</v>
      </c>
      <c r="E23" s="33">
        <v>42.33</v>
      </c>
      <c r="F23" s="33">
        <v>42.26</v>
      </c>
      <c r="G23" s="33">
        <v>42.69</v>
      </c>
      <c r="H23" s="33">
        <v>42.84</v>
      </c>
      <c r="I23" s="98"/>
      <c r="J23" s="102"/>
      <c r="K23" s="98"/>
    </row>
    <row r="24" spans="2:14" x14ac:dyDescent="0.3">
      <c r="B24" s="1">
        <v>6</v>
      </c>
      <c r="C24" s="32">
        <v>42.5</v>
      </c>
      <c r="D24" s="33">
        <v>42.59</v>
      </c>
      <c r="E24" s="33">
        <v>42.92</v>
      </c>
      <c r="F24" s="33">
        <v>42.18</v>
      </c>
      <c r="G24" s="33">
        <v>42.8</v>
      </c>
      <c r="H24" s="33">
        <v>42.69</v>
      </c>
      <c r="I24" s="98"/>
      <c r="J24" s="102"/>
      <c r="K24" s="98"/>
    </row>
    <row r="25" spans="2:14" x14ac:dyDescent="0.3">
      <c r="B25" s="1">
        <v>7</v>
      </c>
      <c r="C25" s="32">
        <v>42.64</v>
      </c>
      <c r="D25" s="33">
        <v>42.65</v>
      </c>
      <c r="E25" s="33">
        <v>42.47</v>
      </c>
      <c r="F25" s="33">
        <v>42.27</v>
      </c>
      <c r="G25" s="33">
        <v>42.56</v>
      </c>
      <c r="H25" s="33">
        <v>42.61</v>
      </c>
      <c r="I25" s="98"/>
      <c r="J25" s="102"/>
      <c r="K25" s="98"/>
    </row>
    <row r="26" spans="2:14" x14ac:dyDescent="0.3">
      <c r="B26" s="1">
        <v>8</v>
      </c>
      <c r="C26" s="32">
        <v>42.52</v>
      </c>
      <c r="D26" s="33">
        <v>42.42</v>
      </c>
      <c r="E26" s="33">
        <v>42.69</v>
      </c>
      <c r="F26" s="33">
        <v>42.17</v>
      </c>
      <c r="G26" s="33">
        <v>42.73</v>
      </c>
      <c r="H26" s="33">
        <v>42.51</v>
      </c>
      <c r="I26" s="98"/>
      <c r="J26" s="102"/>
      <c r="K26" s="98"/>
    </row>
    <row r="27" spans="2:14" x14ac:dyDescent="0.3">
      <c r="B27" s="1">
        <v>9</v>
      </c>
      <c r="C27" s="36">
        <v>42.38</v>
      </c>
      <c r="D27" s="33">
        <v>43.1</v>
      </c>
      <c r="E27" s="33">
        <v>42.41</v>
      </c>
      <c r="F27" s="33">
        <v>42.38</v>
      </c>
      <c r="G27" s="33">
        <v>42.65</v>
      </c>
      <c r="H27" s="33">
        <v>42.72</v>
      </c>
      <c r="I27" s="98"/>
      <c r="J27" s="102"/>
      <c r="K27" s="98"/>
    </row>
    <row r="28" spans="2:14" x14ac:dyDescent="0.3">
      <c r="B28" s="1">
        <v>10</v>
      </c>
      <c r="C28" s="32">
        <v>42.54</v>
      </c>
      <c r="D28" s="33">
        <v>42.41</v>
      </c>
      <c r="E28" s="33">
        <v>42.69</v>
      </c>
      <c r="F28" s="33">
        <v>42.29</v>
      </c>
      <c r="G28" s="33">
        <v>42.8</v>
      </c>
      <c r="H28" s="33">
        <v>42.67</v>
      </c>
      <c r="I28" s="98"/>
      <c r="J28" s="102"/>
      <c r="K28" s="98"/>
    </row>
    <row r="29" spans="2:14" x14ac:dyDescent="0.3">
      <c r="B29" s="1">
        <v>11</v>
      </c>
      <c r="C29" s="32">
        <v>42.51</v>
      </c>
      <c r="D29" s="33">
        <v>42.55</v>
      </c>
      <c r="E29" s="33">
        <v>42.6</v>
      </c>
      <c r="F29" s="33">
        <v>42.28</v>
      </c>
      <c r="G29" s="33">
        <v>42.93</v>
      </c>
      <c r="H29" s="33">
        <v>42.59</v>
      </c>
      <c r="I29" s="98"/>
      <c r="J29" s="102"/>
      <c r="K29" s="98"/>
    </row>
    <row r="30" spans="2:14" x14ac:dyDescent="0.3">
      <c r="B30" s="1">
        <v>12</v>
      </c>
      <c r="C30" s="32">
        <v>43.57</v>
      </c>
      <c r="D30" s="33">
        <v>42.5</v>
      </c>
      <c r="E30" s="33">
        <v>42.73</v>
      </c>
      <c r="F30" s="33">
        <v>42.13</v>
      </c>
      <c r="G30" s="33">
        <v>42.82</v>
      </c>
      <c r="H30" s="33">
        <v>42.76</v>
      </c>
      <c r="I30" s="98"/>
      <c r="J30" s="102"/>
      <c r="K30" s="98"/>
    </row>
    <row r="31" spans="2:14" x14ac:dyDescent="0.3">
      <c r="B31" s="1">
        <v>13</v>
      </c>
      <c r="C31" s="32">
        <v>42.72</v>
      </c>
      <c r="D31" s="33">
        <v>42.67</v>
      </c>
      <c r="E31" s="33">
        <v>42.54</v>
      </c>
      <c r="F31" s="33">
        <v>42.51</v>
      </c>
      <c r="G31" s="33">
        <v>42.84</v>
      </c>
      <c r="H31" s="33">
        <v>42.63</v>
      </c>
      <c r="I31" s="98"/>
      <c r="J31" s="102"/>
      <c r="K31" s="99"/>
      <c r="L31" s="1"/>
    </row>
    <row r="32" spans="2:14" x14ac:dyDescent="0.3">
      <c r="B32" s="1">
        <v>14</v>
      </c>
      <c r="C32" s="34">
        <v>42.54</v>
      </c>
      <c r="D32" s="33">
        <v>42.62</v>
      </c>
      <c r="E32" s="33">
        <v>42.51</v>
      </c>
      <c r="F32" s="33">
        <v>42.93</v>
      </c>
      <c r="G32" s="33">
        <v>43.28</v>
      </c>
      <c r="H32" s="33">
        <v>42.76</v>
      </c>
      <c r="I32" s="98"/>
      <c r="J32" s="102"/>
      <c r="K32" s="99"/>
      <c r="L32" s="1"/>
    </row>
    <row r="33" spans="2:12" x14ac:dyDescent="0.3">
      <c r="B33" s="1">
        <v>15</v>
      </c>
      <c r="C33" s="32">
        <v>42.41</v>
      </c>
      <c r="D33" s="33">
        <v>42.49</v>
      </c>
      <c r="E33" s="33">
        <v>42.42</v>
      </c>
      <c r="F33" s="33">
        <v>42.21</v>
      </c>
      <c r="G33" s="33">
        <v>42.62</v>
      </c>
      <c r="H33" s="33">
        <v>42.65</v>
      </c>
      <c r="I33" s="98"/>
      <c r="J33" s="102"/>
      <c r="K33" s="99"/>
      <c r="L33" s="1"/>
    </row>
    <row r="34" spans="2:12" x14ac:dyDescent="0.3">
      <c r="B34" s="1">
        <v>16</v>
      </c>
      <c r="C34" s="32">
        <v>42.66</v>
      </c>
      <c r="D34" s="39">
        <v>42.49</v>
      </c>
      <c r="E34" s="33">
        <v>42.57</v>
      </c>
      <c r="F34" s="33">
        <v>42.77</v>
      </c>
      <c r="G34" s="33">
        <v>42.67</v>
      </c>
      <c r="H34" s="33">
        <v>42.55</v>
      </c>
      <c r="I34" s="98"/>
      <c r="J34" s="102"/>
      <c r="K34" s="99"/>
      <c r="L34" s="1"/>
    </row>
    <row r="35" spans="2:12" x14ac:dyDescent="0.3">
      <c r="B35" s="1">
        <v>17</v>
      </c>
      <c r="C35" s="32">
        <v>42.56</v>
      </c>
      <c r="D35" s="33">
        <v>42.45</v>
      </c>
      <c r="E35" s="33">
        <v>42.69</v>
      </c>
      <c r="F35" s="33">
        <v>42.44</v>
      </c>
      <c r="G35" s="33">
        <v>42.6</v>
      </c>
      <c r="H35" s="33">
        <v>42.41</v>
      </c>
      <c r="I35" s="98"/>
      <c r="J35" s="102"/>
      <c r="K35" s="99"/>
      <c r="L35" s="1"/>
    </row>
    <row r="36" spans="2:12" x14ac:dyDescent="0.3">
      <c r="B36" s="1">
        <v>18</v>
      </c>
      <c r="C36" s="32">
        <v>42.48</v>
      </c>
      <c r="D36" s="33">
        <v>42.33</v>
      </c>
      <c r="E36" s="33">
        <v>42.43</v>
      </c>
      <c r="F36" s="33">
        <v>42.37</v>
      </c>
      <c r="G36" s="33">
        <v>42.57</v>
      </c>
      <c r="H36" s="33">
        <v>42.53</v>
      </c>
      <c r="I36" s="98"/>
      <c r="J36" s="102"/>
      <c r="K36" s="99"/>
      <c r="L36" s="1"/>
    </row>
    <row r="37" spans="2:12" x14ac:dyDescent="0.3">
      <c r="B37" s="1">
        <v>19</v>
      </c>
      <c r="C37" s="32">
        <v>42.53</v>
      </c>
      <c r="D37" s="33">
        <v>42.56</v>
      </c>
      <c r="E37" s="33">
        <v>42.43</v>
      </c>
      <c r="F37" s="33">
        <v>42.31</v>
      </c>
      <c r="G37" s="33">
        <v>42.59</v>
      </c>
      <c r="H37" s="33">
        <v>42.61</v>
      </c>
      <c r="I37" s="98"/>
      <c r="J37" s="102"/>
      <c r="K37" s="99"/>
      <c r="L37" s="1"/>
    </row>
    <row r="38" spans="2:12" x14ac:dyDescent="0.3">
      <c r="B38" s="1">
        <v>20</v>
      </c>
      <c r="C38" s="32">
        <v>42.64</v>
      </c>
      <c r="D38" s="33">
        <v>43.35</v>
      </c>
      <c r="E38" s="33">
        <v>42.42</v>
      </c>
      <c r="F38" s="33">
        <v>42.21</v>
      </c>
      <c r="G38" s="33">
        <v>42.76</v>
      </c>
      <c r="H38" s="33">
        <v>42.63</v>
      </c>
      <c r="I38" s="98"/>
      <c r="J38" s="102"/>
      <c r="K38" s="99"/>
      <c r="L38" s="1"/>
    </row>
    <row r="39" spans="2:12" x14ac:dyDescent="0.3">
      <c r="B39" s="1">
        <v>21</v>
      </c>
      <c r="C39" s="32">
        <v>42.88</v>
      </c>
      <c r="D39" s="33"/>
      <c r="E39" s="33">
        <v>42.41</v>
      </c>
      <c r="F39" s="33">
        <v>42.4</v>
      </c>
      <c r="G39" s="33">
        <v>42.6</v>
      </c>
      <c r="H39" s="33">
        <v>42.62</v>
      </c>
      <c r="I39" s="98"/>
      <c r="J39" s="102"/>
      <c r="K39" s="99"/>
      <c r="L39" s="1"/>
    </row>
    <row r="40" spans="2:12" x14ac:dyDescent="0.3">
      <c r="B40" s="1">
        <v>22</v>
      </c>
      <c r="C40" s="32">
        <v>43.7</v>
      </c>
      <c r="D40" s="33"/>
      <c r="E40" s="33">
        <v>42.45</v>
      </c>
      <c r="F40" s="33">
        <v>42.7</v>
      </c>
      <c r="G40" s="33">
        <v>42.8</v>
      </c>
      <c r="H40" s="33">
        <v>42.6</v>
      </c>
      <c r="I40" s="98"/>
      <c r="J40" s="102"/>
      <c r="K40" s="99"/>
      <c r="L40" s="1"/>
    </row>
    <row r="41" spans="2:12" x14ac:dyDescent="0.3">
      <c r="B41" s="1">
        <v>23</v>
      </c>
      <c r="C41" s="32"/>
      <c r="D41" s="33"/>
      <c r="E41" s="33">
        <v>44.32</v>
      </c>
      <c r="F41" s="33">
        <v>42.33</v>
      </c>
      <c r="G41" s="33">
        <v>42.59</v>
      </c>
      <c r="H41" s="33">
        <v>42.63</v>
      </c>
      <c r="I41" s="98"/>
      <c r="J41" s="102"/>
      <c r="K41" s="99"/>
      <c r="L41" s="1"/>
    </row>
    <row r="42" spans="2:12" x14ac:dyDescent="0.3">
      <c r="B42" s="1">
        <v>24</v>
      </c>
      <c r="C42" s="32"/>
      <c r="D42" s="33"/>
      <c r="E42" s="33">
        <v>42.38</v>
      </c>
      <c r="F42" s="33">
        <v>42.36</v>
      </c>
      <c r="G42" s="33">
        <v>42.5</v>
      </c>
      <c r="H42" s="33">
        <v>42.85</v>
      </c>
      <c r="I42" s="98"/>
      <c r="J42" s="102"/>
      <c r="K42" s="99"/>
      <c r="L42" s="1"/>
    </row>
    <row r="43" spans="2:12" x14ac:dyDescent="0.3">
      <c r="B43" s="1">
        <v>25</v>
      </c>
      <c r="C43" s="32"/>
      <c r="D43" s="33"/>
      <c r="E43" s="33">
        <v>42.44</v>
      </c>
      <c r="F43" s="33">
        <v>42.15</v>
      </c>
      <c r="G43" s="33">
        <v>42.68</v>
      </c>
      <c r="H43" s="33">
        <v>42.79</v>
      </c>
      <c r="I43" s="98"/>
      <c r="J43" s="102"/>
      <c r="K43" s="99"/>
      <c r="L43" s="1"/>
    </row>
    <row r="44" spans="2:12" x14ac:dyDescent="0.3">
      <c r="B44" s="1">
        <v>26</v>
      </c>
      <c r="C44" s="32"/>
      <c r="D44" s="33"/>
      <c r="E44" s="33">
        <v>42.38</v>
      </c>
      <c r="F44" s="33">
        <v>42.44</v>
      </c>
      <c r="G44" s="33">
        <v>43.22</v>
      </c>
      <c r="H44" s="33">
        <v>42.78</v>
      </c>
      <c r="I44" s="98"/>
      <c r="J44" s="102"/>
      <c r="K44" s="99"/>
      <c r="L44" s="1"/>
    </row>
    <row r="45" spans="2:12" x14ac:dyDescent="0.3">
      <c r="B45" s="1">
        <v>27</v>
      </c>
      <c r="C45" s="32"/>
      <c r="D45" s="33"/>
      <c r="E45" s="33">
        <v>42.38</v>
      </c>
      <c r="F45" s="33">
        <v>42.26</v>
      </c>
      <c r="G45" s="33">
        <v>42.59</v>
      </c>
      <c r="H45" s="33">
        <v>42.64</v>
      </c>
      <c r="I45" s="98"/>
      <c r="J45" s="102"/>
      <c r="K45" s="99"/>
      <c r="L45" s="1"/>
    </row>
    <row r="46" spans="2:12" x14ac:dyDescent="0.3">
      <c r="B46" s="1">
        <v>28</v>
      </c>
      <c r="C46" s="32"/>
      <c r="D46" s="33"/>
      <c r="E46" s="33">
        <v>42.41</v>
      </c>
      <c r="F46" s="33"/>
      <c r="G46" s="33">
        <v>42.67</v>
      </c>
      <c r="H46" s="33">
        <v>42.68</v>
      </c>
      <c r="I46" s="98"/>
      <c r="J46" s="102"/>
      <c r="K46" s="99"/>
      <c r="L46" s="1"/>
    </row>
    <row r="47" spans="2:12" x14ac:dyDescent="0.3">
      <c r="B47" s="1">
        <v>29</v>
      </c>
      <c r="C47" s="32"/>
      <c r="D47" s="33"/>
      <c r="E47" s="33">
        <v>42.56</v>
      </c>
      <c r="F47" s="33"/>
      <c r="G47" s="33">
        <v>43.41</v>
      </c>
      <c r="H47" s="33">
        <v>42.66</v>
      </c>
      <c r="I47" s="98"/>
      <c r="J47" s="102"/>
      <c r="K47" s="99"/>
      <c r="L47" s="1"/>
    </row>
    <row r="48" spans="2:12" x14ac:dyDescent="0.3">
      <c r="B48" s="1">
        <v>30</v>
      </c>
      <c r="C48" s="32"/>
      <c r="D48" s="33"/>
      <c r="E48" s="33">
        <v>42.6</v>
      </c>
      <c r="F48" s="33"/>
      <c r="G48" s="33"/>
      <c r="H48" s="33">
        <v>42.49</v>
      </c>
      <c r="I48" s="98"/>
      <c r="J48" s="102"/>
      <c r="K48" s="99"/>
      <c r="L48" s="1"/>
    </row>
    <row r="49" spans="2:15" x14ac:dyDescent="0.3">
      <c r="B49" s="1">
        <v>31</v>
      </c>
      <c r="C49" s="32"/>
      <c r="D49" s="33"/>
      <c r="E49" s="33">
        <v>42.62</v>
      </c>
      <c r="F49" s="33"/>
      <c r="G49" s="33"/>
      <c r="H49" s="33">
        <v>42.48</v>
      </c>
      <c r="I49" s="98"/>
      <c r="J49" s="102"/>
      <c r="K49" s="99"/>
      <c r="L49" s="1"/>
    </row>
    <row r="50" spans="2:15" x14ac:dyDescent="0.3">
      <c r="B50" s="1">
        <v>32</v>
      </c>
      <c r="C50" s="32"/>
      <c r="D50" s="33"/>
      <c r="E50" s="33">
        <v>42.49</v>
      </c>
      <c r="F50" s="33">
        <v>42.31</v>
      </c>
      <c r="G50" s="33"/>
      <c r="H50" s="33">
        <v>42.39</v>
      </c>
      <c r="I50" s="98"/>
      <c r="J50" s="102"/>
      <c r="K50" s="99"/>
      <c r="L50" s="1"/>
    </row>
    <row r="51" spans="2:15" x14ac:dyDescent="0.3">
      <c r="B51" s="1">
        <v>33</v>
      </c>
      <c r="C51" s="32"/>
      <c r="D51" s="33"/>
      <c r="E51" s="33">
        <v>42.46</v>
      </c>
      <c r="F51" s="33">
        <v>42.25</v>
      </c>
      <c r="G51" s="33"/>
      <c r="H51" s="33">
        <v>42.42</v>
      </c>
      <c r="I51" s="98"/>
      <c r="J51" s="102"/>
      <c r="K51" s="99"/>
      <c r="L51" s="1"/>
    </row>
    <row r="52" spans="2:15" x14ac:dyDescent="0.3">
      <c r="B52" s="1">
        <v>34</v>
      </c>
      <c r="C52" s="32"/>
      <c r="D52" s="33"/>
      <c r="E52" s="33">
        <v>42.33</v>
      </c>
      <c r="F52" s="33">
        <v>42.7</v>
      </c>
      <c r="G52" s="33"/>
      <c r="H52" s="33">
        <v>42.54</v>
      </c>
      <c r="I52" s="98"/>
      <c r="J52" s="102"/>
      <c r="K52" s="99"/>
      <c r="L52" s="1"/>
    </row>
    <row r="53" spans="2:15" x14ac:dyDescent="0.3">
      <c r="B53" s="1">
        <v>35</v>
      </c>
      <c r="C53" s="32"/>
      <c r="D53" s="33"/>
      <c r="E53" s="33">
        <v>42.63</v>
      </c>
      <c r="F53" s="33">
        <v>42.77</v>
      </c>
      <c r="G53" s="33"/>
      <c r="H53" s="33">
        <v>42.6</v>
      </c>
      <c r="I53" s="98"/>
      <c r="J53" s="102"/>
      <c r="K53" s="99"/>
      <c r="L53" s="1"/>
    </row>
    <row r="54" spans="2:15" x14ac:dyDescent="0.3">
      <c r="B54" s="1">
        <v>36</v>
      </c>
      <c r="C54" s="32"/>
      <c r="D54" s="33"/>
      <c r="E54" s="33">
        <v>42.62</v>
      </c>
      <c r="F54" s="33">
        <v>42.72</v>
      </c>
      <c r="G54" s="33"/>
      <c r="H54" s="33">
        <v>42.73</v>
      </c>
      <c r="I54" s="98"/>
      <c r="J54" s="102"/>
      <c r="K54" s="99"/>
      <c r="L54" s="1"/>
    </row>
    <row r="55" spans="2:15" x14ac:dyDescent="0.3">
      <c r="B55" s="1">
        <v>37</v>
      </c>
      <c r="C55" s="32"/>
      <c r="D55" s="33"/>
      <c r="E55" s="33">
        <v>42.46</v>
      </c>
      <c r="F55" s="33">
        <v>42.37</v>
      </c>
      <c r="G55" s="33"/>
      <c r="H55" s="33">
        <v>43.35</v>
      </c>
      <c r="I55" s="98"/>
      <c r="J55" s="102"/>
      <c r="K55" s="99"/>
      <c r="L55" s="1"/>
    </row>
    <row r="56" spans="2:15" x14ac:dyDescent="0.3">
      <c r="B56" s="1">
        <v>38</v>
      </c>
      <c r="C56" s="32"/>
      <c r="D56" s="33"/>
      <c r="E56" s="278">
        <v>42.49</v>
      </c>
      <c r="F56" s="33">
        <v>42.44</v>
      </c>
      <c r="G56" s="33"/>
      <c r="H56" s="33">
        <v>42.72</v>
      </c>
      <c r="I56" s="98"/>
      <c r="J56" s="102"/>
      <c r="K56" s="99"/>
      <c r="L56" s="1"/>
    </row>
    <row r="57" spans="2:15" x14ac:dyDescent="0.3">
      <c r="B57" s="1">
        <v>39</v>
      </c>
      <c r="C57" s="32"/>
      <c r="D57" s="33"/>
      <c r="E57" s="2">
        <v>43.03</v>
      </c>
      <c r="F57" s="33">
        <v>42.29</v>
      </c>
      <c r="G57" s="33"/>
      <c r="H57" s="33">
        <v>42.58</v>
      </c>
      <c r="I57" s="98"/>
      <c r="J57" s="102"/>
      <c r="K57" s="99"/>
      <c r="L57" s="1"/>
    </row>
    <row r="58" spans="2:15" x14ac:dyDescent="0.3">
      <c r="B58" s="1">
        <v>40</v>
      </c>
      <c r="C58" s="32"/>
      <c r="D58" s="33"/>
      <c r="E58" s="33">
        <v>42.32</v>
      </c>
      <c r="F58" s="33">
        <v>42.48</v>
      </c>
      <c r="G58" s="33"/>
      <c r="H58" s="33">
        <v>42.53</v>
      </c>
      <c r="I58" s="98"/>
      <c r="J58" s="102"/>
      <c r="K58" s="99"/>
      <c r="L58" s="1"/>
      <c r="O58" s="1">
        <f>123+112</f>
        <v>235</v>
      </c>
    </row>
    <row r="59" spans="2:15" x14ac:dyDescent="0.3">
      <c r="B59" s="1">
        <v>41</v>
      </c>
      <c r="C59" s="32"/>
      <c r="D59" s="33"/>
      <c r="E59" s="33">
        <v>42.27</v>
      </c>
      <c r="F59" s="33">
        <v>42.38</v>
      </c>
      <c r="G59" s="33"/>
      <c r="H59" s="33">
        <v>42.59</v>
      </c>
      <c r="I59" s="98"/>
      <c r="J59" s="102"/>
      <c r="K59" s="99"/>
      <c r="L59" s="1"/>
    </row>
    <row r="60" spans="2:15" x14ac:dyDescent="0.3">
      <c r="B60" s="1">
        <v>42</v>
      </c>
      <c r="C60" s="32"/>
      <c r="D60" s="33"/>
      <c r="E60" s="33">
        <v>43.03</v>
      </c>
      <c r="F60" s="33">
        <v>42.31</v>
      </c>
      <c r="G60" s="33"/>
      <c r="H60" s="33">
        <v>42.62</v>
      </c>
      <c r="I60" s="98"/>
      <c r="J60" s="102"/>
      <c r="K60" s="99"/>
      <c r="L60" s="1"/>
    </row>
    <row r="61" spans="2:15" x14ac:dyDescent="0.3">
      <c r="B61" s="1">
        <v>43</v>
      </c>
      <c r="C61" s="32"/>
      <c r="D61" s="33"/>
      <c r="E61" s="33">
        <v>42.37</v>
      </c>
      <c r="F61" s="33">
        <v>42.27</v>
      </c>
      <c r="G61" s="33"/>
      <c r="H61" s="33">
        <v>42.62</v>
      </c>
      <c r="I61" s="98"/>
      <c r="J61" s="102"/>
      <c r="K61" s="99"/>
      <c r="L61" s="1"/>
    </row>
    <row r="62" spans="2:15" x14ac:dyDescent="0.3">
      <c r="B62" s="1">
        <v>44</v>
      </c>
      <c r="C62" s="32"/>
      <c r="D62" s="33"/>
      <c r="E62" s="33">
        <v>42.52</v>
      </c>
      <c r="F62" s="33">
        <v>42.49</v>
      </c>
      <c r="G62" s="33"/>
      <c r="H62" s="33">
        <v>42.55</v>
      </c>
      <c r="I62" s="98"/>
      <c r="J62" s="102"/>
      <c r="K62" s="99"/>
      <c r="L62" s="1"/>
    </row>
    <row r="63" spans="2:15" x14ac:dyDescent="0.3">
      <c r="B63" s="1">
        <v>45</v>
      </c>
      <c r="C63" s="32"/>
      <c r="D63" s="33"/>
      <c r="E63" s="33">
        <v>42.39</v>
      </c>
      <c r="F63" s="33">
        <v>42.44</v>
      </c>
      <c r="G63" s="33"/>
      <c r="H63" s="33">
        <v>42.55</v>
      </c>
      <c r="I63" s="98"/>
      <c r="J63" s="102"/>
      <c r="K63" s="99"/>
      <c r="L63" s="1"/>
    </row>
    <row r="64" spans="2:15" x14ac:dyDescent="0.3">
      <c r="B64" s="1">
        <v>46</v>
      </c>
      <c r="C64" s="32"/>
      <c r="D64" s="33"/>
      <c r="E64" s="33">
        <v>42.49</v>
      </c>
      <c r="F64" s="33">
        <v>42.26</v>
      </c>
      <c r="G64" s="33"/>
      <c r="H64" s="33">
        <v>42.4</v>
      </c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>
        <v>42.54</v>
      </c>
      <c r="F65" s="33">
        <v>42.24</v>
      </c>
      <c r="G65" s="33"/>
      <c r="H65" s="33">
        <v>42.56</v>
      </c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>
        <v>42.51</v>
      </c>
      <c r="F66" s="33">
        <v>42.32</v>
      </c>
      <c r="G66" s="33"/>
      <c r="H66" s="33">
        <v>42.63</v>
      </c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>
        <v>42.39</v>
      </c>
      <c r="F67" s="33">
        <v>42.42</v>
      </c>
      <c r="G67" s="33"/>
      <c r="H67" s="33">
        <v>42.72</v>
      </c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>
        <v>42.35</v>
      </c>
      <c r="F68" s="33">
        <v>42.35</v>
      </c>
      <c r="G68" s="33"/>
      <c r="H68" s="33">
        <v>42.56</v>
      </c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>
        <v>43.13</v>
      </c>
      <c r="F69" s="33">
        <v>42.34</v>
      </c>
      <c r="G69" s="33"/>
      <c r="H69" s="33">
        <v>42.62</v>
      </c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F70" s="33">
        <v>42.42</v>
      </c>
      <c r="G70" s="33"/>
      <c r="H70" s="33">
        <v>42.63</v>
      </c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>
        <v>42.34</v>
      </c>
      <c r="G71" s="33"/>
      <c r="H71" s="33">
        <v>42.56</v>
      </c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>
        <v>43.83</v>
      </c>
      <c r="G72" s="33"/>
      <c r="H72" s="33">
        <v>42.59</v>
      </c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>
        <v>42.46</v>
      </c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>
        <v>42.47</v>
      </c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>
        <v>42.61</v>
      </c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>
        <v>42.98</v>
      </c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81"/>
  <sheetViews>
    <sheetView zoomScale="90" zoomScaleNormal="90" workbookViewId="0">
      <selection activeCell="F13" activeCellId="1" sqref="F9 F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17.44140625" style="1" customWidth="1"/>
    <col min="16" max="16" width="8.88671875" style="1"/>
    <col min="17" max="17" width="4.44140625" style="1" customWidth="1"/>
    <col min="18" max="16384" width="8.88671875" style="1"/>
  </cols>
  <sheetData>
    <row r="2" spans="1:20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0" ht="7.5" customHeight="1" thickBot="1" x14ac:dyDescent="0.35"/>
    <row r="4" spans="1:20" ht="18" thickBot="1" x14ac:dyDescent="0.4">
      <c r="A4" s="409" t="s">
        <v>282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0" ht="7.5" customHeight="1" thickBot="1" x14ac:dyDescent="0.35"/>
    <row r="6" spans="1:20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  <c r="Q6" s="451"/>
      <c r="R6" s="451"/>
      <c r="S6" s="451"/>
      <c r="T6" s="451"/>
    </row>
    <row r="7" spans="1:20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</row>
    <row r="8" spans="1:20" s="3" customFormat="1" ht="30" customHeight="1" thickBot="1" x14ac:dyDescent="0.35">
      <c r="A8" s="67">
        <v>1</v>
      </c>
      <c r="B8" s="113" t="s">
        <v>140</v>
      </c>
      <c r="C8" s="70" t="s">
        <v>202</v>
      </c>
      <c r="D8" s="108">
        <f>COUNTA(C19:C83)</f>
        <v>36</v>
      </c>
      <c r="E8" s="75">
        <f>COUNTA(C19:C83)</f>
        <v>36</v>
      </c>
      <c r="F8" s="462">
        <f>MIN(C19:C82)</f>
        <v>42.45</v>
      </c>
      <c r="G8" s="111">
        <f>AVERAGE(C19:C85)</f>
        <v>43.114444444444437</v>
      </c>
      <c r="H8" s="56"/>
      <c r="I8" s="79">
        <f t="shared" ref="I8:I13" si="0">G8-F8</f>
        <v>0.66444444444443462</v>
      </c>
      <c r="J8" s="84">
        <v>1.8066365740740744E-2</v>
      </c>
      <c r="K8" s="91">
        <f>J8</f>
        <v>1.8066365740740744E-2</v>
      </c>
      <c r="L8" s="92">
        <f>K8</f>
        <v>1.8066365740740744E-2</v>
      </c>
      <c r="M8" s="254" t="s">
        <v>286</v>
      </c>
      <c r="N8" s="57"/>
      <c r="O8" s="55"/>
      <c r="P8" s="15"/>
      <c r="Q8" s="453"/>
      <c r="R8" s="454"/>
      <c r="S8" s="451"/>
      <c r="T8" s="453"/>
    </row>
    <row r="9" spans="1:20" s="3" customFormat="1" ht="30" customHeight="1" thickBot="1" x14ac:dyDescent="0.35">
      <c r="A9" s="68">
        <v>2</v>
      </c>
      <c r="B9" s="74" t="s">
        <v>140</v>
      </c>
      <c r="C9" s="71" t="s">
        <v>283</v>
      </c>
      <c r="D9" s="16">
        <f>COUNTA(D19:D83)+D8+1</f>
        <v>97</v>
      </c>
      <c r="E9" s="76">
        <f>COUNTA(D19:D83)+1</f>
        <v>61</v>
      </c>
      <c r="F9" s="464">
        <f>MIN(D19:D82)</f>
        <v>41.89</v>
      </c>
      <c r="G9" s="47">
        <f>AVERAGE(D19:D84)</f>
        <v>42.225166666666681</v>
      </c>
      <c r="H9" s="14"/>
      <c r="I9" s="80">
        <f t="shared" si="0"/>
        <v>0.33516666666668016</v>
      </c>
      <c r="J9" s="85">
        <v>4.8971643518518515E-2</v>
      </c>
      <c r="K9" s="93">
        <f>J9-J8</f>
        <v>3.0905277777777771E-2</v>
      </c>
      <c r="L9" s="94">
        <f>K9+L8</f>
        <v>4.8971643518518515E-2</v>
      </c>
      <c r="M9" s="253" t="s">
        <v>287</v>
      </c>
      <c r="N9" s="59" t="s">
        <v>211</v>
      </c>
      <c r="O9" s="252" t="s">
        <v>19</v>
      </c>
      <c r="P9" s="15"/>
      <c r="Q9" s="315"/>
      <c r="R9" s="456"/>
      <c r="S9" s="457"/>
      <c r="T9" s="453"/>
    </row>
    <row r="10" spans="1:20" s="3" customFormat="1" ht="30" customHeight="1" x14ac:dyDescent="0.3">
      <c r="A10" s="68">
        <v>3</v>
      </c>
      <c r="B10" s="74" t="s">
        <v>141</v>
      </c>
      <c r="C10" s="71" t="s">
        <v>239</v>
      </c>
      <c r="D10" s="16">
        <f>COUNTA(E19:E83)+D9+1+4</f>
        <v>153</v>
      </c>
      <c r="E10" s="281">
        <f>COUNTA(E19:E83)+1+4</f>
        <v>56</v>
      </c>
      <c r="F10" s="110">
        <f>MIN(E19:E84)</f>
        <v>42.5</v>
      </c>
      <c r="G10" s="46">
        <f>AVERAGE(E19:E85)</f>
        <v>42.84549019607843</v>
      </c>
      <c r="H10" s="14"/>
      <c r="I10" s="80">
        <f t="shared" si="0"/>
        <v>0.34549019607842979</v>
      </c>
      <c r="J10" s="85">
        <v>7.7763611111111117E-2</v>
      </c>
      <c r="K10" s="280">
        <f>J10-J9</f>
        <v>2.8791967592592602E-2</v>
      </c>
      <c r="L10" s="94">
        <f>K10</f>
        <v>2.8791967592592602E-2</v>
      </c>
      <c r="M10" s="253" t="s">
        <v>288</v>
      </c>
      <c r="N10" s="59" t="s">
        <v>293</v>
      </c>
      <c r="O10" s="54" t="s">
        <v>294</v>
      </c>
      <c r="P10" s="439"/>
      <c r="Q10" s="453"/>
      <c r="R10" s="453"/>
      <c r="S10" s="444"/>
      <c r="T10" s="444"/>
    </row>
    <row r="11" spans="1:20" s="3" customFormat="1" ht="30" customHeight="1" x14ac:dyDescent="0.3">
      <c r="A11" s="68">
        <v>4</v>
      </c>
      <c r="B11" s="74" t="s">
        <v>140</v>
      </c>
      <c r="C11" s="71" t="s">
        <v>250</v>
      </c>
      <c r="D11" s="16">
        <f>COUNTA(F19:F83)+D10+1</f>
        <v>190</v>
      </c>
      <c r="E11" s="76">
        <f>COUNTA(F19:F83)+1</f>
        <v>37</v>
      </c>
      <c r="F11" s="81">
        <f>MIN(F19:F84)</f>
        <v>41.98</v>
      </c>
      <c r="G11" s="46">
        <f>AVERAGE(F19:F84)</f>
        <v>42.261388888888888</v>
      </c>
      <c r="H11" s="14"/>
      <c r="I11" s="80">
        <f t="shared" si="0"/>
        <v>0.28138888888889113</v>
      </c>
      <c r="J11" s="85">
        <v>9.7537511574074073E-2</v>
      </c>
      <c r="K11" s="93">
        <f>J11-J10</f>
        <v>1.9773900462962957E-2</v>
      </c>
      <c r="L11" s="95">
        <f>K11+L9</f>
        <v>6.8745543981481472E-2</v>
      </c>
      <c r="M11" s="253" t="s">
        <v>289</v>
      </c>
      <c r="N11" s="58"/>
      <c r="O11" s="44"/>
      <c r="Q11" s="453"/>
      <c r="R11" s="453"/>
      <c r="S11" s="453"/>
      <c r="T11" s="444"/>
    </row>
    <row r="12" spans="1:20" s="3" customFormat="1" ht="30" customHeight="1" thickBot="1" x14ac:dyDescent="0.35">
      <c r="A12" s="68">
        <v>5</v>
      </c>
      <c r="B12" s="115" t="s">
        <v>141</v>
      </c>
      <c r="C12" s="72" t="s">
        <v>188</v>
      </c>
      <c r="D12" s="16">
        <f>COUNTA(G19:G83)+D11+1</f>
        <v>222</v>
      </c>
      <c r="E12" s="76">
        <f>COUNTA(G19:G83)+1</f>
        <v>32</v>
      </c>
      <c r="F12" s="447">
        <f>MIN(G19:G84)</f>
        <v>42.41</v>
      </c>
      <c r="G12" s="46">
        <f>AVERAGE(G19:G884)</f>
        <v>42.648064516129033</v>
      </c>
      <c r="H12" s="14"/>
      <c r="I12" s="80">
        <f t="shared" si="0"/>
        <v>0.23806451612903601</v>
      </c>
      <c r="J12" s="85">
        <v>0.11442597222222223</v>
      </c>
      <c r="K12" s="93">
        <f>J12-J11</f>
        <v>1.6888460648148154E-2</v>
      </c>
      <c r="L12" s="94">
        <f>K12+L10</f>
        <v>4.5680428240740756E-2</v>
      </c>
      <c r="M12" s="253" t="s">
        <v>290</v>
      </c>
      <c r="N12" s="58"/>
      <c r="O12" s="45"/>
      <c r="Q12" s="453"/>
      <c r="R12" s="459"/>
      <c r="S12" s="453"/>
      <c r="T12" s="453"/>
    </row>
    <row r="13" spans="1:20" s="3" customFormat="1" ht="30" customHeight="1" thickBot="1" x14ac:dyDescent="0.35">
      <c r="A13" s="69" t="s">
        <v>37</v>
      </c>
      <c r="B13" s="114" t="s">
        <v>141</v>
      </c>
      <c r="C13" s="73" t="s">
        <v>189</v>
      </c>
      <c r="D13" s="109">
        <f>COUNTA(H19:H83)+D12+1</f>
        <v>242</v>
      </c>
      <c r="E13" s="250">
        <f>COUNTA(H19:H83)+1</f>
        <v>20</v>
      </c>
      <c r="F13" s="449">
        <f>MIN(H19:H84)</f>
        <v>42.2</v>
      </c>
      <c r="G13" s="450">
        <f>AVERAGE(H19:H84)</f>
        <v>42.565263157894741</v>
      </c>
      <c r="H13" s="61"/>
      <c r="I13" s="83">
        <f t="shared" si="0"/>
        <v>0.36526315789473784</v>
      </c>
      <c r="J13" s="86" t="str">
        <f>'Общие результаты'!G6</f>
        <v>3:00:12</v>
      </c>
      <c r="K13" s="96">
        <f>J13-J12</f>
        <v>1.0712916666666655E-2</v>
      </c>
      <c r="L13" s="97">
        <f>K13+L12</f>
        <v>5.6393344907407411E-2</v>
      </c>
      <c r="M13" s="88"/>
      <c r="N13" s="282" t="s">
        <v>213</v>
      </c>
      <c r="O13" s="302" t="s">
        <v>390</v>
      </c>
      <c r="Q13" s="453"/>
      <c r="R13" s="453"/>
      <c r="S13" s="453"/>
      <c r="T13" s="453"/>
    </row>
    <row r="14" spans="1:20" s="3" customFormat="1" ht="30" customHeight="1" x14ac:dyDescent="0.3">
      <c r="A14" s="49"/>
      <c r="B14" s="50"/>
      <c r="C14" s="51"/>
      <c r="D14" s="51"/>
      <c r="E14" s="51"/>
      <c r="F14" s="35">
        <f>AVERAGE(F8,F9,F11)</f>
        <v>42.106666666666662</v>
      </c>
      <c r="G14" s="37">
        <f>AVERAGE(G8,G9,G11)</f>
        <v>42.533666666666669</v>
      </c>
      <c r="H14" s="52" t="s">
        <v>284</v>
      </c>
      <c r="I14" s="38">
        <f>AVERAGE(I8,I9,I11)</f>
        <v>0.42700000000000199</v>
      </c>
      <c r="J14" s="51"/>
      <c r="K14" s="51"/>
      <c r="L14" s="51"/>
      <c r="M14" s="17"/>
      <c r="N14" s="17"/>
      <c r="Q14" s="453"/>
      <c r="R14" s="453"/>
      <c r="S14" s="453"/>
      <c r="T14" s="453"/>
    </row>
    <row r="15" spans="1:20" ht="27.75" customHeight="1" x14ac:dyDescent="0.3">
      <c r="A15" s="18"/>
      <c r="B15" s="18"/>
      <c r="C15" s="18"/>
      <c r="D15" s="19"/>
      <c r="E15" s="20"/>
      <c r="F15" s="21">
        <f>AVERAGE(F10,F12,F13)</f>
        <v>42.37</v>
      </c>
      <c r="G15" s="22">
        <f>AVERAGE(G10,G12,G13)</f>
        <v>42.686272623367408</v>
      </c>
      <c r="H15" s="53" t="s">
        <v>285</v>
      </c>
      <c r="I15" s="23">
        <f>AVERAGE(I10,I12,I13)</f>
        <v>0.3162726233674012</v>
      </c>
      <c r="J15" s="20"/>
      <c r="K15" s="20" t="s">
        <v>22</v>
      </c>
      <c r="L15" s="20"/>
      <c r="M15" s="17"/>
      <c r="N15" s="290"/>
      <c r="Q15" s="459"/>
      <c r="R15" s="459"/>
      <c r="S15" s="459"/>
      <c r="T15" s="459"/>
    </row>
    <row r="16" spans="1:20" ht="30" customHeight="1" thickBot="1" x14ac:dyDescent="0.35">
      <c r="A16" s="24"/>
      <c r="B16" s="24"/>
      <c r="C16" s="24"/>
      <c r="D16" s="20"/>
      <c r="E16" s="20"/>
      <c r="F16" s="25">
        <f>AVERAGE(F8:F13)</f>
        <v>42.238333333333337</v>
      </c>
      <c r="G16" s="26">
        <f>AVERAGE(C19:H88)</f>
        <v>42.587939914163087</v>
      </c>
      <c r="H16" s="27"/>
      <c r="I16" s="28">
        <f>AVERAGE(I8:I13)</f>
        <v>0.37163631168370159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Стоцкий Андрей</v>
      </c>
      <c r="D18" s="29" t="str">
        <f>B9</f>
        <v>Стоцкий Андрей</v>
      </c>
      <c r="E18" s="29" t="str">
        <f>B10</f>
        <v>Голубченко Саша</v>
      </c>
      <c r="F18" s="29" t="str">
        <f>B11</f>
        <v>Стоцкий Андрей</v>
      </c>
      <c r="G18" s="29" t="str">
        <f>B12</f>
        <v>Голубченко Саша</v>
      </c>
      <c r="H18" s="29" t="str">
        <f>B13</f>
        <v>Голубченко Саша</v>
      </c>
      <c r="I18" s="13"/>
      <c r="J18" s="13"/>
    </row>
    <row r="19" spans="2:14" x14ac:dyDescent="0.3">
      <c r="B19" s="1">
        <v>1</v>
      </c>
      <c r="C19" s="30">
        <v>46.56</v>
      </c>
      <c r="D19" s="31">
        <v>42.6</v>
      </c>
      <c r="E19" s="31">
        <v>42.74</v>
      </c>
      <c r="F19" s="31">
        <v>42.57</v>
      </c>
      <c r="G19" s="31">
        <v>42.81</v>
      </c>
      <c r="H19" s="31">
        <v>42.68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43.23</v>
      </c>
      <c r="D20" s="33">
        <v>42.38</v>
      </c>
      <c r="E20" s="33">
        <v>42.99</v>
      </c>
      <c r="F20" s="33">
        <v>42.6</v>
      </c>
      <c r="G20" s="33">
        <v>42.54</v>
      </c>
      <c r="H20" s="33">
        <v>42.76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42.77</v>
      </c>
      <c r="D21" s="33">
        <v>42.34</v>
      </c>
      <c r="E21" s="33">
        <v>42.96</v>
      </c>
      <c r="F21" s="33">
        <v>42.42</v>
      </c>
      <c r="G21" s="33">
        <v>42.59</v>
      </c>
      <c r="H21" s="33">
        <v>42.45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44.28</v>
      </c>
      <c r="D22" s="33">
        <v>42.36</v>
      </c>
      <c r="E22" s="33">
        <v>42.91</v>
      </c>
      <c r="F22" s="33">
        <v>42.22</v>
      </c>
      <c r="G22" s="33">
        <v>42.79</v>
      </c>
      <c r="H22" s="33">
        <v>42.76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43.43</v>
      </c>
      <c r="D23" s="33">
        <v>42.77</v>
      </c>
      <c r="E23" s="33">
        <v>42.66</v>
      </c>
      <c r="F23" s="33">
        <v>42.11</v>
      </c>
      <c r="G23" s="33">
        <v>42.69</v>
      </c>
      <c r="H23" s="33">
        <v>42.65</v>
      </c>
      <c r="I23" s="98"/>
      <c r="J23" s="102"/>
      <c r="K23" s="98"/>
    </row>
    <row r="24" spans="2:14" x14ac:dyDescent="0.3">
      <c r="B24" s="1">
        <v>6</v>
      </c>
      <c r="C24" s="32">
        <v>42.51</v>
      </c>
      <c r="D24" s="33">
        <v>42.17</v>
      </c>
      <c r="E24" s="33">
        <v>42.79</v>
      </c>
      <c r="F24" s="33">
        <v>42.06</v>
      </c>
      <c r="G24" s="33">
        <v>42.7</v>
      </c>
      <c r="H24" s="33">
        <v>42.45</v>
      </c>
      <c r="I24" s="98"/>
      <c r="J24" s="102"/>
      <c r="K24" s="98"/>
    </row>
    <row r="25" spans="2:14" x14ac:dyDescent="0.3">
      <c r="B25" s="1">
        <v>7</v>
      </c>
      <c r="C25" s="32">
        <v>45.23</v>
      </c>
      <c r="D25" s="33">
        <v>41.99</v>
      </c>
      <c r="E25" s="33">
        <v>42.75</v>
      </c>
      <c r="F25" s="33">
        <v>42.49</v>
      </c>
      <c r="G25" s="33">
        <v>42.78</v>
      </c>
      <c r="H25" s="33">
        <v>42.64</v>
      </c>
      <c r="I25" s="98"/>
      <c r="J25" s="102"/>
      <c r="K25" s="98"/>
    </row>
    <row r="26" spans="2:14" x14ac:dyDescent="0.3">
      <c r="B26" s="1">
        <v>8</v>
      </c>
      <c r="C26" s="32">
        <v>44.76</v>
      </c>
      <c r="D26" s="33">
        <v>42</v>
      </c>
      <c r="E26" s="33">
        <v>42.86</v>
      </c>
      <c r="F26" s="33">
        <v>42.7</v>
      </c>
      <c r="G26" s="33">
        <v>42.65</v>
      </c>
      <c r="H26" s="33">
        <v>42.37</v>
      </c>
      <c r="I26" s="98"/>
      <c r="J26" s="102"/>
      <c r="K26" s="98"/>
    </row>
    <row r="27" spans="2:14" x14ac:dyDescent="0.3">
      <c r="B27" s="1">
        <v>9</v>
      </c>
      <c r="C27" s="36">
        <v>43.51</v>
      </c>
      <c r="D27" s="33">
        <v>42.38</v>
      </c>
      <c r="E27" s="33">
        <v>42.94</v>
      </c>
      <c r="F27" s="33">
        <v>42.08</v>
      </c>
      <c r="G27" s="33">
        <v>42.84</v>
      </c>
      <c r="H27" s="33">
        <v>42.77</v>
      </c>
      <c r="I27" s="98"/>
      <c r="J27" s="102"/>
      <c r="K27" s="98"/>
    </row>
    <row r="28" spans="2:14" x14ac:dyDescent="0.3">
      <c r="B28" s="1">
        <v>10</v>
      </c>
      <c r="C28" s="32">
        <v>42.7</v>
      </c>
      <c r="D28" s="33">
        <v>42.26</v>
      </c>
      <c r="E28" s="33">
        <v>42.71</v>
      </c>
      <c r="F28" s="33">
        <v>42.11</v>
      </c>
      <c r="G28" s="33">
        <v>42.7</v>
      </c>
      <c r="H28" s="33">
        <v>42.5</v>
      </c>
      <c r="I28" s="98"/>
      <c r="J28" s="102"/>
      <c r="K28" s="98"/>
    </row>
    <row r="29" spans="2:14" x14ac:dyDescent="0.3">
      <c r="B29" s="1">
        <v>11</v>
      </c>
      <c r="C29" s="32">
        <v>42.57</v>
      </c>
      <c r="D29" s="33">
        <v>42.37</v>
      </c>
      <c r="E29" s="33">
        <v>42.59</v>
      </c>
      <c r="F29" s="33">
        <v>42.3</v>
      </c>
      <c r="G29" s="33">
        <v>42.52</v>
      </c>
      <c r="H29" s="33">
        <v>42.55</v>
      </c>
      <c r="I29" s="98"/>
      <c r="J29" s="102"/>
      <c r="K29" s="98"/>
    </row>
    <row r="30" spans="2:14" x14ac:dyDescent="0.3">
      <c r="B30" s="1">
        <v>12</v>
      </c>
      <c r="C30" s="32">
        <v>42.48</v>
      </c>
      <c r="D30" s="33">
        <v>42.14</v>
      </c>
      <c r="E30" s="33">
        <v>42.5</v>
      </c>
      <c r="F30" s="33">
        <v>42.28</v>
      </c>
      <c r="G30" s="33">
        <v>42.5</v>
      </c>
      <c r="H30" s="33">
        <v>42.5</v>
      </c>
      <c r="I30" s="98"/>
      <c r="J30" s="102"/>
      <c r="K30" s="98"/>
    </row>
    <row r="31" spans="2:14" x14ac:dyDescent="0.3">
      <c r="B31" s="1">
        <v>13</v>
      </c>
      <c r="C31" s="32">
        <v>42.5</v>
      </c>
      <c r="D31" s="33">
        <v>42.24</v>
      </c>
      <c r="E31" s="33">
        <v>42.69</v>
      </c>
      <c r="F31" s="33">
        <v>42.3</v>
      </c>
      <c r="G31" s="33">
        <v>42.45</v>
      </c>
      <c r="H31" s="33">
        <v>42.53</v>
      </c>
      <c r="I31" s="98"/>
      <c r="J31" s="102"/>
      <c r="K31" s="99"/>
      <c r="L31" s="1"/>
    </row>
    <row r="32" spans="2:14" x14ac:dyDescent="0.3">
      <c r="B32" s="1">
        <v>14</v>
      </c>
      <c r="C32" s="34">
        <v>42.45</v>
      </c>
      <c r="D32" s="33">
        <v>42.17</v>
      </c>
      <c r="E32" s="33">
        <v>42.75</v>
      </c>
      <c r="F32" s="33">
        <v>42.12</v>
      </c>
      <c r="G32" s="33">
        <v>42.68</v>
      </c>
      <c r="H32" s="33">
        <v>42.2</v>
      </c>
      <c r="I32" s="98"/>
      <c r="J32" s="102"/>
      <c r="K32" s="99"/>
      <c r="L32" s="1"/>
    </row>
    <row r="33" spans="2:12" x14ac:dyDescent="0.3">
      <c r="B33" s="1">
        <v>15</v>
      </c>
      <c r="C33" s="32">
        <v>42.64</v>
      </c>
      <c r="D33" s="33">
        <v>42.48</v>
      </c>
      <c r="E33" s="33">
        <v>42.61</v>
      </c>
      <c r="F33" s="33">
        <v>42.16</v>
      </c>
      <c r="G33" s="33">
        <v>42.67</v>
      </c>
      <c r="H33" s="33">
        <v>42.73</v>
      </c>
      <c r="I33" s="98"/>
      <c r="J33" s="102"/>
      <c r="K33" s="99"/>
      <c r="L33" s="1"/>
    </row>
    <row r="34" spans="2:12" x14ac:dyDescent="0.3">
      <c r="B34" s="1">
        <v>16</v>
      </c>
      <c r="C34" s="32">
        <v>42.85</v>
      </c>
      <c r="D34" s="39">
        <v>42.16</v>
      </c>
      <c r="E34" s="33">
        <v>42.74</v>
      </c>
      <c r="F34" s="33">
        <v>41.98</v>
      </c>
      <c r="G34" s="33">
        <v>42.41</v>
      </c>
      <c r="H34" s="33">
        <v>42.86</v>
      </c>
      <c r="I34" s="98"/>
      <c r="J34" s="102"/>
      <c r="K34" s="99"/>
      <c r="L34" s="1"/>
    </row>
    <row r="35" spans="2:12" x14ac:dyDescent="0.3">
      <c r="B35" s="1">
        <v>17</v>
      </c>
      <c r="C35" s="32">
        <v>42.52</v>
      </c>
      <c r="D35" s="33">
        <v>41.89</v>
      </c>
      <c r="E35" s="33">
        <v>42.78</v>
      </c>
      <c r="F35" s="33">
        <v>42.11</v>
      </c>
      <c r="G35" s="33">
        <v>42.58</v>
      </c>
      <c r="H35" s="33">
        <v>42.39</v>
      </c>
      <c r="I35" s="98"/>
      <c r="J35" s="102"/>
      <c r="K35" s="99"/>
      <c r="L35" s="1"/>
    </row>
    <row r="36" spans="2:12" x14ac:dyDescent="0.3">
      <c r="B36" s="1">
        <v>18</v>
      </c>
      <c r="C36" s="32">
        <v>42.65</v>
      </c>
      <c r="D36" s="33">
        <v>42.3</v>
      </c>
      <c r="E36" s="33">
        <v>42.55</v>
      </c>
      <c r="F36" s="33">
        <v>42.24</v>
      </c>
      <c r="G36" s="33">
        <v>42.79</v>
      </c>
      <c r="H36" s="33">
        <v>42.43</v>
      </c>
      <c r="I36" s="98"/>
      <c r="J36" s="102"/>
      <c r="K36" s="99"/>
      <c r="L36" s="1"/>
    </row>
    <row r="37" spans="2:12" x14ac:dyDescent="0.3">
      <c r="B37" s="1">
        <v>19</v>
      </c>
      <c r="C37" s="32">
        <v>42.72</v>
      </c>
      <c r="D37" s="33">
        <v>42.2</v>
      </c>
      <c r="E37" s="33">
        <v>42.95</v>
      </c>
      <c r="F37" s="33">
        <v>42.22</v>
      </c>
      <c r="G37" s="33">
        <v>42.58</v>
      </c>
      <c r="H37" s="33">
        <v>42.52</v>
      </c>
      <c r="I37" s="98"/>
      <c r="J37" s="102"/>
      <c r="K37" s="99"/>
      <c r="L37" s="1"/>
    </row>
    <row r="38" spans="2:12" x14ac:dyDescent="0.3">
      <c r="B38" s="1">
        <v>20</v>
      </c>
      <c r="C38" s="32">
        <v>42.67</v>
      </c>
      <c r="D38" s="33">
        <v>42.01</v>
      </c>
      <c r="E38" s="33">
        <v>42.57</v>
      </c>
      <c r="F38" s="33">
        <v>42.21</v>
      </c>
      <c r="G38" s="33">
        <v>42.87</v>
      </c>
      <c r="H38" s="33"/>
      <c r="I38" s="98"/>
      <c r="J38" s="102"/>
      <c r="K38" s="99"/>
      <c r="L38" s="1"/>
    </row>
    <row r="39" spans="2:12" x14ac:dyDescent="0.3">
      <c r="B39" s="1">
        <v>21</v>
      </c>
      <c r="C39" s="32">
        <v>42.83</v>
      </c>
      <c r="D39" s="33">
        <v>42.4</v>
      </c>
      <c r="E39" s="33">
        <v>42.98</v>
      </c>
      <c r="F39" s="33">
        <v>42.05</v>
      </c>
      <c r="G39" s="33">
        <v>42.6</v>
      </c>
      <c r="H39" s="33"/>
      <c r="I39" s="98"/>
      <c r="J39" s="102"/>
      <c r="K39" s="99"/>
      <c r="L39" s="1"/>
    </row>
    <row r="40" spans="2:12" x14ac:dyDescent="0.3">
      <c r="B40" s="1">
        <v>22</v>
      </c>
      <c r="C40" s="32">
        <v>43.24</v>
      </c>
      <c r="D40" s="33">
        <v>42.08</v>
      </c>
      <c r="E40" s="33">
        <v>42.95</v>
      </c>
      <c r="F40" s="33">
        <v>42.09</v>
      </c>
      <c r="G40" s="33">
        <v>42.46</v>
      </c>
      <c r="H40" s="33"/>
      <c r="I40" s="98"/>
      <c r="J40" s="102"/>
      <c r="K40" s="99"/>
      <c r="L40" s="1"/>
    </row>
    <row r="41" spans="2:12" x14ac:dyDescent="0.3">
      <c r="B41" s="1">
        <v>23</v>
      </c>
      <c r="C41" s="32">
        <v>42.55</v>
      </c>
      <c r="D41" s="33">
        <v>42.04</v>
      </c>
      <c r="E41" s="33">
        <v>42.84</v>
      </c>
      <c r="F41" s="33">
        <v>42.24</v>
      </c>
      <c r="G41" s="33">
        <v>42.68</v>
      </c>
      <c r="H41" s="33"/>
      <c r="I41" s="98"/>
      <c r="J41" s="102"/>
      <c r="K41" s="99"/>
      <c r="L41" s="1"/>
    </row>
    <row r="42" spans="2:12" x14ac:dyDescent="0.3">
      <c r="B42" s="1">
        <v>24</v>
      </c>
      <c r="C42" s="32">
        <v>42.72</v>
      </c>
      <c r="D42" s="33">
        <v>42.46</v>
      </c>
      <c r="E42" s="33">
        <v>42.63</v>
      </c>
      <c r="F42" s="33">
        <v>42.13</v>
      </c>
      <c r="G42" s="33">
        <v>42.63</v>
      </c>
      <c r="H42" s="33"/>
      <c r="I42" s="98"/>
      <c r="J42" s="102"/>
      <c r="K42" s="99"/>
      <c r="L42" s="1"/>
    </row>
    <row r="43" spans="2:12" x14ac:dyDescent="0.3">
      <c r="B43" s="1">
        <v>25</v>
      </c>
      <c r="C43" s="32">
        <v>42.66</v>
      </c>
      <c r="D43" s="33">
        <v>42.02</v>
      </c>
      <c r="E43" s="33">
        <v>42.98</v>
      </c>
      <c r="F43" s="33">
        <v>42.03</v>
      </c>
      <c r="G43" s="33">
        <v>42.56</v>
      </c>
      <c r="H43" s="33"/>
      <c r="I43" s="98"/>
      <c r="J43" s="102"/>
      <c r="K43" s="99"/>
      <c r="L43" s="1"/>
    </row>
    <row r="44" spans="2:12" x14ac:dyDescent="0.3">
      <c r="B44" s="1">
        <v>26</v>
      </c>
      <c r="C44" s="32">
        <v>43.36</v>
      </c>
      <c r="D44" s="33">
        <v>42.29</v>
      </c>
      <c r="E44" s="33">
        <v>43.29</v>
      </c>
      <c r="F44" s="33">
        <v>42.06</v>
      </c>
      <c r="G44" s="33">
        <v>42.65</v>
      </c>
      <c r="H44" s="33"/>
      <c r="I44" s="98"/>
      <c r="J44" s="102"/>
      <c r="K44" s="99"/>
      <c r="L44" s="1"/>
    </row>
    <row r="45" spans="2:12" x14ac:dyDescent="0.3">
      <c r="B45" s="1">
        <v>27</v>
      </c>
      <c r="C45" s="32">
        <v>43.86</v>
      </c>
      <c r="D45" s="33">
        <v>42.27</v>
      </c>
      <c r="E45" s="33">
        <v>42.64</v>
      </c>
      <c r="F45" s="33">
        <v>42.02</v>
      </c>
      <c r="G45" s="33">
        <v>42.62</v>
      </c>
      <c r="H45" s="33"/>
      <c r="I45" s="98"/>
      <c r="J45" s="102"/>
      <c r="K45" s="99"/>
      <c r="L45" s="1"/>
    </row>
    <row r="46" spans="2:12" x14ac:dyDescent="0.3">
      <c r="B46" s="1">
        <v>28</v>
      </c>
      <c r="C46" s="32">
        <v>42.74</v>
      </c>
      <c r="D46" s="33">
        <v>42.13</v>
      </c>
      <c r="E46" s="33"/>
      <c r="F46" s="33">
        <v>43.07</v>
      </c>
      <c r="G46" s="33">
        <v>42.53</v>
      </c>
      <c r="H46" s="33"/>
      <c r="I46" s="98"/>
      <c r="J46" s="102"/>
      <c r="K46" s="99"/>
      <c r="L46" s="1"/>
    </row>
    <row r="47" spans="2:12" x14ac:dyDescent="0.3">
      <c r="B47" s="1">
        <v>29</v>
      </c>
      <c r="C47" s="32">
        <v>42.8</v>
      </c>
      <c r="D47" s="33">
        <v>42.16</v>
      </c>
      <c r="E47" s="33"/>
      <c r="F47" s="33">
        <v>42.26</v>
      </c>
      <c r="G47" s="33">
        <v>42.46</v>
      </c>
      <c r="H47" s="33"/>
      <c r="I47" s="98"/>
      <c r="J47" s="102"/>
      <c r="K47" s="99"/>
      <c r="L47" s="1"/>
    </row>
    <row r="48" spans="2:12" x14ac:dyDescent="0.3">
      <c r="B48" s="1">
        <v>30</v>
      </c>
      <c r="C48" s="32">
        <v>42.68</v>
      </c>
      <c r="D48" s="33">
        <v>42.29</v>
      </c>
      <c r="E48" s="33"/>
      <c r="F48" s="33">
        <v>42.09</v>
      </c>
      <c r="G48" s="33">
        <v>42.47</v>
      </c>
      <c r="H48" s="33"/>
      <c r="I48" s="98"/>
      <c r="J48" s="102"/>
      <c r="K48" s="99"/>
      <c r="L48" s="1"/>
    </row>
    <row r="49" spans="2:12" x14ac:dyDescent="0.3">
      <c r="B49" s="1">
        <v>31</v>
      </c>
      <c r="C49" s="32">
        <v>42.68</v>
      </c>
      <c r="D49" s="33">
        <v>42.15</v>
      </c>
      <c r="E49" s="33"/>
      <c r="F49" s="33">
        <v>42.3</v>
      </c>
      <c r="G49" s="33">
        <v>43.29</v>
      </c>
      <c r="H49" s="33"/>
      <c r="I49" s="98"/>
      <c r="J49" s="102"/>
      <c r="K49" s="99"/>
      <c r="L49" s="1"/>
    </row>
    <row r="50" spans="2:12" x14ac:dyDescent="0.3">
      <c r="B50" s="1">
        <v>32</v>
      </c>
      <c r="C50" s="32">
        <v>42.81</v>
      </c>
      <c r="D50" s="33">
        <v>42.06</v>
      </c>
      <c r="E50" s="33">
        <v>42.77</v>
      </c>
      <c r="F50" s="33">
        <v>42.34</v>
      </c>
      <c r="G50" s="33"/>
      <c r="H50" s="33"/>
      <c r="I50" s="98"/>
      <c r="J50" s="102"/>
      <c r="K50" s="99"/>
      <c r="L50" s="1"/>
    </row>
    <row r="51" spans="2:12" x14ac:dyDescent="0.3">
      <c r="B51" s="1">
        <v>33</v>
      </c>
      <c r="C51" s="32">
        <v>43.02</v>
      </c>
      <c r="D51" s="33">
        <v>42.32</v>
      </c>
      <c r="E51" s="33">
        <v>43.32</v>
      </c>
      <c r="F51" s="33">
        <v>42.21</v>
      </c>
      <c r="G51" s="33"/>
      <c r="H51" s="33"/>
      <c r="I51" s="98"/>
      <c r="J51" s="102"/>
      <c r="K51" s="99"/>
      <c r="L51" s="1"/>
    </row>
    <row r="52" spans="2:12" x14ac:dyDescent="0.3">
      <c r="B52" s="1">
        <v>34</v>
      </c>
      <c r="C52" s="32">
        <v>42.76</v>
      </c>
      <c r="D52" s="33">
        <v>42.13</v>
      </c>
      <c r="E52" s="33">
        <v>42.84</v>
      </c>
      <c r="F52" s="33">
        <v>42.22</v>
      </c>
      <c r="G52" s="33"/>
      <c r="H52" s="33"/>
      <c r="I52" s="98"/>
      <c r="J52" s="102"/>
      <c r="K52" s="99"/>
      <c r="L52" s="1"/>
    </row>
    <row r="53" spans="2:12" x14ac:dyDescent="0.3">
      <c r="B53" s="1">
        <v>35</v>
      </c>
      <c r="C53" s="32">
        <v>42.58</v>
      </c>
      <c r="D53" s="33">
        <v>42.15</v>
      </c>
      <c r="E53" s="33">
        <v>42.74</v>
      </c>
      <c r="F53" s="33">
        <v>42.16</v>
      </c>
      <c r="G53" s="33"/>
      <c r="H53" s="33"/>
      <c r="I53" s="98"/>
      <c r="J53" s="102"/>
      <c r="K53" s="99"/>
      <c r="L53" s="1"/>
    </row>
    <row r="54" spans="2:12" x14ac:dyDescent="0.3">
      <c r="B54" s="1">
        <v>36</v>
      </c>
      <c r="C54" s="32">
        <v>43.8</v>
      </c>
      <c r="D54" s="33">
        <v>42.13</v>
      </c>
      <c r="E54" s="33">
        <v>42.83</v>
      </c>
      <c r="F54" s="33">
        <v>42.86</v>
      </c>
      <c r="G54" s="33"/>
      <c r="H54" s="33"/>
      <c r="I54" s="98"/>
      <c r="J54" s="102"/>
      <c r="K54" s="99"/>
      <c r="L54" s="1"/>
    </row>
    <row r="55" spans="2:12" x14ac:dyDescent="0.3">
      <c r="B55" s="1">
        <v>37</v>
      </c>
      <c r="C55" s="32"/>
      <c r="D55" s="33">
        <v>42.03</v>
      </c>
      <c r="E55" s="33">
        <v>42.7</v>
      </c>
      <c r="F55" s="33"/>
      <c r="G55" s="33"/>
      <c r="H55" s="33"/>
      <c r="I55" s="98"/>
      <c r="J55" s="102"/>
      <c r="K55" s="99"/>
      <c r="L55" s="1"/>
    </row>
    <row r="56" spans="2:12" x14ac:dyDescent="0.3">
      <c r="B56" s="1">
        <v>38</v>
      </c>
      <c r="C56" s="32"/>
      <c r="D56" s="33">
        <v>42.06</v>
      </c>
      <c r="E56" s="33">
        <v>43.47</v>
      </c>
      <c r="F56" s="33"/>
      <c r="G56" s="33"/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42.21</v>
      </c>
      <c r="E57" s="33">
        <v>42.73</v>
      </c>
      <c r="F57" s="33"/>
      <c r="G57" s="33"/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42.12</v>
      </c>
      <c r="E58" s="33">
        <v>42.84</v>
      </c>
      <c r="F58" s="33"/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>
        <v>42.09</v>
      </c>
      <c r="E59" s="33">
        <v>42.97</v>
      </c>
      <c r="F59" s="33"/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>
        <v>42.23</v>
      </c>
      <c r="E60" s="33">
        <v>43.31</v>
      </c>
      <c r="F60" s="33"/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>
        <v>42.23</v>
      </c>
      <c r="E61" s="33">
        <v>43.22</v>
      </c>
      <c r="F61" s="33"/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>
        <v>42.01</v>
      </c>
      <c r="E62" s="33">
        <v>43.17</v>
      </c>
      <c r="F62" s="33"/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>
        <v>42.02</v>
      </c>
      <c r="E63" s="33">
        <v>42.78</v>
      </c>
      <c r="F63" s="33"/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>
        <v>42.16</v>
      </c>
      <c r="E64" s="33">
        <v>42.71</v>
      </c>
      <c r="F64" s="33"/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>
        <v>42.14</v>
      </c>
      <c r="E65" s="33">
        <v>42.92</v>
      </c>
      <c r="F65" s="33"/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>
        <v>42.28</v>
      </c>
      <c r="E66" s="33">
        <v>42.67</v>
      </c>
      <c r="F66" s="33"/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>
        <v>42.34</v>
      </c>
      <c r="E67" s="33">
        <v>42.57</v>
      </c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>
        <v>42.09</v>
      </c>
      <c r="E68" s="33">
        <v>42.88</v>
      </c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>
        <v>42.32</v>
      </c>
      <c r="E69" s="33">
        <v>42.85</v>
      </c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>
        <v>42.1</v>
      </c>
      <c r="E70" s="33">
        <v>42.59</v>
      </c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>
        <v>42.14</v>
      </c>
      <c r="E71" s="33">
        <v>42.68</v>
      </c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>
        <v>42.25</v>
      </c>
      <c r="E72" s="33">
        <v>42.67</v>
      </c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>
        <v>42.14</v>
      </c>
      <c r="E73" s="33">
        <v>43.54</v>
      </c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>
        <v>42.12</v>
      </c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>
        <v>42.32</v>
      </c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>
        <v>42.35</v>
      </c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>
        <v>42.46</v>
      </c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>
        <v>43.01</v>
      </c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10" zoomScale="90" zoomScaleNormal="90" workbookViewId="0">
      <selection activeCell="Q7" sqref="Q7:U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17.88671875" style="1" customWidth="1"/>
    <col min="16" max="16" width="8.88671875" style="1"/>
    <col min="17" max="17" width="5.109375" style="1" customWidth="1"/>
    <col min="18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342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  <c r="U7" s="451"/>
    </row>
    <row r="8" spans="1:21" s="3" customFormat="1" ht="30" customHeight="1" x14ac:dyDescent="0.3">
      <c r="A8" s="67">
        <v>1</v>
      </c>
      <c r="B8" s="113" t="s">
        <v>147</v>
      </c>
      <c r="C8" s="70" t="s">
        <v>187</v>
      </c>
      <c r="D8" s="108">
        <f>COUNTA(C19:C83)</f>
        <v>36</v>
      </c>
      <c r="E8" s="75">
        <f>COUNTA(C19:C83)</f>
        <v>36</v>
      </c>
      <c r="F8" s="117">
        <f>MIN(C19:C82)</f>
        <v>42.31</v>
      </c>
      <c r="G8" s="111">
        <f>AVERAGE(C19:C85)</f>
        <v>42.617222222222217</v>
      </c>
      <c r="H8" s="56"/>
      <c r="I8" s="79">
        <f t="shared" ref="I8:I13" si="0">G8-F8</f>
        <v>0.30722222222221518</v>
      </c>
      <c r="J8" s="84">
        <v>1.7809583333333334E-2</v>
      </c>
      <c r="K8" s="91">
        <f>J8</f>
        <v>1.7809583333333334E-2</v>
      </c>
      <c r="L8" s="92">
        <f>K8</f>
        <v>1.7809583333333334E-2</v>
      </c>
      <c r="M8" s="254" t="s">
        <v>346</v>
      </c>
      <c r="N8" s="57"/>
      <c r="O8" s="308" t="s">
        <v>362</v>
      </c>
      <c r="P8" s="15"/>
      <c r="Q8" s="453"/>
      <c r="R8" s="454"/>
      <c r="S8" s="451"/>
      <c r="T8" s="453"/>
      <c r="U8" s="453"/>
    </row>
    <row r="9" spans="1:21" s="3" customFormat="1" ht="30" customHeight="1" thickBot="1" x14ac:dyDescent="0.35">
      <c r="A9" s="68">
        <v>2</v>
      </c>
      <c r="B9" s="74" t="s">
        <v>146</v>
      </c>
      <c r="C9" s="71" t="s">
        <v>218</v>
      </c>
      <c r="D9" s="16">
        <f>COUNTA(D19:D83)+D8+1</f>
        <v>63</v>
      </c>
      <c r="E9" s="76">
        <f>COUNTA(D19:D83)+1</f>
        <v>27</v>
      </c>
      <c r="F9" s="460">
        <f>MIN(D19:D82)</f>
        <v>42.41</v>
      </c>
      <c r="G9" s="47">
        <f>AVERAGE(D19:D84)</f>
        <v>42.864615384615377</v>
      </c>
      <c r="H9" s="14"/>
      <c r="I9" s="80">
        <f t="shared" si="0"/>
        <v>0.45461538461537998</v>
      </c>
      <c r="J9" s="85">
        <v>3.2349409722222229E-2</v>
      </c>
      <c r="K9" s="93">
        <f>J9-J8</f>
        <v>1.4539826388888896E-2</v>
      </c>
      <c r="L9" s="94">
        <f>K9</f>
        <v>1.4539826388888896E-2</v>
      </c>
      <c r="M9" s="253" t="s">
        <v>347</v>
      </c>
      <c r="N9" s="58"/>
      <c r="O9" s="308" t="s">
        <v>363</v>
      </c>
      <c r="P9" s="15"/>
      <c r="Q9" s="315"/>
      <c r="R9" s="456"/>
      <c r="S9" s="457"/>
      <c r="T9" s="453"/>
      <c r="U9" s="453"/>
    </row>
    <row r="10" spans="1:21" s="3" customFormat="1" ht="30" customHeight="1" thickBot="1" x14ac:dyDescent="0.35">
      <c r="A10" s="68">
        <v>3</v>
      </c>
      <c r="B10" s="74" t="s">
        <v>147</v>
      </c>
      <c r="C10" s="71" t="s">
        <v>229</v>
      </c>
      <c r="D10" s="16">
        <f>COUNTA(E19:E83)+D9+1</f>
        <v>83</v>
      </c>
      <c r="E10" s="76">
        <f>COUNTA(E19:E83)+1</f>
        <v>20</v>
      </c>
      <c r="F10" s="449">
        <f>MIN(E19:E84)</f>
        <v>42.12</v>
      </c>
      <c r="G10" s="46">
        <f>AVERAGE(E19:E85)</f>
        <v>42.425263157894733</v>
      </c>
      <c r="H10" s="14"/>
      <c r="I10" s="80">
        <f t="shared" si="0"/>
        <v>0.30526315789473557</v>
      </c>
      <c r="J10" s="85">
        <v>4.3335231481481475E-2</v>
      </c>
      <c r="K10" s="93">
        <f>J10-J9</f>
        <v>1.0985821759259246E-2</v>
      </c>
      <c r="L10" s="94">
        <f>K10+L8</f>
        <v>2.8795405092592579E-2</v>
      </c>
      <c r="M10" s="253" t="s">
        <v>348</v>
      </c>
      <c r="N10" s="59"/>
      <c r="O10" s="54"/>
      <c r="P10" s="439"/>
      <c r="Q10" s="453"/>
      <c r="R10" s="453"/>
      <c r="S10" s="444"/>
      <c r="T10" s="444"/>
      <c r="U10" s="453"/>
    </row>
    <row r="11" spans="1:21" s="3" customFormat="1" ht="30" customHeight="1" thickBot="1" x14ac:dyDescent="0.35">
      <c r="A11" s="68">
        <v>4</v>
      </c>
      <c r="B11" s="74" t="s">
        <v>146</v>
      </c>
      <c r="C11" s="71" t="s">
        <v>202</v>
      </c>
      <c r="D11" s="16">
        <f>COUNTA(F19:F83)+D10+1+5</f>
        <v>137</v>
      </c>
      <c r="E11" s="281">
        <f>COUNTA(F19:F83)+1+5</f>
        <v>54</v>
      </c>
      <c r="F11" s="461">
        <f>MIN(F19:F84)</f>
        <v>42.43</v>
      </c>
      <c r="G11" s="46">
        <f>AVERAGE(F19:F84)</f>
        <v>42.898125</v>
      </c>
      <c r="H11" s="14"/>
      <c r="I11" s="80">
        <f t="shared" si="0"/>
        <v>0.46812500000000057</v>
      </c>
      <c r="J11" s="293">
        <v>7.1245787037037031E-2</v>
      </c>
      <c r="K11" s="93">
        <f>J11-J10</f>
        <v>2.7910555555555557E-2</v>
      </c>
      <c r="L11" s="94">
        <f>K11+L9</f>
        <v>4.2450381944444449E-2</v>
      </c>
      <c r="M11" s="253" t="s">
        <v>349</v>
      </c>
      <c r="N11" s="58"/>
      <c r="O11" s="44"/>
      <c r="Q11" s="453"/>
      <c r="R11" s="453"/>
      <c r="S11" s="453"/>
      <c r="T11" s="444"/>
      <c r="U11" s="453"/>
    </row>
    <row r="12" spans="1:21" s="3" customFormat="1" ht="30" customHeight="1" thickBot="1" x14ac:dyDescent="0.35">
      <c r="A12" s="68">
        <v>5</v>
      </c>
      <c r="B12" s="115" t="s">
        <v>147</v>
      </c>
      <c r="C12" s="72" t="s">
        <v>203</v>
      </c>
      <c r="D12" s="16">
        <f>COUNTA(G19:G83)+D11+1</f>
        <v>192</v>
      </c>
      <c r="E12" s="76">
        <f>COUNTA(G19:G83)+1</f>
        <v>55</v>
      </c>
      <c r="F12" s="449">
        <f>MIN(G19:G84)</f>
        <v>42.12</v>
      </c>
      <c r="G12" s="46">
        <f>AVERAGE(G19:G884)</f>
        <v>42.384814814814817</v>
      </c>
      <c r="H12" s="14"/>
      <c r="I12" s="80">
        <f t="shared" si="0"/>
        <v>0.2648148148148195</v>
      </c>
      <c r="J12" s="85">
        <v>9.9337488425925935E-2</v>
      </c>
      <c r="K12" s="93">
        <f>J12-J11</f>
        <v>2.8091701388888904E-2</v>
      </c>
      <c r="L12" s="95">
        <f>K12+L10</f>
        <v>5.6887106481481486E-2</v>
      </c>
      <c r="M12" s="253" t="s">
        <v>350</v>
      </c>
      <c r="N12" s="58"/>
      <c r="O12" s="295" t="s">
        <v>361</v>
      </c>
      <c r="Q12" s="453"/>
      <c r="R12" s="459"/>
      <c r="S12" s="453"/>
      <c r="T12" s="453"/>
      <c r="U12" s="453"/>
    </row>
    <row r="13" spans="1:21" s="3" customFormat="1" ht="30" customHeight="1" thickBot="1" x14ac:dyDescent="0.35">
      <c r="A13" s="69" t="s">
        <v>37</v>
      </c>
      <c r="B13" s="114" t="s">
        <v>146</v>
      </c>
      <c r="C13" s="73" t="s">
        <v>201</v>
      </c>
      <c r="D13" s="109">
        <f>COUNTA(H19:H83)+D12+1</f>
        <v>242</v>
      </c>
      <c r="E13" s="250">
        <f>COUNTA(H19:H83)+1</f>
        <v>50</v>
      </c>
      <c r="F13" s="448">
        <f>MIN(H19:H84)</f>
        <v>42.39</v>
      </c>
      <c r="G13" s="450">
        <f>AVERAGE(H19:H84)</f>
        <v>42.726326530612248</v>
      </c>
      <c r="H13" s="61"/>
      <c r="I13" s="83">
        <f t="shared" si="0"/>
        <v>0.33632653061224715</v>
      </c>
      <c r="J13" s="86" t="str">
        <f>'Общие результаты'!G6</f>
        <v>3:00:12</v>
      </c>
      <c r="K13" s="96">
        <f>J13-J12</f>
        <v>2.5801400462962948E-2</v>
      </c>
      <c r="L13" s="97">
        <f>K13+L11</f>
        <v>6.8251782407407396E-2</v>
      </c>
      <c r="M13" s="284"/>
      <c r="N13" s="282" t="s">
        <v>386</v>
      </c>
      <c r="O13" s="306" t="s">
        <v>391</v>
      </c>
      <c r="Q13" s="453"/>
      <c r="R13" s="453"/>
      <c r="S13" s="453"/>
      <c r="T13" s="453"/>
      <c r="U13" s="453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42.183333333333337</v>
      </c>
      <c r="G14" s="37">
        <f>AVERAGE(G8,G10,G12)</f>
        <v>42.475766731643922</v>
      </c>
      <c r="H14" s="52" t="s">
        <v>343</v>
      </c>
      <c r="I14" s="38">
        <f>AVERAGE(I8,I10,I12)</f>
        <v>0.29243339831059006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42.410000000000004</v>
      </c>
      <c r="G15" s="22">
        <f>AVERAGE(G9,G11,G13)</f>
        <v>42.829688971742542</v>
      </c>
      <c r="H15" s="53" t="s">
        <v>344</v>
      </c>
      <c r="I15" s="23">
        <f>AVERAGE(I9,I11,I13)</f>
        <v>0.41968897174254255</v>
      </c>
      <c r="J15" s="20"/>
      <c r="K15" s="20" t="s">
        <v>22</v>
      </c>
      <c r="L15" s="20"/>
      <c r="M15" s="290"/>
      <c r="N15" s="17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42.296666666666674</v>
      </c>
      <c r="G16" s="26">
        <f>AVERAGE(C19:H88)</f>
        <v>42.656293103448263</v>
      </c>
      <c r="H16" s="27"/>
      <c r="I16" s="28">
        <f>AVERAGE(I8:I13)</f>
        <v>0.35606118502656631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Кублицкий Виктор</v>
      </c>
      <c r="D18" s="29" t="str">
        <f>B9</f>
        <v>Геронимус Макс</v>
      </c>
      <c r="E18" s="29" t="str">
        <f>B10</f>
        <v>Кублицкий Виктор</v>
      </c>
      <c r="F18" s="29" t="str">
        <f>B11</f>
        <v>Геронимус Макс</v>
      </c>
      <c r="G18" s="29" t="str">
        <f>B12</f>
        <v>Кублицкий Виктор</v>
      </c>
      <c r="H18" s="29" t="str">
        <f>B13</f>
        <v>Геронимус Макс</v>
      </c>
      <c r="I18" s="13"/>
      <c r="J18" s="13"/>
    </row>
    <row r="19" spans="2:14" x14ac:dyDescent="0.3">
      <c r="B19" s="1">
        <v>1</v>
      </c>
      <c r="C19" s="30">
        <v>44.74</v>
      </c>
      <c r="D19" s="31">
        <v>42.9</v>
      </c>
      <c r="E19" s="31">
        <v>42.3</v>
      </c>
      <c r="F19" s="31">
        <v>42.98</v>
      </c>
      <c r="G19" s="31">
        <v>42.47</v>
      </c>
      <c r="H19" s="31">
        <v>42.86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42.94</v>
      </c>
      <c r="D20" s="33">
        <v>42.81</v>
      </c>
      <c r="E20" s="33">
        <v>42.57</v>
      </c>
      <c r="F20" s="33">
        <v>43.38</v>
      </c>
      <c r="G20" s="33">
        <v>42.41</v>
      </c>
      <c r="H20" s="33">
        <v>42.76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42.53</v>
      </c>
      <c r="D21" s="33">
        <v>42.73</v>
      </c>
      <c r="E21" s="33">
        <v>42.32</v>
      </c>
      <c r="F21" s="33">
        <v>42.55</v>
      </c>
      <c r="G21" s="33">
        <v>42.57</v>
      </c>
      <c r="H21" s="33">
        <v>43.2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42.47</v>
      </c>
      <c r="D22" s="33">
        <v>42.61</v>
      </c>
      <c r="E22" s="33">
        <v>42.35</v>
      </c>
      <c r="F22" s="33">
        <v>42.54</v>
      </c>
      <c r="G22" s="33">
        <v>42.33</v>
      </c>
      <c r="H22" s="33">
        <v>42.82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42.47</v>
      </c>
      <c r="D23" s="33">
        <v>42.66</v>
      </c>
      <c r="E23" s="33">
        <v>42.52</v>
      </c>
      <c r="F23" s="33">
        <v>42.85</v>
      </c>
      <c r="G23" s="33">
        <v>42.49</v>
      </c>
      <c r="H23" s="33">
        <v>42.53</v>
      </c>
      <c r="I23" s="98"/>
      <c r="J23" s="102"/>
      <c r="K23" s="98"/>
    </row>
    <row r="24" spans="2:14" x14ac:dyDescent="0.3">
      <c r="B24" s="1">
        <v>6</v>
      </c>
      <c r="C24" s="32">
        <v>42.43</v>
      </c>
      <c r="D24" s="33">
        <v>42.66</v>
      </c>
      <c r="E24" s="33">
        <v>42.17</v>
      </c>
      <c r="F24" s="33">
        <v>42.73</v>
      </c>
      <c r="G24" s="33">
        <v>42.18</v>
      </c>
      <c r="H24" s="33">
        <v>42.45</v>
      </c>
      <c r="I24" s="98"/>
      <c r="J24" s="102"/>
      <c r="K24" s="98"/>
    </row>
    <row r="25" spans="2:14" x14ac:dyDescent="0.3">
      <c r="B25" s="1">
        <v>7</v>
      </c>
      <c r="C25" s="32">
        <v>42.54</v>
      </c>
      <c r="D25" s="33">
        <v>44.73</v>
      </c>
      <c r="E25" s="33">
        <v>42.54</v>
      </c>
      <c r="F25" s="33">
        <v>42.57</v>
      </c>
      <c r="G25" s="33">
        <v>42.75</v>
      </c>
      <c r="H25" s="33">
        <v>42.42</v>
      </c>
      <c r="I25" s="98"/>
      <c r="J25" s="102"/>
      <c r="K25" s="98"/>
    </row>
    <row r="26" spans="2:14" x14ac:dyDescent="0.3">
      <c r="B26" s="1">
        <v>8</v>
      </c>
      <c r="C26" s="32">
        <v>42.49</v>
      </c>
      <c r="D26" s="33">
        <v>42.94</v>
      </c>
      <c r="E26" s="33">
        <v>42.33</v>
      </c>
      <c r="F26" s="33">
        <v>44.29</v>
      </c>
      <c r="G26" s="33">
        <v>42.44</v>
      </c>
      <c r="H26" s="33">
        <v>42.47</v>
      </c>
      <c r="I26" s="98"/>
      <c r="J26" s="102"/>
      <c r="K26" s="98"/>
    </row>
    <row r="27" spans="2:14" x14ac:dyDescent="0.3">
      <c r="B27" s="1">
        <v>9</v>
      </c>
      <c r="C27" s="36">
        <v>42.33</v>
      </c>
      <c r="D27" s="33">
        <v>42.7</v>
      </c>
      <c r="E27" s="33">
        <v>42.33</v>
      </c>
      <c r="F27" s="33">
        <v>43.4</v>
      </c>
      <c r="G27" s="33">
        <v>42.43</v>
      </c>
      <c r="H27" s="33">
        <v>44.32</v>
      </c>
      <c r="I27" s="98"/>
      <c r="J27" s="102"/>
      <c r="K27" s="98"/>
    </row>
    <row r="28" spans="2:14" x14ac:dyDescent="0.3">
      <c r="B28" s="1">
        <v>10</v>
      </c>
      <c r="C28" s="32">
        <v>42.45</v>
      </c>
      <c r="D28" s="33">
        <v>42.7</v>
      </c>
      <c r="E28" s="33">
        <v>42.57</v>
      </c>
      <c r="F28" s="33">
        <v>43.1</v>
      </c>
      <c r="G28" s="33">
        <v>42.27</v>
      </c>
      <c r="H28" s="33">
        <v>42.74</v>
      </c>
      <c r="I28" s="98"/>
      <c r="J28" s="102"/>
      <c r="K28" s="98"/>
    </row>
    <row r="29" spans="2:14" x14ac:dyDescent="0.3">
      <c r="B29" s="1">
        <v>11</v>
      </c>
      <c r="C29" s="32">
        <v>42.31</v>
      </c>
      <c r="D29" s="33">
        <v>42.51</v>
      </c>
      <c r="E29" s="33">
        <v>42.18</v>
      </c>
      <c r="F29" s="33">
        <v>42.57</v>
      </c>
      <c r="G29" s="33">
        <v>42.38</v>
      </c>
      <c r="H29" s="33">
        <v>42.52</v>
      </c>
      <c r="I29" s="98"/>
      <c r="J29" s="102"/>
      <c r="K29" s="98"/>
    </row>
    <row r="30" spans="2:14" x14ac:dyDescent="0.3">
      <c r="B30" s="1">
        <v>12</v>
      </c>
      <c r="C30" s="32">
        <v>42.36</v>
      </c>
      <c r="D30" s="33">
        <v>43.53</v>
      </c>
      <c r="E30" s="33">
        <v>42.34</v>
      </c>
      <c r="F30" s="33">
        <v>42.88</v>
      </c>
      <c r="G30" s="33">
        <v>42.47</v>
      </c>
      <c r="H30" s="33">
        <v>42.93</v>
      </c>
      <c r="I30" s="98"/>
      <c r="J30" s="102"/>
      <c r="K30" s="98"/>
    </row>
    <row r="31" spans="2:14" x14ac:dyDescent="0.3">
      <c r="B31" s="1">
        <v>13</v>
      </c>
      <c r="C31" s="32">
        <v>42.48</v>
      </c>
      <c r="D31" s="33">
        <v>43.81</v>
      </c>
      <c r="E31" s="33">
        <v>42.12</v>
      </c>
      <c r="F31" s="33">
        <v>43.6</v>
      </c>
      <c r="G31" s="33">
        <v>42.44</v>
      </c>
      <c r="H31" s="33">
        <v>42.85</v>
      </c>
      <c r="I31" s="98"/>
      <c r="J31" s="102"/>
      <c r="K31" s="99"/>
      <c r="L31" s="1"/>
    </row>
    <row r="32" spans="2:14" x14ac:dyDescent="0.3">
      <c r="B32" s="1">
        <v>14</v>
      </c>
      <c r="C32" s="34">
        <v>42.48</v>
      </c>
      <c r="D32" s="33">
        <v>42.59</v>
      </c>
      <c r="E32" s="33">
        <v>42.42</v>
      </c>
      <c r="F32" s="33">
        <v>42.86</v>
      </c>
      <c r="G32" s="33">
        <v>42.39</v>
      </c>
      <c r="H32" s="33">
        <v>42.78</v>
      </c>
      <c r="I32" s="98"/>
      <c r="J32" s="102"/>
      <c r="K32" s="99"/>
      <c r="L32" s="1"/>
    </row>
    <row r="33" spans="2:12" x14ac:dyDescent="0.3">
      <c r="B33" s="1">
        <v>15</v>
      </c>
      <c r="C33" s="32">
        <v>42.36</v>
      </c>
      <c r="D33" s="33">
        <v>42.41</v>
      </c>
      <c r="E33" s="33">
        <v>42.14</v>
      </c>
      <c r="F33" s="33">
        <v>42.9</v>
      </c>
      <c r="G33" s="33">
        <v>42.38</v>
      </c>
      <c r="H33" s="33">
        <v>42.56</v>
      </c>
      <c r="I33" s="98"/>
      <c r="J33" s="102"/>
      <c r="K33" s="99"/>
      <c r="L33" s="1"/>
    </row>
    <row r="34" spans="2:12" x14ac:dyDescent="0.3">
      <c r="B34" s="1">
        <v>16</v>
      </c>
      <c r="C34" s="32">
        <v>42.5</v>
      </c>
      <c r="D34" s="39">
        <v>42.42</v>
      </c>
      <c r="E34" s="33">
        <v>42.35</v>
      </c>
      <c r="F34" s="33">
        <v>42.67</v>
      </c>
      <c r="G34" s="33">
        <v>42.35</v>
      </c>
      <c r="H34" s="33">
        <v>42.57</v>
      </c>
      <c r="I34" s="98"/>
      <c r="J34" s="102"/>
      <c r="K34" s="99"/>
      <c r="L34" s="1"/>
    </row>
    <row r="35" spans="2:12" x14ac:dyDescent="0.3">
      <c r="B35" s="1">
        <v>17</v>
      </c>
      <c r="C35" s="32">
        <v>42.37</v>
      </c>
      <c r="D35" s="33">
        <v>42.45</v>
      </c>
      <c r="E35" s="33">
        <v>42.41</v>
      </c>
      <c r="F35" s="33">
        <v>42.65</v>
      </c>
      <c r="G35" s="33">
        <v>42.42</v>
      </c>
      <c r="H35" s="33">
        <v>42.6</v>
      </c>
      <c r="I35" s="98"/>
      <c r="J35" s="102"/>
      <c r="K35" s="99"/>
      <c r="L35" s="1"/>
    </row>
    <row r="36" spans="2:12" x14ac:dyDescent="0.3">
      <c r="B36" s="1">
        <v>18</v>
      </c>
      <c r="C36" s="32">
        <v>42.62</v>
      </c>
      <c r="D36" s="33">
        <v>42.52</v>
      </c>
      <c r="E36" s="33">
        <v>42.3</v>
      </c>
      <c r="F36" s="33">
        <v>42.94</v>
      </c>
      <c r="G36" s="33">
        <v>42.5</v>
      </c>
      <c r="H36" s="33">
        <v>42.7</v>
      </c>
      <c r="I36" s="98"/>
      <c r="J36" s="102"/>
      <c r="K36" s="99"/>
      <c r="L36" s="1"/>
    </row>
    <row r="37" spans="2:12" x14ac:dyDescent="0.3">
      <c r="B37" s="1">
        <v>19</v>
      </c>
      <c r="C37" s="32">
        <v>42.35</v>
      </c>
      <c r="D37" s="33">
        <v>42.56</v>
      </c>
      <c r="E37" s="33">
        <v>43.82</v>
      </c>
      <c r="F37" s="33">
        <v>42.72</v>
      </c>
      <c r="G37" s="33">
        <v>42.42</v>
      </c>
      <c r="H37" s="33">
        <v>42.78</v>
      </c>
      <c r="I37" s="98"/>
      <c r="J37" s="102"/>
      <c r="K37" s="99"/>
      <c r="L37" s="1"/>
    </row>
    <row r="38" spans="2:12" x14ac:dyDescent="0.3">
      <c r="B38" s="1">
        <v>20</v>
      </c>
      <c r="C38" s="32">
        <v>42.95</v>
      </c>
      <c r="D38" s="33">
        <v>42.73</v>
      </c>
      <c r="E38" s="33"/>
      <c r="F38" s="33">
        <v>42.67</v>
      </c>
      <c r="G38" s="33">
        <v>42.45</v>
      </c>
      <c r="H38" s="33">
        <v>42.53</v>
      </c>
      <c r="I38" s="98"/>
      <c r="J38" s="102"/>
      <c r="K38" s="99"/>
      <c r="L38" s="1"/>
    </row>
    <row r="39" spans="2:12" x14ac:dyDescent="0.3">
      <c r="B39" s="1">
        <v>21</v>
      </c>
      <c r="C39" s="32">
        <v>42.54</v>
      </c>
      <c r="D39" s="33">
        <v>42.56</v>
      </c>
      <c r="E39" s="33"/>
      <c r="F39" s="33">
        <v>42.43</v>
      </c>
      <c r="G39" s="33">
        <v>42.33</v>
      </c>
      <c r="H39" s="33">
        <v>42.66</v>
      </c>
      <c r="I39" s="98"/>
      <c r="J39" s="102"/>
      <c r="K39" s="99"/>
      <c r="L39" s="1"/>
    </row>
    <row r="40" spans="2:12" x14ac:dyDescent="0.3">
      <c r="B40" s="1">
        <v>22</v>
      </c>
      <c r="C40" s="32">
        <v>42.41</v>
      </c>
      <c r="D40" s="33">
        <v>42.44</v>
      </c>
      <c r="E40" s="33"/>
      <c r="F40" s="33">
        <v>42.64</v>
      </c>
      <c r="G40" s="33">
        <v>42.5</v>
      </c>
      <c r="H40" s="33">
        <v>42.74</v>
      </c>
      <c r="I40" s="98"/>
      <c r="J40" s="102"/>
      <c r="K40" s="99"/>
      <c r="L40" s="1"/>
    </row>
    <row r="41" spans="2:12" x14ac:dyDescent="0.3">
      <c r="B41" s="1">
        <v>23</v>
      </c>
      <c r="C41" s="32">
        <v>42.43</v>
      </c>
      <c r="D41" s="33">
        <v>42.79</v>
      </c>
      <c r="E41" s="33"/>
      <c r="F41" s="33">
        <v>42.74</v>
      </c>
      <c r="G41" s="33">
        <v>42.39</v>
      </c>
      <c r="H41" s="33">
        <v>42.63</v>
      </c>
      <c r="I41" s="98"/>
      <c r="J41" s="102"/>
      <c r="K41" s="99"/>
      <c r="L41" s="1"/>
    </row>
    <row r="42" spans="2:12" x14ac:dyDescent="0.3">
      <c r="B42" s="1">
        <v>24</v>
      </c>
      <c r="C42" s="32">
        <v>42.4</v>
      </c>
      <c r="D42" s="33">
        <v>42.57</v>
      </c>
      <c r="E42" s="33"/>
      <c r="F42" s="33">
        <v>42.67</v>
      </c>
      <c r="G42" s="33">
        <v>42.38</v>
      </c>
      <c r="H42" s="33">
        <v>42.61</v>
      </c>
      <c r="I42" s="98"/>
      <c r="J42" s="102"/>
      <c r="K42" s="99"/>
      <c r="L42" s="1"/>
    </row>
    <row r="43" spans="2:12" x14ac:dyDescent="0.3">
      <c r="B43" s="1">
        <v>25</v>
      </c>
      <c r="C43" s="32">
        <v>42.44</v>
      </c>
      <c r="D43" s="33">
        <v>42.56</v>
      </c>
      <c r="E43" s="33"/>
      <c r="F43" s="33">
        <v>43.47</v>
      </c>
      <c r="G43" s="33">
        <v>42.15</v>
      </c>
      <c r="H43" s="33">
        <v>42.54</v>
      </c>
      <c r="I43" s="98"/>
      <c r="J43" s="102"/>
      <c r="K43" s="99"/>
      <c r="L43" s="1"/>
    </row>
    <row r="44" spans="2:12" x14ac:dyDescent="0.3">
      <c r="B44" s="1">
        <v>26</v>
      </c>
      <c r="C44" s="32">
        <v>42.59</v>
      </c>
      <c r="D44" s="33">
        <v>44.59</v>
      </c>
      <c r="E44" s="33"/>
      <c r="F44" s="33">
        <v>42.91</v>
      </c>
      <c r="G44" s="33">
        <v>42.12</v>
      </c>
      <c r="H44" s="33">
        <v>42.47</v>
      </c>
      <c r="I44" s="98"/>
      <c r="J44" s="102"/>
      <c r="K44" s="99"/>
      <c r="L44" s="1"/>
    </row>
    <row r="45" spans="2:12" x14ac:dyDescent="0.3">
      <c r="B45" s="1">
        <v>27</v>
      </c>
      <c r="C45" s="32">
        <v>42.54</v>
      </c>
      <c r="D45" s="33"/>
      <c r="E45" s="33"/>
      <c r="F45" s="33">
        <v>42.6</v>
      </c>
      <c r="G45" s="33">
        <v>42.38</v>
      </c>
      <c r="H45" s="33">
        <v>42.92</v>
      </c>
      <c r="I45" s="98"/>
      <c r="J45" s="102"/>
      <c r="K45" s="99"/>
      <c r="L45" s="1"/>
    </row>
    <row r="46" spans="2:12" x14ac:dyDescent="0.3">
      <c r="B46" s="1">
        <v>28</v>
      </c>
      <c r="C46" s="32">
        <v>42.34</v>
      </c>
      <c r="D46" s="33"/>
      <c r="E46" s="33"/>
      <c r="F46" s="33">
        <v>42.62</v>
      </c>
      <c r="G46" s="33">
        <v>42.44</v>
      </c>
      <c r="H46" s="33">
        <v>42.84</v>
      </c>
      <c r="I46" s="98"/>
      <c r="J46" s="102"/>
      <c r="K46" s="99"/>
      <c r="L46" s="1"/>
    </row>
    <row r="47" spans="2:12" x14ac:dyDescent="0.3">
      <c r="B47" s="1">
        <v>29</v>
      </c>
      <c r="C47" s="32">
        <v>42.45</v>
      </c>
      <c r="D47" s="33"/>
      <c r="E47" s="33"/>
      <c r="F47" s="33">
        <v>42.45</v>
      </c>
      <c r="G47" s="33">
        <v>42.45</v>
      </c>
      <c r="H47" s="33">
        <v>42.9</v>
      </c>
      <c r="I47" s="98"/>
      <c r="J47" s="102"/>
      <c r="K47" s="99"/>
      <c r="L47" s="1"/>
    </row>
    <row r="48" spans="2:12" x14ac:dyDescent="0.3">
      <c r="B48" s="1">
        <v>30</v>
      </c>
      <c r="C48" s="32">
        <v>42.6</v>
      </c>
      <c r="D48" s="33"/>
      <c r="E48" s="33"/>
      <c r="F48" s="33">
        <v>42.68</v>
      </c>
      <c r="G48" s="33">
        <v>42.14</v>
      </c>
      <c r="H48" s="33">
        <v>42.74</v>
      </c>
      <c r="I48" s="98"/>
      <c r="J48" s="102"/>
      <c r="K48" s="99"/>
      <c r="L48" s="1"/>
    </row>
    <row r="49" spans="2:12" x14ac:dyDescent="0.3">
      <c r="B49" s="1">
        <v>31</v>
      </c>
      <c r="C49" s="32">
        <v>42.52</v>
      </c>
      <c r="D49" s="33"/>
      <c r="E49" s="33"/>
      <c r="F49" s="33">
        <v>42.75</v>
      </c>
      <c r="G49" s="33">
        <v>42.12</v>
      </c>
      <c r="H49" s="33">
        <v>42.54</v>
      </c>
      <c r="I49" s="98"/>
      <c r="J49" s="102"/>
      <c r="K49" s="99"/>
      <c r="L49" s="1"/>
    </row>
    <row r="50" spans="2:12" x14ac:dyDescent="0.3">
      <c r="B50" s="1">
        <v>32</v>
      </c>
      <c r="C50" s="32">
        <v>42.71</v>
      </c>
      <c r="D50" s="33"/>
      <c r="E50" s="33"/>
      <c r="F50" s="33">
        <v>42.78</v>
      </c>
      <c r="G50" s="33">
        <v>42.36</v>
      </c>
      <c r="H50" s="33">
        <v>42.64</v>
      </c>
      <c r="I50" s="98"/>
      <c r="J50" s="102"/>
      <c r="K50" s="99"/>
      <c r="L50" s="1"/>
    </row>
    <row r="51" spans="2:12" x14ac:dyDescent="0.3">
      <c r="B51" s="1">
        <v>33</v>
      </c>
      <c r="C51" s="32">
        <v>42.92</v>
      </c>
      <c r="D51" s="33"/>
      <c r="E51" s="33"/>
      <c r="F51" s="33">
        <v>42.6</v>
      </c>
      <c r="G51" s="33">
        <v>42.38</v>
      </c>
      <c r="H51" s="33">
        <v>42.86</v>
      </c>
      <c r="I51" s="98"/>
      <c r="J51" s="102"/>
      <c r="K51" s="99"/>
      <c r="L51" s="1"/>
    </row>
    <row r="52" spans="2:12" x14ac:dyDescent="0.3">
      <c r="B52" s="1">
        <v>34</v>
      </c>
      <c r="C52" s="32">
        <v>42.74</v>
      </c>
      <c r="D52" s="33"/>
      <c r="E52" s="33"/>
      <c r="F52" s="33">
        <v>42.84</v>
      </c>
      <c r="G52" s="33">
        <v>42.23</v>
      </c>
      <c r="H52" s="33">
        <v>42.79</v>
      </c>
      <c r="I52" s="98"/>
      <c r="J52" s="102"/>
      <c r="K52" s="99"/>
      <c r="L52" s="1"/>
    </row>
    <row r="53" spans="2:12" x14ac:dyDescent="0.3">
      <c r="B53" s="1">
        <v>35</v>
      </c>
      <c r="C53" s="32">
        <v>42.48</v>
      </c>
      <c r="D53" s="278"/>
      <c r="E53" s="33"/>
      <c r="F53" s="33">
        <v>42.7</v>
      </c>
      <c r="G53" s="33">
        <v>42.35</v>
      </c>
      <c r="H53" s="33">
        <v>42.72</v>
      </c>
      <c r="I53" s="98"/>
      <c r="J53" s="102"/>
      <c r="K53" s="99"/>
      <c r="L53" s="1"/>
    </row>
    <row r="54" spans="2:12" x14ac:dyDescent="0.3">
      <c r="B54" s="1">
        <v>36</v>
      </c>
      <c r="C54" s="32">
        <v>43.94</v>
      </c>
      <c r="D54" s="33"/>
      <c r="E54" s="33"/>
      <c r="F54" s="33">
        <v>43.02</v>
      </c>
      <c r="G54" s="33">
        <v>42.5</v>
      </c>
      <c r="H54" s="33">
        <v>42.78</v>
      </c>
      <c r="I54" s="98"/>
      <c r="J54" s="102"/>
      <c r="K54" s="99"/>
      <c r="L54" s="1"/>
    </row>
    <row r="55" spans="2:12" x14ac:dyDescent="0.3">
      <c r="B55" s="1">
        <v>37</v>
      </c>
      <c r="C55" s="32"/>
      <c r="D55" s="33"/>
      <c r="E55" s="33"/>
      <c r="F55" s="33">
        <v>42.64</v>
      </c>
      <c r="G55" s="33">
        <v>42.24</v>
      </c>
      <c r="H55" s="33">
        <v>42.97</v>
      </c>
      <c r="I55" s="98"/>
      <c r="J55" s="102"/>
      <c r="K55" s="99"/>
      <c r="L55" s="1"/>
    </row>
    <row r="56" spans="2:12" x14ac:dyDescent="0.3">
      <c r="B56" s="1">
        <v>38</v>
      </c>
      <c r="C56" s="32"/>
      <c r="D56" s="33"/>
      <c r="E56" s="33"/>
      <c r="F56" s="33">
        <v>43.02</v>
      </c>
      <c r="G56" s="33">
        <v>42.32</v>
      </c>
      <c r="H56" s="33">
        <v>42.68</v>
      </c>
      <c r="I56" s="98"/>
      <c r="J56" s="102"/>
      <c r="K56" s="99"/>
      <c r="L56" s="1"/>
    </row>
    <row r="57" spans="2:12" x14ac:dyDescent="0.3">
      <c r="B57" s="1">
        <v>39</v>
      </c>
      <c r="C57" s="32"/>
      <c r="D57" s="33"/>
      <c r="E57" s="33"/>
      <c r="F57" s="33"/>
      <c r="G57" s="33">
        <v>42.35</v>
      </c>
      <c r="H57" s="33">
        <v>42.99</v>
      </c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/>
      <c r="F58" s="33"/>
      <c r="G58" s="33">
        <v>42.3</v>
      </c>
      <c r="H58" s="33">
        <v>42.53</v>
      </c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/>
      <c r="F59" s="33"/>
      <c r="G59" s="33">
        <v>42.33</v>
      </c>
      <c r="H59" s="33">
        <v>42.39</v>
      </c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/>
      <c r="F60" s="33">
        <v>43.13</v>
      </c>
      <c r="G60" s="33">
        <v>42.3</v>
      </c>
      <c r="H60" s="33">
        <v>42.45</v>
      </c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/>
      <c r="F61" s="33">
        <v>42.94</v>
      </c>
      <c r="G61" s="33">
        <v>42.31</v>
      </c>
      <c r="H61" s="33">
        <v>42.59</v>
      </c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>
        <v>42.9</v>
      </c>
      <c r="G62" s="33">
        <v>42.4</v>
      </c>
      <c r="H62" s="33">
        <v>42.59</v>
      </c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>
        <v>43.16</v>
      </c>
      <c r="G63" s="33">
        <v>42.16</v>
      </c>
      <c r="H63" s="33">
        <v>42.51</v>
      </c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>
        <v>43.5</v>
      </c>
      <c r="G64" s="33">
        <v>42.42</v>
      </c>
      <c r="H64" s="33">
        <v>42.48</v>
      </c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>
        <v>42.71</v>
      </c>
      <c r="G65" s="33">
        <v>42.15</v>
      </c>
      <c r="H65" s="33">
        <v>43.54</v>
      </c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>
        <v>42.83</v>
      </c>
      <c r="G66" s="33">
        <v>42.38</v>
      </c>
      <c r="H66" s="33">
        <v>42.68</v>
      </c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>
        <v>42.65</v>
      </c>
      <c r="G67" s="33">
        <v>42.13</v>
      </c>
      <c r="H67" s="33">
        <v>42.42</v>
      </c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>
        <v>42.87</v>
      </c>
      <c r="G68" s="33">
        <v>42.67</v>
      </c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>
        <v>44.01</v>
      </c>
      <c r="G69" s="33">
        <v>42.36</v>
      </c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/>
      <c r="G70" s="33">
        <v>42.33</v>
      </c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>
        <v>42.35</v>
      </c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>
        <v>43.52</v>
      </c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V81"/>
  <sheetViews>
    <sheetView topLeftCell="B1" zoomScale="90" zoomScaleNormal="90" workbookViewId="0">
      <selection activeCell="D11" sqref="D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17.44140625" style="1" customWidth="1"/>
    <col min="16" max="16" width="0.44140625" style="1" customWidth="1"/>
    <col min="17" max="17" width="6.33203125" style="1" customWidth="1"/>
    <col min="18" max="18" width="4.44140625" style="1" customWidth="1"/>
    <col min="19" max="16384" width="8.88671875" style="1"/>
  </cols>
  <sheetData>
    <row r="2" spans="1:22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2" ht="7.5" customHeight="1" thickBot="1" x14ac:dyDescent="0.35"/>
    <row r="4" spans="1:22" ht="18" thickBot="1" x14ac:dyDescent="0.4">
      <c r="A4" s="409" t="s">
        <v>228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2" ht="7.5" customHeight="1" thickBot="1" x14ac:dyDescent="0.35"/>
    <row r="6" spans="1:22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  <c r="Q6" s="451"/>
      <c r="R6" s="451"/>
      <c r="S6" s="451"/>
      <c r="T6" s="451"/>
      <c r="U6" s="451"/>
      <c r="V6" s="451"/>
    </row>
    <row r="7" spans="1:22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1"/>
      <c r="S7" s="452"/>
      <c r="T7" s="452"/>
      <c r="U7" s="452"/>
      <c r="V7" s="451"/>
    </row>
    <row r="8" spans="1:22" s="3" customFormat="1" ht="30" customHeight="1" x14ac:dyDescent="0.3">
      <c r="A8" s="67">
        <v>1</v>
      </c>
      <c r="B8" s="113" t="s">
        <v>126</v>
      </c>
      <c r="C8" s="70" t="s">
        <v>188</v>
      </c>
      <c r="D8" s="108">
        <f>COUNTA(C19:C83)</f>
        <v>38</v>
      </c>
      <c r="E8" s="75">
        <f>COUNTA(C19:C83)</f>
        <v>38</v>
      </c>
      <c r="F8" s="117">
        <f>MIN(C19:C82)</f>
        <v>42.43</v>
      </c>
      <c r="G8" s="111">
        <f>AVERAGE(C19:C85)</f>
        <v>43.044736842105252</v>
      </c>
      <c r="H8" s="56"/>
      <c r="I8" s="79">
        <f t="shared" ref="I8:I13" si="0">G8-F8</f>
        <v>0.61473684210525192</v>
      </c>
      <c r="J8" s="84">
        <v>1.9032511574074075E-2</v>
      </c>
      <c r="K8" s="91">
        <f>J8</f>
        <v>1.9032511574074075E-2</v>
      </c>
      <c r="L8" s="92">
        <f>K8</f>
        <v>1.9032511574074075E-2</v>
      </c>
      <c r="M8" s="254" t="s">
        <v>232</v>
      </c>
      <c r="N8" s="57"/>
      <c r="O8" s="55"/>
      <c r="P8" s="15"/>
      <c r="Q8" s="453"/>
      <c r="R8" s="453"/>
      <c r="S8" s="454"/>
      <c r="T8" s="451"/>
      <c r="U8" s="466"/>
      <c r="V8" s="453"/>
    </row>
    <row r="9" spans="1:22" s="3" customFormat="1" ht="30" customHeight="1" x14ac:dyDescent="0.3">
      <c r="A9" s="68">
        <v>2</v>
      </c>
      <c r="B9" s="74" t="s">
        <v>125</v>
      </c>
      <c r="C9" s="71" t="s">
        <v>186</v>
      </c>
      <c r="D9" s="16">
        <f>COUNTA(D19:D83)+D8+1</f>
        <v>97</v>
      </c>
      <c r="E9" s="76">
        <f>COUNTA(D19:D83)+1</f>
        <v>59</v>
      </c>
      <c r="F9" s="118">
        <f>MIN(D19:D82)</f>
        <v>42.26</v>
      </c>
      <c r="G9" s="47">
        <f>AVERAGE(D19:D84)</f>
        <v>42.601896551724145</v>
      </c>
      <c r="H9" s="14"/>
      <c r="I9" s="80">
        <f t="shared" si="0"/>
        <v>0.34189655172414746</v>
      </c>
      <c r="J9" s="85">
        <v>4.9239594907407404E-2</v>
      </c>
      <c r="K9" s="93">
        <f>J9-J8</f>
        <v>3.0207083333333329E-2</v>
      </c>
      <c r="L9" s="94">
        <f>K9</f>
        <v>3.0207083333333329E-2</v>
      </c>
      <c r="M9" s="253" t="s">
        <v>233</v>
      </c>
      <c r="N9" s="58"/>
      <c r="O9" s="310" t="s">
        <v>395</v>
      </c>
      <c r="P9" s="15"/>
      <c r="Q9" s="453"/>
      <c r="R9" s="315"/>
      <c r="S9" s="456"/>
      <c r="T9" s="457"/>
      <c r="U9" s="466"/>
      <c r="V9" s="453"/>
    </row>
    <row r="10" spans="1:22" s="3" customFormat="1" ht="30" customHeight="1" x14ac:dyDescent="0.3">
      <c r="A10" s="68">
        <v>3</v>
      </c>
      <c r="B10" s="74" t="s">
        <v>126</v>
      </c>
      <c r="C10" s="71" t="s">
        <v>218</v>
      </c>
      <c r="D10" s="16">
        <f>COUNTA(E19:E83)+D9+1+5</f>
        <v>140</v>
      </c>
      <c r="E10" s="281">
        <f>COUNTA(E19:E83)+1+4</f>
        <v>42</v>
      </c>
      <c r="F10" s="110">
        <f>MIN(E19:E84)</f>
        <v>42.53</v>
      </c>
      <c r="G10" s="46">
        <f>AVERAGE(E19:E85)</f>
        <v>43.028378378378363</v>
      </c>
      <c r="H10" s="14"/>
      <c r="I10" s="80">
        <f t="shared" si="0"/>
        <v>0.49837837837836219</v>
      </c>
      <c r="J10" s="85">
        <v>7.129887731481481E-2</v>
      </c>
      <c r="K10" s="280">
        <f>J10-J9</f>
        <v>2.2059282407407406E-2</v>
      </c>
      <c r="L10" s="94">
        <f>K10+L8</f>
        <v>4.1091793981481481E-2</v>
      </c>
      <c r="M10" s="253" t="s">
        <v>234</v>
      </c>
      <c r="N10" s="59"/>
      <c r="O10" s="54"/>
      <c r="P10" s="439"/>
      <c r="Q10" s="465"/>
      <c r="R10" s="453"/>
      <c r="S10" s="453"/>
      <c r="T10" s="444"/>
      <c r="U10" s="444"/>
      <c r="V10" s="453"/>
    </row>
    <row r="11" spans="1:22" s="3" customFormat="1" ht="30" customHeight="1" thickBot="1" x14ac:dyDescent="0.35">
      <c r="A11" s="68">
        <v>4</v>
      </c>
      <c r="B11" s="74" t="s">
        <v>125</v>
      </c>
      <c r="C11" s="71" t="s">
        <v>187</v>
      </c>
      <c r="D11" s="16">
        <f>COUNTA(F19:F83)+D10+1</f>
        <v>160</v>
      </c>
      <c r="E11" s="281">
        <f>COUNTA(F19:F83)+1</f>
        <v>20</v>
      </c>
      <c r="F11" s="447">
        <f>MIN(F19:F84)</f>
        <v>42.36</v>
      </c>
      <c r="G11" s="46">
        <f>AVERAGE(F19:F84)</f>
        <v>42.601052631578952</v>
      </c>
      <c r="H11" s="14"/>
      <c r="I11" s="80">
        <f t="shared" si="0"/>
        <v>0.24105263157895251</v>
      </c>
      <c r="J11" s="85">
        <v>8.2268611111111112E-2</v>
      </c>
      <c r="K11" s="93">
        <f>J11-J10</f>
        <v>1.0969733796296302E-2</v>
      </c>
      <c r="L11" s="94">
        <f>K11+L9</f>
        <v>4.1176817129629631E-2</v>
      </c>
      <c r="M11" s="253" t="s">
        <v>235</v>
      </c>
      <c r="N11" s="58"/>
      <c r="O11" s="294" t="s">
        <v>357</v>
      </c>
      <c r="Q11" s="453"/>
      <c r="R11" s="453"/>
      <c r="S11" s="453"/>
      <c r="T11" s="453"/>
      <c r="U11" s="444"/>
      <c r="V11" s="453"/>
    </row>
    <row r="12" spans="1:22" s="3" customFormat="1" ht="30" customHeight="1" thickBot="1" x14ac:dyDescent="0.35">
      <c r="A12" s="68">
        <v>5</v>
      </c>
      <c r="B12" s="115" t="s">
        <v>125</v>
      </c>
      <c r="C12" s="72" t="s">
        <v>200</v>
      </c>
      <c r="D12" s="16">
        <f>COUNTA(G19:G83)+D11+1</f>
        <v>204</v>
      </c>
      <c r="E12" s="76">
        <f>COUNTA(G19:G83)+1</f>
        <v>44</v>
      </c>
      <c r="F12" s="449">
        <f>MIN(G19:G84)</f>
        <v>42</v>
      </c>
      <c r="G12" s="46">
        <f>AVERAGE(G19:G884)</f>
        <v>42.257906976744188</v>
      </c>
      <c r="H12" s="14"/>
      <c r="I12" s="80">
        <f t="shared" si="0"/>
        <v>0.25790697674418794</v>
      </c>
      <c r="J12" s="85">
        <v>0.10522835648148149</v>
      </c>
      <c r="K12" s="93">
        <f>J12-J11</f>
        <v>2.2959745370370377E-2</v>
      </c>
      <c r="L12" s="95">
        <f>K12+L11</f>
        <v>6.4136562500000008E-2</v>
      </c>
      <c r="M12" s="253" t="s">
        <v>236</v>
      </c>
      <c r="N12" s="59" t="s">
        <v>213</v>
      </c>
      <c r="O12" s="295" t="s">
        <v>358</v>
      </c>
      <c r="Q12" s="453"/>
      <c r="R12" s="453"/>
      <c r="S12" s="459"/>
      <c r="T12" s="453"/>
      <c r="U12" s="453"/>
      <c r="V12" s="453"/>
    </row>
    <row r="13" spans="1:22" s="3" customFormat="1" ht="30" customHeight="1" thickBot="1" x14ac:dyDescent="0.35">
      <c r="A13" s="69" t="s">
        <v>37</v>
      </c>
      <c r="B13" s="114" t="s">
        <v>126</v>
      </c>
      <c r="C13" s="73" t="s">
        <v>229</v>
      </c>
      <c r="D13" s="109">
        <f>COUNTA(H19:H83)+D12+1</f>
        <v>242</v>
      </c>
      <c r="E13" s="250">
        <f>COUNTA(H19:H83)+1</f>
        <v>38</v>
      </c>
      <c r="F13" s="448">
        <f>MIN(H19:H84)</f>
        <v>42.32</v>
      </c>
      <c r="G13" s="450">
        <f>AVERAGE(H19:H84)</f>
        <v>42.70378378378377</v>
      </c>
      <c r="H13" s="61"/>
      <c r="I13" s="83">
        <f t="shared" si="0"/>
        <v>0.38378378378376965</v>
      </c>
      <c r="J13" s="86" t="str">
        <f>'Общие результаты'!G6</f>
        <v>3:00:12</v>
      </c>
      <c r="K13" s="96">
        <f>J13-J12</f>
        <v>1.9910532407407394E-2</v>
      </c>
      <c r="L13" s="97">
        <f>K13+L10</f>
        <v>6.1002326388888875E-2</v>
      </c>
      <c r="M13" s="284"/>
      <c r="N13" s="282" t="s">
        <v>394</v>
      </c>
      <c r="O13" s="302" t="s">
        <v>396</v>
      </c>
      <c r="Q13" s="453"/>
      <c r="R13" s="453"/>
      <c r="S13" s="453"/>
      <c r="T13" s="453"/>
      <c r="U13" s="453"/>
      <c r="V13" s="453"/>
    </row>
    <row r="14" spans="1:22" s="3" customFormat="1" ht="30" customHeight="1" x14ac:dyDescent="0.3">
      <c r="A14" s="49"/>
      <c r="B14" s="50"/>
      <c r="C14" s="51"/>
      <c r="D14" s="51"/>
      <c r="E14" s="51"/>
      <c r="F14" s="35">
        <f>AVERAGE(F8,F10,F13)</f>
        <v>42.426666666666669</v>
      </c>
      <c r="G14" s="37">
        <f>AVERAGE(G8,G10,G13)</f>
        <v>42.925633001422462</v>
      </c>
      <c r="H14" s="52" t="s">
        <v>230</v>
      </c>
      <c r="I14" s="38">
        <f>AVERAGE(I8,I10,I13)</f>
        <v>0.4989663347557946</v>
      </c>
      <c r="J14" s="51"/>
      <c r="K14" s="51"/>
      <c r="L14" s="51"/>
      <c r="M14" s="17"/>
      <c r="N14" s="17"/>
      <c r="Q14" s="453"/>
      <c r="R14" s="453"/>
      <c r="S14" s="453"/>
      <c r="T14" s="453"/>
      <c r="U14" s="453"/>
      <c r="V14" s="453"/>
    </row>
    <row r="15" spans="1:22" ht="27.75" customHeight="1" x14ac:dyDescent="0.3">
      <c r="A15" s="18"/>
      <c r="B15" s="18"/>
      <c r="C15" s="18"/>
      <c r="D15" s="19"/>
      <c r="E15" s="20"/>
      <c r="F15" s="21">
        <f>AVERAGE(F9,F11,F12)</f>
        <v>42.206666666666671</v>
      </c>
      <c r="G15" s="22">
        <f>AVERAGE(G9,G11,G12)</f>
        <v>42.486952053349093</v>
      </c>
      <c r="H15" s="53" t="s">
        <v>231</v>
      </c>
      <c r="I15" s="23">
        <f>AVERAGE(I9,I11,I12)</f>
        <v>0.2802853866824293</v>
      </c>
      <c r="J15" s="20"/>
      <c r="K15" s="20" t="s">
        <v>22</v>
      </c>
      <c r="L15" s="20"/>
      <c r="M15" s="17"/>
      <c r="N15" s="17"/>
    </row>
    <row r="16" spans="1:22" ht="30" customHeight="1" thickBot="1" x14ac:dyDescent="0.35">
      <c r="A16" s="24"/>
      <c r="B16" s="24"/>
      <c r="C16" s="24"/>
      <c r="D16" s="20"/>
      <c r="E16" s="20"/>
      <c r="F16" s="25">
        <f>AVERAGE(F8:F13)</f>
        <v>42.316666666666663</v>
      </c>
      <c r="G16" s="26">
        <f>AVERAGE(C19:H88)</f>
        <v>42.694870689655147</v>
      </c>
      <c r="H16" s="27"/>
      <c r="I16" s="28">
        <f>AVERAGE(I8:I13)</f>
        <v>0.38962586071911193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Шутка Виталий</v>
      </c>
      <c r="D18" s="29" t="str">
        <f>B9</f>
        <v>Петушков Андрей</v>
      </c>
      <c r="E18" s="29" t="str">
        <f>B10</f>
        <v>Шутка Виталий</v>
      </c>
      <c r="F18" s="29" t="str">
        <f>B11</f>
        <v>Петушков Андрей</v>
      </c>
      <c r="G18" s="29" t="str">
        <f>B12</f>
        <v>Петушков Андрей</v>
      </c>
      <c r="H18" s="29" t="str">
        <f>B13</f>
        <v>Шутка Виталий</v>
      </c>
      <c r="I18" s="13"/>
      <c r="J18" s="13"/>
    </row>
    <row r="19" spans="2:14" x14ac:dyDescent="0.3">
      <c r="B19" s="1">
        <v>1</v>
      </c>
      <c r="C19" s="30">
        <v>45.33</v>
      </c>
      <c r="D19" s="31">
        <v>42.62</v>
      </c>
      <c r="E19" s="31">
        <v>45.19</v>
      </c>
      <c r="F19" s="31">
        <v>42.91</v>
      </c>
      <c r="G19" s="31">
        <v>42.5</v>
      </c>
      <c r="H19" s="31">
        <v>42.74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43.36</v>
      </c>
      <c r="D20" s="33">
        <v>42.7</v>
      </c>
      <c r="E20" s="33">
        <v>44.67</v>
      </c>
      <c r="F20" s="33">
        <v>42.79</v>
      </c>
      <c r="G20" s="33">
        <v>42.4</v>
      </c>
      <c r="H20" s="33">
        <v>42.67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42.79</v>
      </c>
      <c r="D21" s="33">
        <v>42.38</v>
      </c>
      <c r="E21" s="33">
        <v>43.1</v>
      </c>
      <c r="F21" s="33">
        <v>42.62</v>
      </c>
      <c r="G21" s="33">
        <v>42.13</v>
      </c>
      <c r="H21" s="33">
        <v>42.6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44.05</v>
      </c>
      <c r="D22" s="33">
        <v>42.65</v>
      </c>
      <c r="E22" s="33">
        <v>43.36</v>
      </c>
      <c r="F22" s="33">
        <v>42.42</v>
      </c>
      <c r="G22" s="33">
        <v>42.2</v>
      </c>
      <c r="H22" s="33">
        <v>42.53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43.88</v>
      </c>
      <c r="D23" s="33">
        <v>42.41</v>
      </c>
      <c r="E23" s="33">
        <v>43.12</v>
      </c>
      <c r="F23" s="33">
        <v>42.66</v>
      </c>
      <c r="G23" s="33">
        <v>42.24</v>
      </c>
      <c r="H23" s="33">
        <v>42.47</v>
      </c>
      <c r="I23" s="98"/>
      <c r="J23" s="102"/>
      <c r="K23" s="98"/>
    </row>
    <row r="24" spans="2:14" x14ac:dyDescent="0.3">
      <c r="B24" s="1">
        <v>6</v>
      </c>
      <c r="C24" s="32">
        <v>42.6</v>
      </c>
      <c r="D24" s="33">
        <v>42.62</v>
      </c>
      <c r="E24" s="33">
        <v>42.94</v>
      </c>
      <c r="F24" s="33">
        <v>42.56</v>
      </c>
      <c r="G24" s="33">
        <v>42.17</v>
      </c>
      <c r="H24" s="33">
        <v>42.53</v>
      </c>
      <c r="I24" s="98"/>
      <c r="J24" s="102"/>
      <c r="K24" s="98"/>
    </row>
    <row r="25" spans="2:14" x14ac:dyDescent="0.3">
      <c r="B25" s="1">
        <v>7</v>
      </c>
      <c r="C25" s="32">
        <v>44.96</v>
      </c>
      <c r="D25" s="33">
        <v>42.53</v>
      </c>
      <c r="E25" s="33">
        <v>42.91</v>
      </c>
      <c r="F25" s="33">
        <v>42.6</v>
      </c>
      <c r="G25" s="33">
        <v>42.36</v>
      </c>
      <c r="H25" s="33">
        <v>42.7</v>
      </c>
      <c r="I25" s="98"/>
      <c r="J25" s="102"/>
      <c r="K25" s="98"/>
    </row>
    <row r="26" spans="2:14" x14ac:dyDescent="0.3">
      <c r="B26" s="1">
        <v>8</v>
      </c>
      <c r="C26" s="32">
        <v>42.96</v>
      </c>
      <c r="D26" s="33">
        <v>42.51</v>
      </c>
      <c r="E26" s="33">
        <v>42.6</v>
      </c>
      <c r="F26" s="33">
        <v>42.66</v>
      </c>
      <c r="G26" s="33">
        <v>42.09</v>
      </c>
      <c r="H26" s="33">
        <v>42.5</v>
      </c>
      <c r="I26" s="98"/>
      <c r="J26" s="102"/>
      <c r="K26" s="98"/>
    </row>
    <row r="27" spans="2:14" x14ac:dyDescent="0.3">
      <c r="B27" s="1">
        <v>9</v>
      </c>
      <c r="C27" s="36">
        <v>42.87</v>
      </c>
      <c r="D27" s="33">
        <v>42.67</v>
      </c>
      <c r="E27" s="33">
        <v>42.77</v>
      </c>
      <c r="F27" s="33">
        <v>42.74</v>
      </c>
      <c r="G27" s="33">
        <v>42.13</v>
      </c>
      <c r="H27" s="33">
        <v>42.58</v>
      </c>
      <c r="I27" s="98"/>
      <c r="J27" s="102"/>
      <c r="K27" s="98"/>
    </row>
    <row r="28" spans="2:14" x14ac:dyDescent="0.3">
      <c r="B28" s="1">
        <v>10</v>
      </c>
      <c r="C28" s="32">
        <v>42.54</v>
      </c>
      <c r="D28" s="33">
        <v>42.59</v>
      </c>
      <c r="E28" s="33">
        <v>42.84</v>
      </c>
      <c r="F28" s="33">
        <v>42.57</v>
      </c>
      <c r="G28" s="33">
        <v>42.23</v>
      </c>
      <c r="H28" s="33">
        <v>42.38</v>
      </c>
      <c r="I28" s="98"/>
      <c r="J28" s="102"/>
      <c r="K28" s="98"/>
    </row>
    <row r="29" spans="2:14" x14ac:dyDescent="0.3">
      <c r="B29" s="1">
        <v>11</v>
      </c>
      <c r="C29" s="32">
        <v>42.44</v>
      </c>
      <c r="D29" s="33">
        <v>42.68</v>
      </c>
      <c r="E29" s="33">
        <v>42.78</v>
      </c>
      <c r="F29" s="33">
        <v>42.63</v>
      </c>
      <c r="G29" s="33">
        <v>42.2</v>
      </c>
      <c r="H29" s="33">
        <v>42.59</v>
      </c>
      <c r="I29" s="98"/>
      <c r="J29" s="102"/>
      <c r="K29" s="98"/>
    </row>
    <row r="30" spans="2:14" x14ac:dyDescent="0.3">
      <c r="B30" s="1">
        <v>12</v>
      </c>
      <c r="C30" s="32">
        <v>42.54</v>
      </c>
      <c r="D30" s="33">
        <v>42.57</v>
      </c>
      <c r="E30" s="33">
        <v>42.75</v>
      </c>
      <c r="F30" s="33">
        <v>42.38</v>
      </c>
      <c r="G30" s="33">
        <v>42.25</v>
      </c>
      <c r="H30" s="33">
        <v>42.68</v>
      </c>
      <c r="I30" s="98"/>
      <c r="J30" s="102"/>
      <c r="K30" s="98"/>
    </row>
    <row r="31" spans="2:14" x14ac:dyDescent="0.3">
      <c r="B31" s="1">
        <v>13</v>
      </c>
      <c r="C31" s="32">
        <v>42.52</v>
      </c>
      <c r="D31" s="33">
        <v>42.81</v>
      </c>
      <c r="E31" s="33">
        <v>42.77</v>
      </c>
      <c r="F31" s="33">
        <v>42.54</v>
      </c>
      <c r="G31" s="33">
        <v>42.26</v>
      </c>
      <c r="H31" s="33">
        <v>42.36</v>
      </c>
      <c r="I31" s="98"/>
      <c r="J31" s="102"/>
      <c r="K31" s="99"/>
      <c r="L31" s="1"/>
    </row>
    <row r="32" spans="2:14" x14ac:dyDescent="0.3">
      <c r="B32" s="1">
        <v>14</v>
      </c>
      <c r="C32" s="34">
        <v>43.2</v>
      </c>
      <c r="D32" s="33">
        <v>42.6</v>
      </c>
      <c r="E32" s="33">
        <v>42.7</v>
      </c>
      <c r="F32" s="33">
        <v>42.58</v>
      </c>
      <c r="G32" s="33">
        <v>42.27</v>
      </c>
      <c r="H32" s="33">
        <v>42.63</v>
      </c>
      <c r="I32" s="98"/>
      <c r="J32" s="102"/>
      <c r="K32" s="99"/>
      <c r="L32" s="1"/>
    </row>
    <row r="33" spans="2:12" x14ac:dyDescent="0.3">
      <c r="B33" s="1">
        <v>15</v>
      </c>
      <c r="C33" s="32">
        <v>42.43</v>
      </c>
      <c r="D33" s="33">
        <v>42.58</v>
      </c>
      <c r="E33" s="33">
        <v>42.66</v>
      </c>
      <c r="F33" s="33">
        <v>42.65</v>
      </c>
      <c r="G33" s="33">
        <v>42.22</v>
      </c>
      <c r="H33" s="33">
        <v>46.35</v>
      </c>
      <c r="I33" s="98"/>
      <c r="J33" s="102"/>
      <c r="K33" s="99"/>
      <c r="L33" s="1"/>
    </row>
    <row r="34" spans="2:12" x14ac:dyDescent="0.3">
      <c r="B34" s="1">
        <v>16</v>
      </c>
      <c r="C34" s="32">
        <v>42.56</v>
      </c>
      <c r="D34" s="39">
        <v>42.68</v>
      </c>
      <c r="E34" s="33">
        <v>42.93</v>
      </c>
      <c r="F34" s="33">
        <v>42.36</v>
      </c>
      <c r="G34" s="33">
        <v>42.31</v>
      </c>
      <c r="H34" s="33">
        <v>42.57</v>
      </c>
      <c r="I34" s="98"/>
      <c r="J34" s="102"/>
      <c r="K34" s="99"/>
      <c r="L34" s="1"/>
    </row>
    <row r="35" spans="2:12" x14ac:dyDescent="0.3">
      <c r="B35" s="1">
        <v>17</v>
      </c>
      <c r="C35" s="32">
        <v>42.75</v>
      </c>
      <c r="D35" s="33">
        <v>42.84</v>
      </c>
      <c r="E35" s="33">
        <v>42.78</v>
      </c>
      <c r="F35" s="33">
        <v>42.36</v>
      </c>
      <c r="G35" s="33">
        <v>42.13</v>
      </c>
      <c r="H35" s="33">
        <v>42.6</v>
      </c>
      <c r="I35" s="98"/>
      <c r="J35" s="102"/>
      <c r="K35" s="99"/>
      <c r="L35" s="1"/>
    </row>
    <row r="36" spans="2:12" x14ac:dyDescent="0.3">
      <c r="B36" s="1">
        <v>18</v>
      </c>
      <c r="C36" s="32">
        <v>42.66</v>
      </c>
      <c r="D36" s="33">
        <v>42.76</v>
      </c>
      <c r="E36" s="33">
        <v>43.06</v>
      </c>
      <c r="F36" s="33">
        <v>42.38</v>
      </c>
      <c r="G36" s="33">
        <v>42.21</v>
      </c>
      <c r="H36" s="33">
        <v>42.48</v>
      </c>
      <c r="I36" s="98"/>
      <c r="J36" s="102"/>
      <c r="K36" s="99"/>
      <c r="L36" s="1"/>
    </row>
    <row r="37" spans="2:12" x14ac:dyDescent="0.3">
      <c r="B37" s="1">
        <v>19</v>
      </c>
      <c r="C37" s="32">
        <v>42.6</v>
      </c>
      <c r="D37" s="33">
        <v>42.77</v>
      </c>
      <c r="E37" s="33">
        <v>42.66</v>
      </c>
      <c r="F37" s="33">
        <v>43.01</v>
      </c>
      <c r="G37" s="33">
        <v>42.04</v>
      </c>
      <c r="H37" s="33">
        <v>43.03</v>
      </c>
      <c r="I37" s="98"/>
      <c r="J37" s="102"/>
      <c r="K37" s="99"/>
      <c r="L37" s="1"/>
    </row>
    <row r="38" spans="2:12" x14ac:dyDescent="0.3">
      <c r="B38" s="1">
        <v>20</v>
      </c>
      <c r="C38" s="32">
        <v>42.78</v>
      </c>
      <c r="D38" s="33">
        <v>42.66</v>
      </c>
      <c r="E38" s="33">
        <v>42.9</v>
      </c>
      <c r="F38" s="33"/>
      <c r="G38" s="33">
        <v>42.14</v>
      </c>
      <c r="H38" s="33">
        <v>43.17</v>
      </c>
      <c r="I38" s="98"/>
      <c r="J38" s="102"/>
      <c r="K38" s="99"/>
      <c r="L38" s="1"/>
    </row>
    <row r="39" spans="2:12" x14ac:dyDescent="0.3">
      <c r="B39" s="1">
        <v>21</v>
      </c>
      <c r="C39" s="32">
        <v>42.7</v>
      </c>
      <c r="D39" s="33">
        <v>42.54</v>
      </c>
      <c r="E39" s="33">
        <v>42.7</v>
      </c>
      <c r="F39" s="33"/>
      <c r="G39" s="33">
        <v>42</v>
      </c>
      <c r="H39" s="33">
        <v>42.98</v>
      </c>
      <c r="I39" s="98"/>
      <c r="J39" s="102"/>
      <c r="K39" s="99"/>
      <c r="L39" s="1"/>
    </row>
    <row r="40" spans="2:12" x14ac:dyDescent="0.3">
      <c r="B40" s="1">
        <v>22</v>
      </c>
      <c r="C40" s="32">
        <v>42.78</v>
      </c>
      <c r="D40" s="33">
        <v>42.26</v>
      </c>
      <c r="E40" s="33">
        <v>42.67</v>
      </c>
      <c r="F40" s="33"/>
      <c r="G40" s="33">
        <v>42.25</v>
      </c>
      <c r="H40" s="33">
        <v>42.57</v>
      </c>
      <c r="I40" s="98"/>
      <c r="J40" s="102"/>
      <c r="K40" s="99"/>
      <c r="L40" s="1"/>
    </row>
    <row r="41" spans="2:12" x14ac:dyDescent="0.3">
      <c r="B41" s="1">
        <v>23</v>
      </c>
      <c r="C41" s="32">
        <v>43.15</v>
      </c>
      <c r="D41" s="33">
        <v>42.65</v>
      </c>
      <c r="E41" s="33">
        <v>42.74</v>
      </c>
      <c r="F41" s="33"/>
      <c r="G41" s="33">
        <v>42.4</v>
      </c>
      <c r="H41" s="33">
        <v>42.54</v>
      </c>
      <c r="I41" s="98"/>
      <c r="J41" s="102"/>
      <c r="K41" s="99"/>
      <c r="L41" s="1"/>
    </row>
    <row r="42" spans="2:12" x14ac:dyDescent="0.3">
      <c r="B42" s="1">
        <v>24</v>
      </c>
      <c r="C42" s="32">
        <v>42.63</v>
      </c>
      <c r="D42" s="33">
        <v>42.53</v>
      </c>
      <c r="E42" s="33">
        <v>43.32</v>
      </c>
      <c r="F42" s="33"/>
      <c r="G42" s="33">
        <v>42.16</v>
      </c>
      <c r="H42" s="33">
        <v>42.77</v>
      </c>
      <c r="I42" s="98"/>
      <c r="J42" s="102"/>
      <c r="K42" s="99"/>
      <c r="L42" s="1"/>
    </row>
    <row r="43" spans="2:12" x14ac:dyDescent="0.3">
      <c r="B43" s="1">
        <v>25</v>
      </c>
      <c r="C43" s="32">
        <v>42.77</v>
      </c>
      <c r="D43" s="33">
        <v>42.42</v>
      </c>
      <c r="E43" s="33">
        <v>43.33</v>
      </c>
      <c r="F43" s="33"/>
      <c r="G43" s="33">
        <v>42.3</v>
      </c>
      <c r="H43" s="33">
        <v>42.52</v>
      </c>
      <c r="I43" s="98"/>
      <c r="J43" s="102"/>
      <c r="K43" s="99"/>
      <c r="L43" s="1"/>
    </row>
    <row r="44" spans="2:12" x14ac:dyDescent="0.3">
      <c r="B44" s="1">
        <v>26</v>
      </c>
      <c r="C44" s="32">
        <v>42.82</v>
      </c>
      <c r="D44" s="33">
        <v>42.57</v>
      </c>
      <c r="E44" s="33">
        <v>42.53</v>
      </c>
      <c r="F44" s="33"/>
      <c r="G44" s="33">
        <v>42.2</v>
      </c>
      <c r="H44" s="33">
        <v>42.5</v>
      </c>
      <c r="I44" s="98"/>
      <c r="J44" s="102"/>
      <c r="K44" s="99"/>
      <c r="L44" s="1"/>
    </row>
    <row r="45" spans="2:12" x14ac:dyDescent="0.3">
      <c r="B45" s="1">
        <v>27</v>
      </c>
      <c r="C45" s="32">
        <v>42.78</v>
      </c>
      <c r="D45" s="33">
        <v>42.72</v>
      </c>
      <c r="E45" s="33"/>
      <c r="F45" s="33"/>
      <c r="G45" s="33">
        <v>42.07</v>
      </c>
      <c r="H45" s="33">
        <v>42.56</v>
      </c>
      <c r="I45" s="98"/>
      <c r="J45" s="102"/>
      <c r="K45" s="99"/>
      <c r="L45" s="1"/>
    </row>
    <row r="46" spans="2:12" x14ac:dyDescent="0.3">
      <c r="B46" s="1">
        <v>28</v>
      </c>
      <c r="C46" s="32">
        <v>42.71</v>
      </c>
      <c r="D46" s="33">
        <v>42.59</v>
      </c>
      <c r="E46" s="33"/>
      <c r="F46" s="33"/>
      <c r="G46" s="33">
        <v>42.21</v>
      </c>
      <c r="H46" s="33">
        <v>42.46</v>
      </c>
      <c r="I46" s="98"/>
      <c r="J46" s="102"/>
      <c r="K46" s="99"/>
      <c r="L46" s="1"/>
    </row>
    <row r="47" spans="2:12" x14ac:dyDescent="0.3">
      <c r="B47" s="1">
        <v>29</v>
      </c>
      <c r="C47" s="32">
        <v>43.24</v>
      </c>
      <c r="D47" s="33">
        <v>42.63</v>
      </c>
      <c r="E47" s="33"/>
      <c r="F47" s="33"/>
      <c r="G47" s="33">
        <v>42.43</v>
      </c>
      <c r="H47" s="33">
        <v>42.54</v>
      </c>
      <c r="I47" s="98"/>
      <c r="J47" s="102"/>
      <c r="K47" s="99"/>
      <c r="L47" s="1"/>
    </row>
    <row r="48" spans="2:12" x14ac:dyDescent="0.3">
      <c r="B48" s="1">
        <v>30</v>
      </c>
      <c r="C48" s="32">
        <v>42.68</v>
      </c>
      <c r="D48" s="33">
        <v>42.74</v>
      </c>
      <c r="E48" s="33"/>
      <c r="F48" s="33"/>
      <c r="G48" s="33">
        <v>42.21</v>
      </c>
      <c r="H48" s="33">
        <v>42.58</v>
      </c>
      <c r="I48" s="98"/>
      <c r="J48" s="102"/>
      <c r="K48" s="99"/>
      <c r="L48" s="1"/>
    </row>
    <row r="49" spans="2:12" x14ac:dyDescent="0.3">
      <c r="B49" s="1">
        <v>31</v>
      </c>
      <c r="C49" s="32">
        <v>42.75</v>
      </c>
      <c r="D49" s="33">
        <v>42.8</v>
      </c>
      <c r="E49" s="33">
        <v>42.87</v>
      </c>
      <c r="F49" s="33"/>
      <c r="G49" s="33">
        <v>42.14</v>
      </c>
      <c r="H49" s="33">
        <v>42.32</v>
      </c>
      <c r="I49" s="98"/>
      <c r="J49" s="102"/>
      <c r="K49" s="99"/>
      <c r="L49" s="1"/>
    </row>
    <row r="50" spans="2:12" x14ac:dyDescent="0.3">
      <c r="B50" s="1">
        <v>32</v>
      </c>
      <c r="C50" s="32">
        <v>43.02</v>
      </c>
      <c r="D50" s="33">
        <v>42.52</v>
      </c>
      <c r="E50" s="33">
        <v>43.07</v>
      </c>
      <c r="F50" s="33"/>
      <c r="G50" s="33">
        <v>42.39</v>
      </c>
      <c r="H50" s="33">
        <v>42.74</v>
      </c>
      <c r="I50" s="98"/>
      <c r="J50" s="102"/>
      <c r="K50" s="99"/>
      <c r="L50" s="1"/>
    </row>
    <row r="51" spans="2:12" x14ac:dyDescent="0.3">
      <c r="B51" s="1">
        <v>33</v>
      </c>
      <c r="C51" s="32">
        <v>42.79</v>
      </c>
      <c r="D51" s="33">
        <v>42.48</v>
      </c>
      <c r="E51" s="33">
        <v>42.9</v>
      </c>
      <c r="F51" s="33"/>
      <c r="G51" s="33">
        <v>42.28</v>
      </c>
      <c r="H51" s="33">
        <v>42.58</v>
      </c>
      <c r="I51" s="98"/>
      <c r="J51" s="102"/>
      <c r="K51" s="99"/>
      <c r="L51" s="1"/>
    </row>
    <row r="52" spans="2:12" x14ac:dyDescent="0.3">
      <c r="B52" s="1">
        <v>34</v>
      </c>
      <c r="C52" s="32">
        <v>42.97</v>
      </c>
      <c r="D52" s="33">
        <v>42.69</v>
      </c>
      <c r="E52" s="33">
        <v>42.85</v>
      </c>
      <c r="F52" s="33"/>
      <c r="G52" s="33">
        <v>42.25</v>
      </c>
      <c r="H52" s="33">
        <v>42.58</v>
      </c>
      <c r="I52" s="98"/>
      <c r="J52" s="102"/>
      <c r="K52" s="99"/>
      <c r="L52" s="1"/>
    </row>
    <row r="53" spans="2:12" x14ac:dyDescent="0.3">
      <c r="B53" s="1">
        <v>35</v>
      </c>
      <c r="C53" s="32">
        <v>43.34</v>
      </c>
      <c r="D53" s="33">
        <v>42.57</v>
      </c>
      <c r="E53" s="33">
        <v>43.46</v>
      </c>
      <c r="F53" s="33"/>
      <c r="G53" s="33">
        <v>42.32</v>
      </c>
      <c r="H53" s="33">
        <v>42.55</v>
      </c>
      <c r="I53" s="98"/>
      <c r="J53" s="102"/>
      <c r="K53" s="99"/>
      <c r="L53" s="1"/>
    </row>
    <row r="54" spans="2:12" x14ac:dyDescent="0.3">
      <c r="B54" s="1">
        <v>36</v>
      </c>
      <c r="C54" s="32">
        <v>43.37</v>
      </c>
      <c r="D54" s="33">
        <v>42.63</v>
      </c>
      <c r="E54" s="33">
        <v>42.71</v>
      </c>
      <c r="F54" s="33"/>
      <c r="G54" s="33">
        <v>42.16</v>
      </c>
      <c r="H54" s="33">
        <v>42.5</v>
      </c>
      <c r="I54" s="98"/>
      <c r="J54" s="102"/>
      <c r="K54" s="99"/>
      <c r="L54" s="1"/>
    </row>
    <row r="55" spans="2:12" x14ac:dyDescent="0.3">
      <c r="B55" s="1">
        <v>37</v>
      </c>
      <c r="C55" s="32">
        <v>43.06</v>
      </c>
      <c r="D55" s="33">
        <v>42.55</v>
      </c>
      <c r="E55" s="33">
        <v>42.78</v>
      </c>
      <c r="F55" s="33"/>
      <c r="G55" s="33">
        <v>42.05</v>
      </c>
      <c r="H55" s="33">
        <v>42.59</v>
      </c>
      <c r="I55" s="98"/>
      <c r="J55" s="102"/>
      <c r="K55" s="99"/>
      <c r="L55" s="1"/>
    </row>
    <row r="56" spans="2:12" x14ac:dyDescent="0.3">
      <c r="B56" s="1">
        <v>38</v>
      </c>
      <c r="C56" s="32">
        <v>44.32</v>
      </c>
      <c r="D56" s="33">
        <v>42.53</v>
      </c>
      <c r="E56" s="33">
        <v>42.89</v>
      </c>
      <c r="F56" s="33"/>
      <c r="G56" s="33">
        <v>42.23</v>
      </c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42.66</v>
      </c>
      <c r="E57" s="33">
        <v>42.82</v>
      </c>
      <c r="F57" s="33"/>
      <c r="G57" s="33">
        <v>42.49</v>
      </c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42.41</v>
      </c>
      <c r="E58" s="33">
        <v>42.84</v>
      </c>
      <c r="F58" s="33"/>
      <c r="G58" s="33">
        <v>42.32</v>
      </c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>
        <v>42.51</v>
      </c>
      <c r="E59" s="33">
        <v>44.08</v>
      </c>
      <c r="F59" s="33"/>
      <c r="G59" s="33">
        <v>42.54</v>
      </c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>
        <v>42.54</v>
      </c>
      <c r="E60" s="33"/>
      <c r="F60" s="33"/>
      <c r="G60" s="33">
        <v>42.23</v>
      </c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>
        <v>42.5</v>
      </c>
      <c r="E61" s="33"/>
      <c r="F61" s="33"/>
      <c r="G61" s="33">
        <v>42.98</v>
      </c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>
        <v>43.13</v>
      </c>
      <c r="E62" s="33"/>
      <c r="F62" s="33"/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>
        <v>42.55</v>
      </c>
      <c r="E63" s="33"/>
      <c r="F63" s="33"/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>
        <v>42.28</v>
      </c>
      <c r="E64" s="33"/>
      <c r="F64" s="33"/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>
        <v>42.58</v>
      </c>
      <c r="E65" s="33"/>
      <c r="F65" s="33"/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>
        <v>42.64</v>
      </c>
      <c r="E66" s="33"/>
      <c r="F66" s="33"/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>
        <v>42.59</v>
      </c>
      <c r="E67" s="33"/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>
        <v>42.31</v>
      </c>
      <c r="E68" s="33"/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>
        <v>42.46</v>
      </c>
      <c r="E69" s="33"/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>
        <v>42.54</v>
      </c>
      <c r="E70" s="33"/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>
        <v>42.62</v>
      </c>
      <c r="E71" s="33"/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>
        <v>42.61</v>
      </c>
      <c r="E72" s="33"/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>
        <v>42.51</v>
      </c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>
        <v>42.42</v>
      </c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>
        <v>42.62</v>
      </c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>
        <v>43.38</v>
      </c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zoomScale="90" zoomScaleNormal="90" workbookViewId="0">
      <selection activeCell="D14" sqref="D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16.44140625" style="1" customWidth="1"/>
    <col min="16" max="16" width="8.88671875" style="1"/>
    <col min="17" max="17" width="3.77734375" style="1" customWidth="1"/>
    <col min="18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142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46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  <c r="U7" s="451"/>
    </row>
    <row r="8" spans="1:21" s="3" customFormat="1" ht="30" customHeight="1" thickBot="1" x14ac:dyDescent="0.35">
      <c r="A8" s="67">
        <v>1</v>
      </c>
      <c r="B8" s="113" t="s">
        <v>144</v>
      </c>
      <c r="C8" s="70" t="s">
        <v>229</v>
      </c>
      <c r="D8" s="108">
        <f>COUNTA(C19:C83)</f>
        <v>35</v>
      </c>
      <c r="E8" s="75">
        <f>COUNTA(C19:C83)</f>
        <v>35</v>
      </c>
      <c r="F8" s="449">
        <f>MIN(C19:C82)</f>
        <v>41.97</v>
      </c>
      <c r="G8" s="111">
        <f>AVERAGE(C19:C85)</f>
        <v>42.92885714285714</v>
      </c>
      <c r="H8" s="56"/>
      <c r="I8" s="79">
        <f t="shared" ref="I8:I13" si="0">G8-F8</f>
        <v>0.9588571428571413</v>
      </c>
      <c r="J8" s="84">
        <v>1.7485972222222222E-2</v>
      </c>
      <c r="K8" s="91">
        <f>J8</f>
        <v>1.7485972222222222E-2</v>
      </c>
      <c r="L8" s="92">
        <f>K8</f>
        <v>1.7485972222222222E-2</v>
      </c>
      <c r="M8" s="254" t="s">
        <v>209</v>
      </c>
      <c r="N8" s="57"/>
      <c r="O8" s="55"/>
      <c r="P8" s="15"/>
      <c r="Q8" s="453"/>
      <c r="R8" s="454"/>
      <c r="S8" s="451"/>
      <c r="T8" s="453"/>
      <c r="U8" s="453"/>
    </row>
    <row r="9" spans="1:21" s="3" customFormat="1" ht="30" customHeight="1" x14ac:dyDescent="0.3">
      <c r="A9" s="68">
        <v>2</v>
      </c>
      <c r="B9" s="74" t="s">
        <v>143</v>
      </c>
      <c r="C9" s="71" t="s">
        <v>300</v>
      </c>
      <c r="D9" s="16">
        <f>COUNTA(D19:D83)+D8+1</f>
        <v>79</v>
      </c>
      <c r="E9" s="76">
        <f>COUNTA(D19:D83)+1</f>
        <v>44</v>
      </c>
      <c r="F9" s="468">
        <f>MIN(D19:D82)</f>
        <v>42.37</v>
      </c>
      <c r="G9" s="47">
        <f>AVERAGE(D19:D84)</f>
        <v>42.789302325581403</v>
      </c>
      <c r="H9" s="14"/>
      <c r="I9" s="80">
        <f t="shared" si="0"/>
        <v>0.41930232558140546</v>
      </c>
      <c r="J9" s="85">
        <v>4.0392511574074072E-2</v>
      </c>
      <c r="K9" s="93">
        <f>J9-J8</f>
        <v>2.290653935185185E-2</v>
      </c>
      <c r="L9" s="94">
        <f>K9</f>
        <v>2.290653935185185E-2</v>
      </c>
      <c r="M9" s="253" t="s">
        <v>303</v>
      </c>
      <c r="N9" s="58"/>
      <c r="O9" s="44"/>
      <c r="P9" s="15"/>
      <c r="Q9" s="315"/>
      <c r="R9" s="456"/>
      <c r="S9" s="457"/>
      <c r="T9" s="453"/>
      <c r="U9" s="453"/>
    </row>
    <row r="10" spans="1:21" s="3" customFormat="1" ht="30" customHeight="1" thickBot="1" x14ac:dyDescent="0.35">
      <c r="A10" s="68">
        <v>3</v>
      </c>
      <c r="B10" s="74" t="s">
        <v>144</v>
      </c>
      <c r="C10" s="71" t="s">
        <v>189</v>
      </c>
      <c r="D10" s="16">
        <f>COUNTA(E19:E83)+D9+1+5</f>
        <v>137</v>
      </c>
      <c r="E10" s="281">
        <f>COUNTA(E19:E83)+1+4</f>
        <v>57</v>
      </c>
      <c r="F10" s="461">
        <f>MIN(E19:E84)</f>
        <v>42.28</v>
      </c>
      <c r="G10" s="46">
        <f>AVERAGE(E19:E85)</f>
        <v>42.551153846153845</v>
      </c>
      <c r="H10" s="14"/>
      <c r="I10" s="80">
        <f t="shared" si="0"/>
        <v>0.27115384615384386</v>
      </c>
      <c r="J10" s="85">
        <v>7.0061018518518522E-2</v>
      </c>
      <c r="K10" s="280">
        <f>J10-J9</f>
        <v>2.966850694444445E-2</v>
      </c>
      <c r="L10" s="94">
        <f>K10+L8</f>
        <v>4.7154479166666673E-2</v>
      </c>
      <c r="M10" s="253" t="s">
        <v>304</v>
      </c>
      <c r="N10" s="59"/>
      <c r="O10" s="54"/>
      <c r="P10" s="439"/>
      <c r="Q10" s="453"/>
      <c r="R10" s="453"/>
      <c r="S10" s="444"/>
      <c r="T10" s="444"/>
      <c r="U10" s="453"/>
    </row>
    <row r="11" spans="1:21" s="3" customFormat="1" ht="30" customHeight="1" thickBot="1" x14ac:dyDescent="0.35">
      <c r="A11" s="68">
        <v>4</v>
      </c>
      <c r="B11" s="74" t="s">
        <v>143</v>
      </c>
      <c r="C11" s="71" t="s">
        <v>300</v>
      </c>
      <c r="D11" s="16">
        <f>COUNTA(F19:F83)+D10+1</f>
        <v>194</v>
      </c>
      <c r="E11" s="76">
        <f>COUNTA(F19:F83)+1</f>
        <v>57</v>
      </c>
      <c r="F11" s="448">
        <f>MIN(F19:F84)</f>
        <v>42.32</v>
      </c>
      <c r="G11" s="46">
        <f>AVERAGE(F19:F84)</f>
        <v>42.68732142857143</v>
      </c>
      <c r="H11" s="14"/>
      <c r="I11" s="80">
        <f t="shared" si="0"/>
        <v>0.36732142857142946</v>
      </c>
      <c r="J11" s="85">
        <v>9.9372025462962962E-2</v>
      </c>
      <c r="K11" s="93">
        <f>J11-J10</f>
        <v>2.931100694444444E-2</v>
      </c>
      <c r="L11" s="94">
        <f>K11+L9</f>
        <v>5.221754629629629E-2</v>
      </c>
      <c r="M11" s="253" t="s">
        <v>305</v>
      </c>
      <c r="N11" s="58"/>
      <c r="O11" s="294" t="s">
        <v>361</v>
      </c>
      <c r="Q11" s="453"/>
      <c r="R11" s="453"/>
      <c r="S11" s="453"/>
      <c r="T11" s="444"/>
      <c r="U11" s="453"/>
    </row>
    <row r="12" spans="1:21" s="3" customFormat="1" ht="30" customHeight="1" x14ac:dyDescent="0.3">
      <c r="A12" s="68">
        <v>5</v>
      </c>
      <c r="B12" s="115" t="s">
        <v>144</v>
      </c>
      <c r="C12" s="72" t="s">
        <v>250</v>
      </c>
      <c r="D12" s="16">
        <f>COUNTA(G19:G83)+D11+1</f>
        <v>215</v>
      </c>
      <c r="E12" s="76">
        <f>COUNTA(G19:G83)+1</f>
        <v>21</v>
      </c>
      <c r="F12" s="110">
        <f>MIN(G19:G84)</f>
        <v>42.31</v>
      </c>
      <c r="G12" s="46">
        <f>AVERAGE(G19:G884)</f>
        <v>42.870500000000007</v>
      </c>
      <c r="H12" s="14"/>
      <c r="I12" s="80">
        <f t="shared" si="0"/>
        <v>0.56050000000000466</v>
      </c>
      <c r="J12" s="85">
        <v>0.11121103009259259</v>
      </c>
      <c r="K12" s="93">
        <f>J12-J11</f>
        <v>1.1839004629629626E-2</v>
      </c>
      <c r="L12" s="95">
        <f>K12+L10</f>
        <v>5.8993483796296299E-2</v>
      </c>
      <c r="M12" s="253" t="s">
        <v>306</v>
      </c>
      <c r="N12" s="58"/>
      <c r="O12" s="45"/>
      <c r="Q12" s="453"/>
      <c r="R12" s="459"/>
      <c r="S12" s="453"/>
      <c r="T12" s="453"/>
      <c r="U12" s="453"/>
    </row>
    <row r="13" spans="1:21" s="3" customFormat="1" ht="30" customHeight="1" thickBot="1" x14ac:dyDescent="0.35">
      <c r="A13" s="69" t="s">
        <v>37</v>
      </c>
      <c r="B13" s="114" t="s">
        <v>143</v>
      </c>
      <c r="C13" s="73" t="s">
        <v>190</v>
      </c>
      <c r="D13" s="109">
        <f>COUNTA(H19:H83)+D12+1+1</f>
        <v>242</v>
      </c>
      <c r="E13" s="250">
        <f>COUNTA(H19:H83)+1</f>
        <v>26</v>
      </c>
      <c r="F13" s="82">
        <f>MIN(H19:H84)</f>
        <v>42.34</v>
      </c>
      <c r="G13" s="60">
        <f>AVERAGE(H19:H84)</f>
        <v>42.622</v>
      </c>
      <c r="H13" s="61"/>
      <c r="I13" s="83">
        <f t="shared" si="0"/>
        <v>0.28199999999999648</v>
      </c>
      <c r="J13" s="86" t="str">
        <f>'Общие результаты'!G6</f>
        <v>3:00:12</v>
      </c>
      <c r="K13" s="96">
        <f>J13-J12</f>
        <v>1.3927858796296294E-2</v>
      </c>
      <c r="L13" s="97">
        <f>K13+L11</f>
        <v>6.6145405092592591E-2</v>
      </c>
      <c r="M13" s="88"/>
      <c r="N13" s="282" t="s">
        <v>213</v>
      </c>
      <c r="O13" s="295" t="s">
        <v>380</v>
      </c>
      <c r="Q13" s="453"/>
      <c r="R13" s="453"/>
      <c r="S13" s="453"/>
      <c r="T13" s="453"/>
      <c r="U13" s="453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42.186666666666667</v>
      </c>
      <c r="G14" s="37">
        <f>AVERAGE(G8,G10,G12)</f>
        <v>42.783503663003671</v>
      </c>
      <c r="H14" s="52" t="s">
        <v>301</v>
      </c>
      <c r="I14" s="38">
        <f>AVERAGE(I8,I10,I12)</f>
        <v>0.59683699633699661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42.343333333333334</v>
      </c>
      <c r="G15" s="22">
        <f>AVERAGE(G9,G11,G13)</f>
        <v>42.699541251384268</v>
      </c>
      <c r="H15" s="53" t="s">
        <v>302</v>
      </c>
      <c r="I15" s="23">
        <f>AVERAGE(I9,I11,I13)</f>
        <v>0.35620791805094382</v>
      </c>
      <c r="J15" s="20"/>
      <c r="K15" s="20" t="s">
        <v>22</v>
      </c>
      <c r="L15" s="20"/>
      <c r="M15" s="17"/>
      <c r="N15" s="17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42.265000000000001</v>
      </c>
      <c r="G16" s="26">
        <f>AVERAGE(C19:H88)</f>
        <v>42.721038961038943</v>
      </c>
      <c r="H16" s="27"/>
      <c r="I16" s="28">
        <f>AVERAGE(I8:I13)</f>
        <v>0.47652245719397018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Шиленко Саша</v>
      </c>
      <c r="D18" s="29" t="str">
        <f>B9</f>
        <v>Коруз Вадим</v>
      </c>
      <c r="E18" s="29" t="str">
        <f>B10</f>
        <v>Шиленко Саша</v>
      </c>
      <c r="F18" s="29" t="str">
        <f>B11</f>
        <v>Коруз Вадим</v>
      </c>
      <c r="G18" s="29" t="str">
        <f>B12</f>
        <v>Шиленко Саша</v>
      </c>
      <c r="H18" s="29" t="str">
        <f>B13</f>
        <v>Коруз Вадим</v>
      </c>
      <c r="I18" s="13"/>
      <c r="J18" s="13"/>
    </row>
    <row r="19" spans="2:14" x14ac:dyDescent="0.3">
      <c r="B19" s="1">
        <v>1</v>
      </c>
      <c r="C19" s="30">
        <v>47.26</v>
      </c>
      <c r="D19" s="31">
        <v>43.07</v>
      </c>
      <c r="E19" s="31">
        <v>42.57</v>
      </c>
      <c r="F19" s="31">
        <v>42.9</v>
      </c>
      <c r="G19" s="31">
        <v>43.09</v>
      </c>
      <c r="H19" s="31">
        <v>42.53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56.25</v>
      </c>
      <c r="D20" s="33">
        <v>42.97</v>
      </c>
      <c r="E20" s="33">
        <v>42.53</v>
      </c>
      <c r="F20" s="33">
        <v>42.82</v>
      </c>
      <c r="G20" s="33">
        <v>42.61</v>
      </c>
      <c r="H20" s="33">
        <v>42.49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42.84</v>
      </c>
      <c r="D21" s="33">
        <v>42.76</v>
      </c>
      <c r="E21" s="33">
        <v>42.67</v>
      </c>
      <c r="F21" s="33">
        <v>43.24</v>
      </c>
      <c r="G21" s="33">
        <v>43.93</v>
      </c>
      <c r="H21" s="33">
        <v>44.55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42.38</v>
      </c>
      <c r="D22" s="33">
        <v>43.38</v>
      </c>
      <c r="E22" s="33">
        <v>42.37</v>
      </c>
      <c r="F22" s="33">
        <v>42.67</v>
      </c>
      <c r="G22" s="33">
        <v>43.29</v>
      </c>
      <c r="H22" s="33">
        <v>42.39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42.38</v>
      </c>
      <c r="D23" s="33">
        <v>42.85</v>
      </c>
      <c r="E23" s="33">
        <v>42.51</v>
      </c>
      <c r="F23" s="33">
        <v>42.67</v>
      </c>
      <c r="G23" s="33">
        <v>42.58</v>
      </c>
      <c r="H23" s="33">
        <v>42.36</v>
      </c>
      <c r="I23" s="98"/>
      <c r="J23" s="102"/>
      <c r="K23" s="98"/>
    </row>
    <row r="24" spans="2:14" x14ac:dyDescent="0.3">
      <c r="B24" s="1">
        <v>6</v>
      </c>
      <c r="C24" s="32">
        <v>42.2</v>
      </c>
      <c r="D24" s="33">
        <v>42.88</v>
      </c>
      <c r="E24" s="33">
        <v>42.4</v>
      </c>
      <c r="F24" s="33">
        <v>42.58</v>
      </c>
      <c r="G24" s="33">
        <v>42.32</v>
      </c>
      <c r="H24" s="33">
        <v>42.53</v>
      </c>
      <c r="I24" s="98"/>
      <c r="J24" s="102"/>
      <c r="K24" s="98"/>
    </row>
    <row r="25" spans="2:14" x14ac:dyDescent="0.3">
      <c r="B25" s="1">
        <v>7</v>
      </c>
      <c r="C25" s="32">
        <v>42.3</v>
      </c>
      <c r="D25" s="33">
        <v>43.6</v>
      </c>
      <c r="E25" s="33">
        <v>42.54</v>
      </c>
      <c r="F25" s="33">
        <v>42.71</v>
      </c>
      <c r="G25" s="33">
        <v>42.48</v>
      </c>
      <c r="H25" s="33">
        <v>42.36</v>
      </c>
      <c r="I25" s="98"/>
      <c r="J25" s="102"/>
      <c r="K25" s="98"/>
    </row>
    <row r="26" spans="2:14" x14ac:dyDescent="0.3">
      <c r="B26" s="1">
        <v>8</v>
      </c>
      <c r="C26" s="32">
        <v>42.19</v>
      </c>
      <c r="D26" s="33">
        <v>42.53</v>
      </c>
      <c r="E26" s="33">
        <v>42.67</v>
      </c>
      <c r="F26" s="33">
        <v>42.72</v>
      </c>
      <c r="G26" s="33">
        <v>42.36</v>
      </c>
      <c r="H26" s="33">
        <v>43.29</v>
      </c>
      <c r="I26" s="98"/>
      <c r="J26" s="102"/>
      <c r="K26" s="98"/>
    </row>
    <row r="27" spans="2:14" x14ac:dyDescent="0.3">
      <c r="B27" s="1">
        <v>9</v>
      </c>
      <c r="C27" s="36">
        <v>42.72</v>
      </c>
      <c r="D27" s="33">
        <v>42.58</v>
      </c>
      <c r="E27" s="33">
        <v>42.42</v>
      </c>
      <c r="F27" s="33">
        <v>42.63</v>
      </c>
      <c r="G27" s="33">
        <v>44.49</v>
      </c>
      <c r="H27" s="33">
        <v>42.65</v>
      </c>
      <c r="I27" s="98"/>
      <c r="J27" s="102"/>
      <c r="K27" s="98"/>
    </row>
    <row r="28" spans="2:14" x14ac:dyDescent="0.3">
      <c r="B28" s="1">
        <v>10</v>
      </c>
      <c r="C28" s="32">
        <v>42.15</v>
      </c>
      <c r="D28" s="33">
        <v>43.19</v>
      </c>
      <c r="E28" s="33">
        <v>42.28</v>
      </c>
      <c r="F28" s="33">
        <v>43.03</v>
      </c>
      <c r="G28" s="33">
        <v>42.74</v>
      </c>
      <c r="H28" s="33">
        <v>42.84</v>
      </c>
      <c r="I28" s="98"/>
      <c r="J28" s="102"/>
      <c r="K28" s="98"/>
    </row>
    <row r="29" spans="2:14" x14ac:dyDescent="0.3">
      <c r="B29" s="1">
        <v>11</v>
      </c>
      <c r="C29" s="32">
        <v>41.97</v>
      </c>
      <c r="D29" s="33">
        <v>42.66</v>
      </c>
      <c r="E29" s="33">
        <v>42.32</v>
      </c>
      <c r="F29" s="33">
        <v>42.74</v>
      </c>
      <c r="G29" s="33">
        <v>42.31</v>
      </c>
      <c r="H29" s="33">
        <v>42.56</v>
      </c>
      <c r="I29" s="98"/>
      <c r="J29" s="102"/>
      <c r="K29" s="98"/>
    </row>
    <row r="30" spans="2:14" x14ac:dyDescent="0.3">
      <c r="B30" s="1">
        <v>12</v>
      </c>
      <c r="C30" s="32">
        <v>42.5</v>
      </c>
      <c r="D30" s="33">
        <v>42.72</v>
      </c>
      <c r="E30" s="33">
        <v>42.44</v>
      </c>
      <c r="F30" s="33">
        <v>42.71</v>
      </c>
      <c r="G30" s="33">
        <v>42.49</v>
      </c>
      <c r="H30" s="33">
        <v>42.34</v>
      </c>
      <c r="I30" s="98"/>
      <c r="J30" s="102"/>
      <c r="K30" s="98"/>
    </row>
    <row r="31" spans="2:14" x14ac:dyDescent="0.3">
      <c r="B31" s="1">
        <v>13</v>
      </c>
      <c r="C31" s="32">
        <v>42.97</v>
      </c>
      <c r="D31" s="33">
        <v>42.7</v>
      </c>
      <c r="E31" s="33">
        <v>42.81</v>
      </c>
      <c r="F31" s="33">
        <v>42.89</v>
      </c>
      <c r="G31" s="33">
        <v>42.32</v>
      </c>
      <c r="H31" s="33">
        <v>42.45</v>
      </c>
      <c r="I31" s="98"/>
      <c r="J31" s="102"/>
      <c r="K31" s="99"/>
      <c r="L31" s="1"/>
    </row>
    <row r="32" spans="2:14" x14ac:dyDescent="0.3">
      <c r="B32" s="1">
        <v>14</v>
      </c>
      <c r="C32" s="34">
        <v>42.47</v>
      </c>
      <c r="D32" s="33">
        <v>42.6</v>
      </c>
      <c r="E32" s="33">
        <v>42.45</v>
      </c>
      <c r="F32" s="33">
        <v>42.8</v>
      </c>
      <c r="G32" s="33">
        <v>42.4</v>
      </c>
      <c r="H32" s="33">
        <v>42.48</v>
      </c>
      <c r="I32" s="98"/>
      <c r="J32" s="102"/>
      <c r="K32" s="99"/>
      <c r="L32" s="1"/>
    </row>
    <row r="33" spans="2:12" x14ac:dyDescent="0.3">
      <c r="B33" s="1">
        <v>15</v>
      </c>
      <c r="C33" s="32">
        <v>42.37</v>
      </c>
      <c r="D33" s="33">
        <v>42.93</v>
      </c>
      <c r="E33" s="33">
        <v>42.58</v>
      </c>
      <c r="F33" s="33">
        <v>42.73</v>
      </c>
      <c r="G33" s="33">
        <v>42.33</v>
      </c>
      <c r="H33" s="33">
        <v>42.61</v>
      </c>
      <c r="I33" s="98"/>
      <c r="J33" s="102"/>
      <c r="K33" s="99"/>
      <c r="L33" s="1"/>
    </row>
    <row r="34" spans="2:12" x14ac:dyDescent="0.3">
      <c r="B34" s="1">
        <v>16</v>
      </c>
      <c r="C34" s="32">
        <v>42.33</v>
      </c>
      <c r="D34" s="39">
        <v>42.77</v>
      </c>
      <c r="E34" s="33">
        <v>42.33</v>
      </c>
      <c r="F34" s="33">
        <v>42.61</v>
      </c>
      <c r="G34" s="33">
        <v>42.47</v>
      </c>
      <c r="H34" s="33">
        <v>42.56</v>
      </c>
      <c r="I34" s="98"/>
      <c r="J34" s="102"/>
      <c r="K34" s="99"/>
      <c r="L34" s="1"/>
    </row>
    <row r="35" spans="2:12" x14ac:dyDescent="0.3">
      <c r="B35" s="1">
        <v>17</v>
      </c>
      <c r="C35" s="32">
        <v>42.29</v>
      </c>
      <c r="D35" s="33">
        <v>42.47</v>
      </c>
      <c r="E35" s="33">
        <v>42.43</v>
      </c>
      <c r="F35" s="33">
        <v>42.41</v>
      </c>
      <c r="G35" s="33">
        <v>42.51</v>
      </c>
      <c r="H35" s="33">
        <v>42.75</v>
      </c>
      <c r="I35" s="98"/>
      <c r="J35" s="102"/>
      <c r="K35" s="99"/>
      <c r="L35" s="1"/>
    </row>
    <row r="36" spans="2:12" x14ac:dyDescent="0.3">
      <c r="B36" s="1">
        <v>18</v>
      </c>
      <c r="C36" s="32">
        <v>42.12</v>
      </c>
      <c r="D36" s="33">
        <v>42.73</v>
      </c>
      <c r="E36" s="33">
        <v>42.55</v>
      </c>
      <c r="F36" s="33">
        <v>42.43</v>
      </c>
      <c r="G36" s="33">
        <v>42.31</v>
      </c>
      <c r="H36" s="33">
        <v>42.7</v>
      </c>
      <c r="I36" s="98"/>
      <c r="J36" s="102"/>
      <c r="K36" s="99"/>
      <c r="L36" s="1"/>
    </row>
    <row r="37" spans="2:12" x14ac:dyDescent="0.3">
      <c r="B37" s="1">
        <v>19</v>
      </c>
      <c r="C37" s="32">
        <v>42.17</v>
      </c>
      <c r="D37" s="33">
        <v>43.55</v>
      </c>
      <c r="E37" s="33">
        <v>42.34</v>
      </c>
      <c r="F37" s="33">
        <v>42.53</v>
      </c>
      <c r="G37" s="33">
        <v>43.36</v>
      </c>
      <c r="H37" s="33">
        <v>42.54</v>
      </c>
      <c r="I37" s="98"/>
      <c r="J37" s="102"/>
      <c r="K37" s="99"/>
      <c r="L37" s="1"/>
    </row>
    <row r="38" spans="2:12" x14ac:dyDescent="0.3">
      <c r="B38" s="1">
        <v>20</v>
      </c>
      <c r="C38" s="32">
        <v>42.32</v>
      </c>
      <c r="D38" s="33">
        <v>43.09</v>
      </c>
      <c r="E38" s="33">
        <v>42.63</v>
      </c>
      <c r="F38" s="33">
        <v>42.57</v>
      </c>
      <c r="G38" s="33">
        <v>45.02</v>
      </c>
      <c r="H38" s="33">
        <v>42.62</v>
      </c>
      <c r="I38" s="98"/>
      <c r="J38" s="102"/>
      <c r="K38" s="99"/>
      <c r="L38" s="1"/>
    </row>
    <row r="39" spans="2:12" x14ac:dyDescent="0.3">
      <c r="B39" s="1">
        <v>21</v>
      </c>
      <c r="C39" s="32">
        <v>42.26</v>
      </c>
      <c r="D39" s="33">
        <v>42.8</v>
      </c>
      <c r="E39" s="33">
        <v>42.52</v>
      </c>
      <c r="F39" s="33">
        <v>42.43</v>
      </c>
      <c r="G39" s="33"/>
      <c r="H39" s="33">
        <v>42.37</v>
      </c>
      <c r="I39" s="98"/>
      <c r="J39" s="102"/>
      <c r="K39" s="99"/>
      <c r="L39" s="1"/>
    </row>
    <row r="40" spans="2:12" x14ac:dyDescent="0.3">
      <c r="B40" s="1">
        <v>22</v>
      </c>
      <c r="C40" s="32">
        <v>42.54</v>
      </c>
      <c r="D40" s="33">
        <v>43.48</v>
      </c>
      <c r="E40" s="33">
        <v>42.54</v>
      </c>
      <c r="F40" s="33">
        <v>42.43</v>
      </c>
      <c r="G40" s="33"/>
      <c r="H40" s="33">
        <v>42.35</v>
      </c>
      <c r="I40" s="98"/>
      <c r="J40" s="102"/>
      <c r="K40" s="99"/>
      <c r="L40" s="1"/>
    </row>
    <row r="41" spans="2:12" x14ac:dyDescent="0.3">
      <c r="B41" s="1">
        <v>23</v>
      </c>
      <c r="C41" s="32">
        <v>42.21</v>
      </c>
      <c r="D41" s="33">
        <v>42.72</v>
      </c>
      <c r="E41" s="33">
        <v>42.68</v>
      </c>
      <c r="F41" s="33">
        <v>42.55</v>
      </c>
      <c r="G41" s="33"/>
      <c r="H41" s="33">
        <v>42.5</v>
      </c>
      <c r="I41" s="98"/>
      <c r="J41" s="102"/>
      <c r="K41" s="99"/>
      <c r="L41" s="1"/>
    </row>
    <row r="42" spans="2:12" x14ac:dyDescent="0.3">
      <c r="B42" s="1">
        <v>24</v>
      </c>
      <c r="C42" s="32">
        <v>42.74</v>
      </c>
      <c r="D42" s="33">
        <v>42.69</v>
      </c>
      <c r="E42" s="33">
        <v>42.37</v>
      </c>
      <c r="F42" s="33">
        <v>42.49</v>
      </c>
      <c r="G42" s="33"/>
      <c r="H42" s="33">
        <v>42.38</v>
      </c>
      <c r="I42" s="98"/>
      <c r="J42" s="102"/>
      <c r="K42" s="99"/>
      <c r="L42" s="1"/>
    </row>
    <row r="43" spans="2:12" x14ac:dyDescent="0.3">
      <c r="B43" s="1">
        <v>25</v>
      </c>
      <c r="C43" s="32">
        <v>42.26</v>
      </c>
      <c r="D43" s="33">
        <v>42.37</v>
      </c>
      <c r="E43" s="33">
        <v>42.5</v>
      </c>
      <c r="F43" s="33">
        <v>42.53</v>
      </c>
      <c r="G43" s="33"/>
      <c r="H43" s="33">
        <v>42.35</v>
      </c>
      <c r="I43" s="98"/>
      <c r="J43" s="102"/>
      <c r="K43" s="99"/>
      <c r="L43" s="1"/>
    </row>
    <row r="44" spans="2:12" x14ac:dyDescent="0.3">
      <c r="B44" s="1">
        <v>26</v>
      </c>
      <c r="C44" s="32">
        <v>42.68</v>
      </c>
      <c r="D44" s="33">
        <v>42.64</v>
      </c>
      <c r="E44" s="33">
        <v>42.65</v>
      </c>
      <c r="F44" s="33">
        <v>42.65</v>
      </c>
      <c r="G44" s="33"/>
      <c r="H44" s="33"/>
      <c r="I44" s="98"/>
      <c r="J44" s="102"/>
      <c r="K44" s="99"/>
      <c r="L44" s="1"/>
    </row>
    <row r="45" spans="2:12" x14ac:dyDescent="0.3">
      <c r="B45" s="1">
        <v>27</v>
      </c>
      <c r="C45" s="32">
        <v>42.42</v>
      </c>
      <c r="D45" s="33">
        <v>42.57</v>
      </c>
      <c r="E45" s="33">
        <v>42.48</v>
      </c>
      <c r="F45" s="33">
        <v>43.22</v>
      </c>
      <c r="G45" s="33"/>
      <c r="H45" s="33"/>
      <c r="I45" s="98"/>
      <c r="J45" s="102"/>
      <c r="K45" s="99"/>
      <c r="L45" s="1"/>
    </row>
    <row r="46" spans="2:12" x14ac:dyDescent="0.3">
      <c r="B46" s="1">
        <v>28</v>
      </c>
      <c r="C46" s="32">
        <v>42.05</v>
      </c>
      <c r="D46" s="33">
        <v>42.42</v>
      </c>
      <c r="E46" s="33">
        <v>42.32</v>
      </c>
      <c r="F46" s="33">
        <v>42.42</v>
      </c>
      <c r="G46" s="33"/>
      <c r="H46" s="33"/>
      <c r="I46" s="98"/>
      <c r="J46" s="102"/>
      <c r="K46" s="99"/>
      <c r="L46" s="1"/>
    </row>
    <row r="47" spans="2:12" x14ac:dyDescent="0.3">
      <c r="B47" s="1">
        <v>29</v>
      </c>
      <c r="C47" s="32">
        <v>42.37</v>
      </c>
      <c r="D47" s="33">
        <v>42.83</v>
      </c>
      <c r="E47" s="33">
        <v>42.48</v>
      </c>
      <c r="F47" s="33">
        <v>42.86</v>
      </c>
      <c r="G47" s="33"/>
      <c r="H47" s="33"/>
      <c r="I47" s="98"/>
      <c r="J47" s="102"/>
      <c r="K47" s="99"/>
      <c r="L47" s="1"/>
    </row>
    <row r="48" spans="2:12" x14ac:dyDescent="0.3">
      <c r="B48" s="1">
        <v>30</v>
      </c>
      <c r="C48" s="32">
        <v>42.08</v>
      </c>
      <c r="D48" s="33">
        <v>42.68</v>
      </c>
      <c r="E48" s="33">
        <v>42.63</v>
      </c>
      <c r="F48" s="33">
        <v>42.6</v>
      </c>
      <c r="G48" s="33"/>
      <c r="H48" s="33"/>
      <c r="I48" s="98"/>
      <c r="J48" s="102"/>
      <c r="K48" s="99"/>
      <c r="L48" s="1"/>
    </row>
    <row r="49" spans="2:12" x14ac:dyDescent="0.3">
      <c r="B49" s="1">
        <v>31</v>
      </c>
      <c r="C49" s="32">
        <v>42.27</v>
      </c>
      <c r="D49" s="33">
        <v>42.58</v>
      </c>
      <c r="E49" s="33">
        <v>43.2</v>
      </c>
      <c r="F49" s="33">
        <v>42.49</v>
      </c>
      <c r="G49" s="33"/>
      <c r="H49" s="33"/>
      <c r="I49" s="98"/>
      <c r="J49" s="102"/>
      <c r="K49" s="99"/>
      <c r="L49" s="1"/>
    </row>
    <row r="50" spans="2:12" x14ac:dyDescent="0.3">
      <c r="B50" s="1">
        <v>32</v>
      </c>
      <c r="C50" s="32">
        <v>42.2</v>
      </c>
      <c r="D50" s="33">
        <v>42.44</v>
      </c>
      <c r="E50" s="33">
        <v>42.74</v>
      </c>
      <c r="F50" s="33">
        <v>42.32</v>
      </c>
      <c r="G50" s="33"/>
      <c r="H50" s="33"/>
      <c r="I50" s="98"/>
      <c r="J50" s="102"/>
      <c r="K50" s="99"/>
      <c r="L50" s="1"/>
    </row>
    <row r="51" spans="2:12" x14ac:dyDescent="0.3">
      <c r="B51" s="1">
        <v>33</v>
      </c>
      <c r="C51" s="32">
        <v>42.34</v>
      </c>
      <c r="D51" s="33">
        <v>42.75</v>
      </c>
      <c r="E51" s="33">
        <v>42.46</v>
      </c>
      <c r="F51" s="33">
        <v>42.65</v>
      </c>
      <c r="G51" s="33"/>
      <c r="H51" s="33"/>
      <c r="I51" s="98"/>
      <c r="J51" s="102"/>
      <c r="K51" s="99"/>
      <c r="L51" s="1"/>
    </row>
    <row r="52" spans="2:12" x14ac:dyDescent="0.3">
      <c r="B52" s="1">
        <v>34</v>
      </c>
      <c r="C52" s="32">
        <v>42.39</v>
      </c>
      <c r="D52" s="33">
        <v>42.68</v>
      </c>
      <c r="E52" s="33">
        <v>42.36</v>
      </c>
      <c r="F52" s="33">
        <v>42.55</v>
      </c>
      <c r="G52" s="33"/>
      <c r="H52" s="33"/>
      <c r="I52" s="98"/>
      <c r="J52" s="102"/>
      <c r="K52" s="99"/>
      <c r="L52" s="1"/>
    </row>
    <row r="53" spans="2:12" x14ac:dyDescent="0.3">
      <c r="B53" s="1">
        <v>35</v>
      </c>
      <c r="C53" s="32">
        <v>43.52</v>
      </c>
      <c r="D53" s="33">
        <v>42.6</v>
      </c>
      <c r="E53" s="33">
        <v>42.5</v>
      </c>
      <c r="F53" s="33">
        <v>42.47</v>
      </c>
      <c r="G53" s="33"/>
      <c r="H53" s="33"/>
      <c r="I53" s="98"/>
      <c r="J53" s="102"/>
      <c r="K53" s="99"/>
      <c r="L53" s="1"/>
    </row>
    <row r="54" spans="2:12" x14ac:dyDescent="0.3">
      <c r="B54" s="1">
        <v>36</v>
      </c>
      <c r="D54" s="33">
        <v>42.51</v>
      </c>
      <c r="E54" s="33">
        <v>42.47</v>
      </c>
      <c r="F54" s="33">
        <v>42.48</v>
      </c>
      <c r="G54" s="33"/>
      <c r="H54" s="33"/>
      <c r="I54" s="98"/>
      <c r="J54" s="102"/>
      <c r="K54" s="99"/>
      <c r="L54" s="1"/>
    </row>
    <row r="55" spans="2:12" x14ac:dyDescent="0.3">
      <c r="B55" s="1">
        <v>37</v>
      </c>
      <c r="C55" s="32"/>
      <c r="D55" s="33">
        <v>42.66</v>
      </c>
      <c r="E55" s="33">
        <v>42.45</v>
      </c>
      <c r="F55" s="33">
        <v>42.58</v>
      </c>
      <c r="G55" s="33"/>
      <c r="H55" s="33"/>
      <c r="I55" s="98"/>
      <c r="J55" s="102"/>
      <c r="K55" s="99"/>
      <c r="L55" s="1"/>
    </row>
    <row r="56" spans="2:12" x14ac:dyDescent="0.3">
      <c r="B56" s="1">
        <v>38</v>
      </c>
      <c r="C56" s="32"/>
      <c r="D56" s="33">
        <v>42.37</v>
      </c>
      <c r="E56" s="33">
        <v>42.54</v>
      </c>
      <c r="F56" s="33">
        <v>42.68</v>
      </c>
      <c r="G56" s="33"/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42.67</v>
      </c>
      <c r="E57" s="33">
        <v>42.55</v>
      </c>
      <c r="F57" s="33">
        <v>42.66</v>
      </c>
      <c r="G57" s="33"/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42.64</v>
      </c>
      <c r="E58" s="33">
        <v>42.5</v>
      </c>
      <c r="F58" s="33">
        <v>42.91</v>
      </c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>
        <v>42.64</v>
      </c>
      <c r="E59" s="33">
        <v>42.58</v>
      </c>
      <c r="F59" s="33">
        <v>42.66</v>
      </c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>
        <v>42.48</v>
      </c>
      <c r="E60" s="33">
        <v>42.44</v>
      </c>
      <c r="F60" s="33">
        <v>42.61</v>
      </c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>
        <v>43.69</v>
      </c>
      <c r="E61" s="33">
        <v>42.28</v>
      </c>
      <c r="F61" s="33">
        <v>42.47</v>
      </c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>
        <v>42.4</v>
      </c>
      <c r="F62" s="33">
        <v>42.8</v>
      </c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>
        <v>42.44</v>
      </c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>
        <v>42.83</v>
      </c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>
        <v>42.71</v>
      </c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>
        <v>43.42</v>
      </c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>
        <v>42.5</v>
      </c>
      <c r="F67" s="33">
        <v>42.65</v>
      </c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>
        <v>42.58</v>
      </c>
      <c r="F68" s="33">
        <v>42.59</v>
      </c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>
        <v>42.77</v>
      </c>
      <c r="F69" s="33">
        <v>42.32</v>
      </c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>
        <v>42.65</v>
      </c>
      <c r="F70" s="33">
        <v>43.44</v>
      </c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>
        <v>42.58</v>
      </c>
      <c r="F71" s="33">
        <v>42.63</v>
      </c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>
        <v>42.63</v>
      </c>
      <c r="F72" s="33">
        <v>42.7</v>
      </c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>
        <v>42.47</v>
      </c>
      <c r="F73" s="33">
        <v>42.55</v>
      </c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>
        <v>44</v>
      </c>
      <c r="F74" s="33">
        <v>43.31</v>
      </c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81"/>
  <sheetViews>
    <sheetView topLeftCell="A40" zoomScale="90" zoomScaleNormal="90" workbookViewId="0">
      <selection activeCell="D14" sqref="D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22.6640625" style="1" customWidth="1"/>
    <col min="16" max="16" width="7.88671875" style="1" customWidth="1"/>
    <col min="17" max="17" width="3" style="1" customWidth="1"/>
    <col min="18" max="16384" width="8.88671875" style="1"/>
  </cols>
  <sheetData>
    <row r="2" spans="1:20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0" ht="7.5" customHeight="1" thickBot="1" x14ac:dyDescent="0.35"/>
    <row r="4" spans="1:20" ht="18" thickBot="1" x14ac:dyDescent="0.4">
      <c r="A4" s="409" t="s">
        <v>392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0" ht="7.5" customHeight="1" thickBot="1" x14ac:dyDescent="0.35"/>
    <row r="6" spans="1:20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0" s="2" customFormat="1" ht="27.75" customHeight="1" thickBot="1" x14ac:dyDescent="0.35">
      <c r="A7" s="413"/>
      <c r="B7" s="415"/>
      <c r="C7" s="417"/>
      <c r="D7" s="419"/>
      <c r="E7" s="421"/>
      <c r="F7" s="46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</row>
    <row r="8" spans="1:20" s="3" customFormat="1" ht="30" customHeight="1" thickBot="1" x14ac:dyDescent="0.35">
      <c r="A8" s="67">
        <v>1</v>
      </c>
      <c r="B8" s="113" t="s">
        <v>161</v>
      </c>
      <c r="C8" s="70" t="s">
        <v>217</v>
      </c>
      <c r="D8" s="108">
        <f>COUNTA(C19:C83)</f>
        <v>33</v>
      </c>
      <c r="E8" s="75">
        <f>COUNTA(C19:C83)</f>
        <v>33</v>
      </c>
      <c r="F8" s="448">
        <f>MIN(C19:C82)</f>
        <v>42.21</v>
      </c>
      <c r="G8" s="111">
        <f>AVERAGE(C19:C85)</f>
        <v>42.718787878787893</v>
      </c>
      <c r="H8" s="56"/>
      <c r="I8" s="79">
        <f t="shared" ref="I8:I13" si="0">G8-F8</f>
        <v>0.50878787878789211</v>
      </c>
      <c r="J8" s="84">
        <v>1.637247685185185E-2</v>
      </c>
      <c r="K8" s="91">
        <f>J8</f>
        <v>1.637247685185185E-2</v>
      </c>
      <c r="L8" s="92">
        <f>K8</f>
        <v>1.637247685185185E-2</v>
      </c>
      <c r="M8" s="254" t="s">
        <v>268</v>
      </c>
      <c r="N8" s="57"/>
      <c r="O8" s="55"/>
      <c r="P8" s="15"/>
      <c r="Q8" s="453"/>
      <c r="R8" s="454"/>
      <c r="S8" s="451"/>
      <c r="T8" s="466"/>
    </row>
    <row r="9" spans="1:20" s="3" customFormat="1" ht="30" customHeight="1" x14ac:dyDescent="0.3">
      <c r="A9" s="68">
        <v>2</v>
      </c>
      <c r="B9" s="74" t="s">
        <v>162</v>
      </c>
      <c r="C9" s="71" t="s">
        <v>265</v>
      </c>
      <c r="D9" s="16">
        <f>COUNTA(D19:D83)+D8+1</f>
        <v>63</v>
      </c>
      <c r="E9" s="76">
        <f>COUNTA(D19:D83)+1</f>
        <v>30</v>
      </c>
      <c r="F9" s="468">
        <f>MIN(D19:D82)</f>
        <v>42.51</v>
      </c>
      <c r="G9" s="47">
        <f>AVERAGE(D19:D84)</f>
        <v>42.972413793103435</v>
      </c>
      <c r="H9" s="14"/>
      <c r="I9" s="80">
        <f t="shared" si="0"/>
        <v>0.46241379310343689</v>
      </c>
      <c r="J9" s="85">
        <v>3.2403518518518519E-2</v>
      </c>
      <c r="K9" s="93">
        <f>J9-J8</f>
        <v>1.6031041666666669E-2</v>
      </c>
      <c r="L9" s="94">
        <f>K9</f>
        <v>1.6031041666666669E-2</v>
      </c>
      <c r="M9" s="285" t="s">
        <v>335</v>
      </c>
      <c r="N9" s="288"/>
      <c r="O9" s="303" t="s">
        <v>359</v>
      </c>
      <c r="P9" s="15"/>
      <c r="Q9" s="315"/>
      <c r="R9" s="456"/>
      <c r="S9" s="457"/>
      <c r="T9" s="466"/>
    </row>
    <row r="10" spans="1:20" s="3" customFormat="1" ht="30" customHeight="1" x14ac:dyDescent="0.3">
      <c r="A10" s="68">
        <v>3</v>
      </c>
      <c r="B10" s="74" t="s">
        <v>161</v>
      </c>
      <c r="C10" s="71" t="s">
        <v>201</v>
      </c>
      <c r="D10" s="16">
        <f>COUNTA(E19:E83)+D9+1</f>
        <v>94</v>
      </c>
      <c r="E10" s="76">
        <f>COUNTA(E19:E83)+1</f>
        <v>31</v>
      </c>
      <c r="F10" s="110">
        <f>MIN(E19:E84)</f>
        <v>42.39</v>
      </c>
      <c r="G10" s="46">
        <f>AVERAGE(E19:E85)</f>
        <v>42.609666666666662</v>
      </c>
      <c r="H10" s="14"/>
      <c r="I10" s="80">
        <f t="shared" si="0"/>
        <v>0.21966666666666157</v>
      </c>
      <c r="J10" s="85">
        <v>4.9136979166666671E-2</v>
      </c>
      <c r="K10" s="93">
        <f>J10-J9</f>
        <v>1.6733460648148152E-2</v>
      </c>
      <c r="L10" s="94">
        <f>K10+L8</f>
        <v>3.3105937500000002E-2</v>
      </c>
      <c r="M10" s="253" t="s">
        <v>269</v>
      </c>
      <c r="N10" s="59"/>
      <c r="O10" s="54"/>
      <c r="P10" s="439"/>
      <c r="Q10" s="453"/>
      <c r="R10" s="453"/>
      <c r="S10" s="444"/>
      <c r="T10" s="444"/>
    </row>
    <row r="11" spans="1:20" s="3" customFormat="1" ht="30" customHeight="1" x14ac:dyDescent="0.3">
      <c r="A11" s="68">
        <v>4</v>
      </c>
      <c r="B11" s="74" t="s">
        <v>162</v>
      </c>
      <c r="C11" s="71" t="s">
        <v>250</v>
      </c>
      <c r="D11" s="16">
        <f>COUNTA(F19:F83)+D10+1+5</f>
        <v>148</v>
      </c>
      <c r="E11" s="281">
        <f>COUNTA(F19:F83)+1+4</f>
        <v>53</v>
      </c>
      <c r="F11" s="81">
        <f>MIN(F19:F84)</f>
        <v>42.29</v>
      </c>
      <c r="G11" s="46">
        <f>AVERAGE(F19:F84)</f>
        <v>42.683541666666663</v>
      </c>
      <c r="H11" s="14"/>
      <c r="I11" s="80">
        <f t="shared" si="0"/>
        <v>0.39354166666666401</v>
      </c>
      <c r="J11" s="85">
        <v>7.6918055555555545E-2</v>
      </c>
      <c r="K11" s="280">
        <f>J11-J10</f>
        <v>2.7781076388888874E-2</v>
      </c>
      <c r="L11" s="94">
        <f>K11+L9</f>
        <v>4.3812118055555543E-2</v>
      </c>
      <c r="M11" s="285" t="s">
        <v>270</v>
      </c>
      <c r="N11" s="59" t="s">
        <v>213</v>
      </c>
      <c r="O11" s="296" t="s">
        <v>360</v>
      </c>
      <c r="Q11" s="453"/>
      <c r="R11" s="453"/>
      <c r="S11" s="453"/>
      <c r="T11" s="444"/>
    </row>
    <row r="12" spans="1:20" s="3" customFormat="1" ht="30" customHeight="1" thickBot="1" x14ac:dyDescent="0.35">
      <c r="A12" s="68">
        <v>5</v>
      </c>
      <c r="B12" s="115" t="s">
        <v>161</v>
      </c>
      <c r="C12" s="72" t="s">
        <v>198</v>
      </c>
      <c r="D12" s="16">
        <f>COUNTA(G19:G83)+D11+1</f>
        <v>203</v>
      </c>
      <c r="E12" s="76">
        <f>COUNTA(G19:G83)+1</f>
        <v>55</v>
      </c>
      <c r="F12" s="447">
        <f>MIN(G19:G84)</f>
        <v>42.41</v>
      </c>
      <c r="G12" s="46">
        <f>AVERAGE(G19:G884)</f>
        <v>42.761296296296301</v>
      </c>
      <c r="H12" s="14"/>
      <c r="I12" s="80">
        <f t="shared" si="0"/>
        <v>0.35129629629630443</v>
      </c>
      <c r="J12" s="85">
        <v>0.10567655092592593</v>
      </c>
      <c r="K12" s="93">
        <f>J12-J11</f>
        <v>2.8758495370370382E-2</v>
      </c>
      <c r="L12" s="95">
        <f>K12+L10</f>
        <v>6.1864432870370384E-2</v>
      </c>
      <c r="M12" s="253" t="s">
        <v>271</v>
      </c>
      <c r="N12" s="59" t="s">
        <v>213</v>
      </c>
      <c r="O12" s="296" t="s">
        <v>273</v>
      </c>
      <c r="Q12" s="453"/>
      <c r="R12" s="459"/>
      <c r="S12" s="453"/>
      <c r="T12" s="453"/>
    </row>
    <row r="13" spans="1:20" s="3" customFormat="1" ht="30" customHeight="1" thickBot="1" x14ac:dyDescent="0.35">
      <c r="A13" s="69" t="s">
        <v>37</v>
      </c>
      <c r="B13" s="114" t="s">
        <v>162</v>
      </c>
      <c r="C13" s="73" t="s">
        <v>187</v>
      </c>
      <c r="D13" s="109">
        <f>COUNTA(H19:H83)+D12+1+3+1</f>
        <v>242</v>
      </c>
      <c r="E13" s="250">
        <f>COUNTA(H19:H83)+1</f>
        <v>35</v>
      </c>
      <c r="F13" s="449">
        <f>MIN(H19:H84)</f>
        <v>42.08</v>
      </c>
      <c r="G13" s="450">
        <f>AVERAGE(H19:H84)</f>
        <v>45.437058823529405</v>
      </c>
      <c r="H13" s="61"/>
      <c r="I13" s="83">
        <f t="shared" si="0"/>
        <v>3.3570588235294068</v>
      </c>
      <c r="J13" s="86" t="str">
        <f>'Общие результаты'!G6</f>
        <v>3:00:12</v>
      </c>
      <c r="K13" s="96">
        <f>J13-J12</f>
        <v>1.9462337962962956E-2</v>
      </c>
      <c r="L13" s="97">
        <f>K13+L11</f>
        <v>6.3274456018518499E-2</v>
      </c>
      <c r="M13" s="88"/>
      <c r="N13" s="282" t="s">
        <v>336</v>
      </c>
      <c r="O13" s="306" t="s">
        <v>393</v>
      </c>
    </row>
    <row r="14" spans="1:20" s="3" customFormat="1" ht="30" customHeight="1" x14ac:dyDescent="0.3">
      <c r="A14" s="49"/>
      <c r="B14" s="50"/>
      <c r="C14" s="51"/>
      <c r="D14" s="51"/>
      <c r="E14" s="51"/>
      <c r="F14" s="35">
        <f>AVERAGE(F8,F10,F12)</f>
        <v>42.336666666666666</v>
      </c>
      <c r="G14" s="37">
        <f>AVERAGE(G8,G10,G12)</f>
        <v>42.69658361391695</v>
      </c>
      <c r="H14" s="52" t="s">
        <v>266</v>
      </c>
      <c r="I14" s="38">
        <f>AVERAGE(I8,I10,I12)</f>
        <v>0.35991694725028606</v>
      </c>
      <c r="J14" s="51"/>
      <c r="K14" s="51"/>
      <c r="L14" s="51"/>
      <c r="M14" s="17"/>
      <c r="N14" s="290" t="s">
        <v>337</v>
      </c>
    </row>
    <row r="15" spans="1:20" ht="27.75" customHeight="1" x14ac:dyDescent="0.3">
      <c r="A15" s="18"/>
      <c r="B15" s="18"/>
      <c r="C15" s="18"/>
      <c r="D15" s="19"/>
      <c r="E15" s="20"/>
      <c r="F15" s="21">
        <f>AVERAGE(F9,F11,F13)</f>
        <v>42.293333333333329</v>
      </c>
      <c r="G15" s="22">
        <f>AVERAGE(G9,G11,G13)</f>
        <v>43.697671427766501</v>
      </c>
      <c r="H15" s="53" t="s">
        <v>267</v>
      </c>
      <c r="I15" s="23">
        <f>AVERAGE(I9,I11,I13)</f>
        <v>1.4043380944331691</v>
      </c>
      <c r="J15" s="20"/>
      <c r="K15" s="20" t="s">
        <v>22</v>
      </c>
      <c r="L15" s="20"/>
      <c r="M15" s="17"/>
      <c r="N15" s="17"/>
    </row>
    <row r="16" spans="1:20" ht="30" customHeight="1" thickBot="1" x14ac:dyDescent="0.35">
      <c r="A16" s="24"/>
      <c r="B16" s="24"/>
      <c r="C16" s="24"/>
      <c r="D16" s="20"/>
      <c r="E16" s="20"/>
      <c r="F16" s="25">
        <f>AVERAGE(F8:F13)</f>
        <v>42.314999999999998</v>
      </c>
      <c r="G16" s="26">
        <f>AVERAGE(C19:H88)</f>
        <v>43.144692982456142</v>
      </c>
      <c r="H16" s="27"/>
      <c r="I16" s="28">
        <f>AVERAGE(I8:I13)</f>
        <v>0.88212752084172763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Ткаченко Кирилл</v>
      </c>
      <c r="D18" s="29" t="str">
        <f>B9</f>
        <v>Резанко Оля</v>
      </c>
      <c r="E18" s="29" t="str">
        <f>B10</f>
        <v>Ткаченко Кирилл</v>
      </c>
      <c r="F18" s="29" t="str">
        <f>B11</f>
        <v>Резанко Оля</v>
      </c>
      <c r="G18" s="29" t="str">
        <f>B12</f>
        <v>Ткаченко Кирилл</v>
      </c>
      <c r="H18" s="29" t="str">
        <f>B13</f>
        <v>Резанко Оля</v>
      </c>
      <c r="I18" s="13"/>
      <c r="J18" s="13"/>
    </row>
    <row r="19" spans="2:14" x14ac:dyDescent="0.3">
      <c r="B19" s="1">
        <v>1</v>
      </c>
      <c r="C19" s="30">
        <v>45.38</v>
      </c>
      <c r="D19" s="31">
        <v>42.99</v>
      </c>
      <c r="E19" s="31">
        <v>42.61</v>
      </c>
      <c r="F19" s="31">
        <v>42.9</v>
      </c>
      <c r="G19" s="31">
        <v>42.79</v>
      </c>
      <c r="H19" s="31">
        <v>43.19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43.43</v>
      </c>
      <c r="D20" s="33">
        <v>42.78</v>
      </c>
      <c r="E20" s="33">
        <v>42.58</v>
      </c>
      <c r="F20" s="33">
        <v>42.73</v>
      </c>
      <c r="G20" s="33">
        <v>42.99</v>
      </c>
      <c r="H20" s="33">
        <v>42.84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44.19</v>
      </c>
      <c r="D21" s="33">
        <v>43.12</v>
      </c>
      <c r="E21" s="33">
        <v>42.73</v>
      </c>
      <c r="F21" s="33">
        <v>42.99</v>
      </c>
      <c r="G21" s="33">
        <v>42.7</v>
      </c>
      <c r="H21" s="33">
        <v>42.81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42.7</v>
      </c>
      <c r="D22" s="33">
        <v>42.64</v>
      </c>
      <c r="E22" s="33">
        <v>42.61</v>
      </c>
      <c r="F22" s="33">
        <v>42.29</v>
      </c>
      <c r="G22" s="33">
        <v>42.78</v>
      </c>
      <c r="H22" s="33">
        <v>43.16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42.46</v>
      </c>
      <c r="D23" s="33">
        <v>42.86</v>
      </c>
      <c r="E23" s="33">
        <v>42.62</v>
      </c>
      <c r="F23" s="33">
        <v>42.47</v>
      </c>
      <c r="G23" s="33">
        <v>42.64</v>
      </c>
      <c r="H23" s="33">
        <v>42.77</v>
      </c>
      <c r="I23" s="98"/>
      <c r="J23" s="102"/>
      <c r="K23" s="98"/>
    </row>
    <row r="24" spans="2:14" x14ac:dyDescent="0.3">
      <c r="B24" s="1">
        <v>6</v>
      </c>
      <c r="C24" s="32">
        <v>42.3</v>
      </c>
      <c r="D24" s="33">
        <v>42.72</v>
      </c>
      <c r="E24" s="33">
        <v>42.45</v>
      </c>
      <c r="F24" s="33">
        <v>42.45</v>
      </c>
      <c r="G24" s="33">
        <v>42.64</v>
      </c>
      <c r="H24" s="33">
        <v>43.01</v>
      </c>
      <c r="I24" s="98"/>
      <c r="J24" s="102"/>
      <c r="K24" s="98"/>
    </row>
    <row r="25" spans="2:14" x14ac:dyDescent="0.3">
      <c r="B25" s="1">
        <v>7</v>
      </c>
      <c r="C25" s="32">
        <v>42.35</v>
      </c>
      <c r="D25" s="33">
        <v>42.82</v>
      </c>
      <c r="E25" s="33">
        <v>42.4</v>
      </c>
      <c r="F25" s="33">
        <v>42.54</v>
      </c>
      <c r="G25" s="33">
        <v>42.62</v>
      </c>
      <c r="H25" s="33">
        <v>42.68</v>
      </c>
      <c r="I25" s="98"/>
      <c r="J25" s="102"/>
      <c r="K25" s="98"/>
    </row>
    <row r="26" spans="2:14" x14ac:dyDescent="0.3">
      <c r="B26" s="1">
        <v>8</v>
      </c>
      <c r="C26" s="32">
        <v>42.37</v>
      </c>
      <c r="D26" s="33">
        <v>43.02</v>
      </c>
      <c r="E26" s="33">
        <v>42.71</v>
      </c>
      <c r="F26" s="33">
        <v>42.64</v>
      </c>
      <c r="G26" s="33">
        <v>42.41</v>
      </c>
      <c r="H26" s="33">
        <v>42.98</v>
      </c>
      <c r="I26" s="98"/>
      <c r="J26" s="102"/>
      <c r="K26" s="98"/>
    </row>
    <row r="27" spans="2:14" x14ac:dyDescent="0.3">
      <c r="B27" s="1">
        <v>9</v>
      </c>
      <c r="C27" s="36">
        <v>42.39</v>
      </c>
      <c r="D27" s="33">
        <v>42.82</v>
      </c>
      <c r="E27" s="33">
        <v>42.47</v>
      </c>
      <c r="F27" s="33">
        <v>43.1</v>
      </c>
      <c r="G27" s="33">
        <v>42.65</v>
      </c>
      <c r="H27" s="33">
        <v>42.83</v>
      </c>
      <c r="I27" s="98"/>
      <c r="J27" s="102"/>
      <c r="K27" s="98"/>
    </row>
    <row r="28" spans="2:14" x14ac:dyDescent="0.3">
      <c r="B28" s="1">
        <v>10</v>
      </c>
      <c r="C28" s="32">
        <v>42.41</v>
      </c>
      <c r="D28" s="33">
        <v>43.05</v>
      </c>
      <c r="E28" s="33">
        <v>42.44</v>
      </c>
      <c r="F28" s="33">
        <v>42.92</v>
      </c>
      <c r="G28" s="33">
        <v>42.81</v>
      </c>
      <c r="H28" s="33">
        <v>42.43</v>
      </c>
      <c r="I28" s="98"/>
      <c r="J28" s="102"/>
      <c r="K28" s="98"/>
    </row>
    <row r="29" spans="2:14" x14ac:dyDescent="0.3">
      <c r="B29" s="1">
        <v>11</v>
      </c>
      <c r="C29" s="32">
        <v>42.3</v>
      </c>
      <c r="D29" s="33">
        <v>44.86</v>
      </c>
      <c r="E29" s="33">
        <v>42.55</v>
      </c>
      <c r="F29" s="33">
        <v>42.61</v>
      </c>
      <c r="G29" s="33">
        <v>42.64</v>
      </c>
      <c r="H29" s="33">
        <v>42.62</v>
      </c>
      <c r="I29" s="98"/>
      <c r="J29" s="102"/>
      <c r="K29" s="98"/>
    </row>
    <row r="30" spans="2:14" x14ac:dyDescent="0.3">
      <c r="B30" s="1">
        <v>12</v>
      </c>
      <c r="C30" s="32">
        <v>42.35</v>
      </c>
      <c r="D30" s="33">
        <v>42.77</v>
      </c>
      <c r="E30" s="33">
        <v>42.49</v>
      </c>
      <c r="F30" s="33">
        <v>42.61</v>
      </c>
      <c r="G30" s="33">
        <v>42.59</v>
      </c>
      <c r="H30" s="33">
        <v>42.67</v>
      </c>
      <c r="I30" s="98"/>
      <c r="J30" s="102"/>
      <c r="K30" s="98"/>
    </row>
    <row r="31" spans="2:14" x14ac:dyDescent="0.3">
      <c r="B31" s="1">
        <v>13</v>
      </c>
      <c r="C31" s="32">
        <v>42.56</v>
      </c>
      <c r="D31" s="33">
        <v>43.42</v>
      </c>
      <c r="E31" s="33">
        <v>42.78</v>
      </c>
      <c r="F31" s="33">
        <v>42.54</v>
      </c>
      <c r="G31" s="33">
        <v>42.59</v>
      </c>
      <c r="H31" s="33">
        <v>42.82</v>
      </c>
      <c r="I31" s="98"/>
      <c r="J31" s="102"/>
      <c r="K31" s="99"/>
      <c r="L31" s="1"/>
    </row>
    <row r="32" spans="2:14" x14ac:dyDescent="0.3">
      <c r="B32" s="1">
        <v>14</v>
      </c>
      <c r="C32" s="34">
        <v>42.46</v>
      </c>
      <c r="D32" s="33">
        <v>43.04</v>
      </c>
      <c r="E32" s="33">
        <v>42.43</v>
      </c>
      <c r="F32" s="33">
        <v>42.55</v>
      </c>
      <c r="G32" s="33">
        <v>42.55</v>
      </c>
      <c r="H32" s="33">
        <v>42.71</v>
      </c>
      <c r="I32" s="98"/>
      <c r="J32" s="102"/>
      <c r="K32" s="99"/>
      <c r="L32" s="1"/>
    </row>
    <row r="33" spans="2:12" x14ac:dyDescent="0.3">
      <c r="B33" s="1">
        <v>15</v>
      </c>
      <c r="C33" s="32">
        <v>42.66</v>
      </c>
      <c r="D33" s="33">
        <v>42.53</v>
      </c>
      <c r="E33" s="33">
        <v>43.08</v>
      </c>
      <c r="F33" s="33">
        <v>42.58</v>
      </c>
      <c r="G33" s="33">
        <v>42.58</v>
      </c>
      <c r="H33" s="33">
        <v>42.54</v>
      </c>
      <c r="I33" s="98"/>
      <c r="J33" s="102"/>
      <c r="K33" s="99"/>
      <c r="L33" s="1"/>
    </row>
    <row r="34" spans="2:12" x14ac:dyDescent="0.3">
      <c r="B34" s="1">
        <v>16</v>
      </c>
      <c r="C34" s="32">
        <v>42.45</v>
      </c>
      <c r="D34" s="39">
        <v>42.85</v>
      </c>
      <c r="E34" s="33">
        <v>42.69</v>
      </c>
      <c r="F34" s="33">
        <v>42.32</v>
      </c>
      <c r="G34" s="33">
        <v>42.67</v>
      </c>
      <c r="H34" s="33">
        <v>43.4</v>
      </c>
      <c r="I34" s="98"/>
      <c r="J34" s="102"/>
      <c r="K34" s="99"/>
      <c r="L34" s="1"/>
    </row>
    <row r="35" spans="2:12" x14ac:dyDescent="0.3">
      <c r="B35" s="1">
        <v>17</v>
      </c>
      <c r="C35" s="32">
        <v>42.58</v>
      </c>
      <c r="D35" s="33">
        <v>42.62</v>
      </c>
      <c r="E35" s="33">
        <v>42.45</v>
      </c>
      <c r="F35" s="33">
        <v>43.07</v>
      </c>
      <c r="G35" s="33">
        <v>42.62</v>
      </c>
      <c r="H35" s="33">
        <v>42.67</v>
      </c>
      <c r="I35" s="98"/>
      <c r="J35" s="102"/>
      <c r="K35" s="99"/>
      <c r="L35" s="1"/>
    </row>
    <row r="36" spans="2:12" x14ac:dyDescent="0.3">
      <c r="B36" s="1">
        <v>18</v>
      </c>
      <c r="C36" s="32">
        <v>42.54</v>
      </c>
      <c r="D36" s="33">
        <v>42.78</v>
      </c>
      <c r="E36" s="33">
        <v>42.48</v>
      </c>
      <c r="F36" s="33">
        <v>42.51</v>
      </c>
      <c r="G36" s="33">
        <v>42.91</v>
      </c>
      <c r="H36" s="33">
        <v>43.13</v>
      </c>
      <c r="I36" s="98"/>
      <c r="J36" s="102"/>
      <c r="K36" s="99"/>
      <c r="L36" s="1"/>
    </row>
    <row r="37" spans="2:12" x14ac:dyDescent="0.3">
      <c r="B37" s="1">
        <v>19</v>
      </c>
      <c r="C37" s="32">
        <v>42.49</v>
      </c>
      <c r="D37" s="33">
        <v>43.07</v>
      </c>
      <c r="E37" s="33">
        <v>42.68</v>
      </c>
      <c r="F37" s="33">
        <v>42.86</v>
      </c>
      <c r="G37" s="33">
        <v>42.73</v>
      </c>
      <c r="H37" s="33">
        <v>42.49</v>
      </c>
      <c r="I37" s="98"/>
      <c r="J37" s="102"/>
      <c r="K37" s="99"/>
      <c r="L37" s="1"/>
    </row>
    <row r="38" spans="2:12" x14ac:dyDescent="0.3">
      <c r="B38" s="1">
        <v>20</v>
      </c>
      <c r="C38" s="32">
        <v>42.67</v>
      </c>
      <c r="D38" s="33">
        <v>42.64</v>
      </c>
      <c r="E38" s="33">
        <v>42.39</v>
      </c>
      <c r="F38" s="33">
        <v>42.32</v>
      </c>
      <c r="G38" s="33">
        <v>42.82</v>
      </c>
      <c r="H38" s="33">
        <v>42.54</v>
      </c>
      <c r="I38" s="98"/>
      <c r="J38" s="102"/>
      <c r="K38" s="99"/>
      <c r="L38" s="1"/>
    </row>
    <row r="39" spans="2:12" x14ac:dyDescent="0.3">
      <c r="B39" s="1">
        <v>21</v>
      </c>
      <c r="C39" s="32">
        <v>43.46</v>
      </c>
      <c r="D39" s="33">
        <v>42.63</v>
      </c>
      <c r="E39" s="33">
        <v>42.67</v>
      </c>
      <c r="F39" s="33">
        <v>42.54</v>
      </c>
      <c r="G39" s="33">
        <v>42.95</v>
      </c>
      <c r="H39" s="33">
        <v>137.19</v>
      </c>
      <c r="I39" s="98"/>
      <c r="J39" s="102"/>
      <c r="K39" s="99"/>
      <c r="L39" s="1"/>
    </row>
    <row r="40" spans="2:12" x14ac:dyDescent="0.3">
      <c r="B40" s="1">
        <v>22</v>
      </c>
      <c r="C40" s="32">
        <v>42.63</v>
      </c>
      <c r="D40" s="33">
        <v>42.76</v>
      </c>
      <c r="E40" s="33">
        <v>42.79</v>
      </c>
      <c r="F40" s="33">
        <v>42.59</v>
      </c>
      <c r="G40" s="33">
        <v>42.6</v>
      </c>
      <c r="H40" s="33">
        <v>42.79</v>
      </c>
      <c r="I40" s="98"/>
      <c r="J40" s="102"/>
      <c r="K40" s="99"/>
      <c r="L40" s="1"/>
    </row>
    <row r="41" spans="2:12" x14ac:dyDescent="0.3">
      <c r="B41" s="1">
        <v>23</v>
      </c>
      <c r="C41" s="32">
        <v>42.33</v>
      </c>
      <c r="D41" s="33">
        <v>42.51</v>
      </c>
      <c r="E41" s="33">
        <v>42.46</v>
      </c>
      <c r="F41" s="33">
        <v>42.59</v>
      </c>
      <c r="G41" s="33">
        <v>42.57</v>
      </c>
      <c r="H41" s="33">
        <v>42.36</v>
      </c>
      <c r="I41" s="98"/>
      <c r="J41" s="102"/>
      <c r="K41" s="99"/>
      <c r="L41" s="1"/>
    </row>
    <row r="42" spans="2:12" x14ac:dyDescent="0.3">
      <c r="B42" s="1">
        <v>24</v>
      </c>
      <c r="C42" s="32">
        <v>42.36</v>
      </c>
      <c r="D42" s="33">
        <v>43.12</v>
      </c>
      <c r="E42" s="33">
        <v>42.51</v>
      </c>
      <c r="F42" s="33">
        <v>42.68</v>
      </c>
      <c r="G42" s="33">
        <v>42.81</v>
      </c>
      <c r="H42" s="33">
        <v>42.35</v>
      </c>
      <c r="I42" s="98"/>
      <c r="J42" s="102"/>
      <c r="K42" s="99"/>
      <c r="L42" s="1"/>
    </row>
    <row r="43" spans="2:12" x14ac:dyDescent="0.3">
      <c r="B43" s="1">
        <v>25</v>
      </c>
      <c r="C43" s="32">
        <v>42.54</v>
      </c>
      <c r="D43" s="33">
        <v>42.62</v>
      </c>
      <c r="E43" s="33">
        <v>42.55</v>
      </c>
      <c r="F43" s="33">
        <v>42.78</v>
      </c>
      <c r="G43" s="33">
        <v>42.69</v>
      </c>
      <c r="H43" s="33">
        <v>42.52</v>
      </c>
      <c r="I43" s="98"/>
      <c r="J43" s="102"/>
      <c r="K43" s="99"/>
      <c r="L43" s="1"/>
    </row>
    <row r="44" spans="2:12" x14ac:dyDescent="0.3">
      <c r="B44" s="1">
        <v>26</v>
      </c>
      <c r="C44" s="32">
        <v>42.21</v>
      </c>
      <c r="D44" s="33">
        <v>42.62</v>
      </c>
      <c r="E44" s="33">
        <v>42.39</v>
      </c>
      <c r="F44" s="33">
        <v>42.69</v>
      </c>
      <c r="G44" s="33">
        <v>42.63</v>
      </c>
      <c r="H44" s="33">
        <v>42.41</v>
      </c>
      <c r="I44" s="98"/>
      <c r="J44" s="102"/>
      <c r="K44" s="99"/>
      <c r="L44" s="1"/>
    </row>
    <row r="45" spans="2:12" x14ac:dyDescent="0.3">
      <c r="B45" s="1">
        <v>27</v>
      </c>
      <c r="C45" s="32">
        <v>42.46</v>
      </c>
      <c r="D45" s="33">
        <v>43.6</v>
      </c>
      <c r="E45" s="33">
        <v>42.53</v>
      </c>
      <c r="F45" s="33"/>
      <c r="G45" s="33">
        <v>42.63</v>
      </c>
      <c r="H45" s="33">
        <v>43.34</v>
      </c>
      <c r="I45" s="98"/>
      <c r="J45" s="102"/>
      <c r="K45" s="99"/>
      <c r="L45" s="1"/>
    </row>
    <row r="46" spans="2:12" x14ac:dyDescent="0.3">
      <c r="B46" s="1">
        <v>28</v>
      </c>
      <c r="C46" s="32">
        <v>42.4</v>
      </c>
      <c r="D46" s="33">
        <v>42.68</v>
      </c>
      <c r="E46" s="33">
        <v>42.58</v>
      </c>
      <c r="F46" s="33"/>
      <c r="G46" s="33">
        <v>42.8</v>
      </c>
      <c r="H46" s="33">
        <v>42.08</v>
      </c>
      <c r="I46" s="98"/>
      <c r="J46" s="102"/>
      <c r="K46" s="99"/>
      <c r="L46" s="1"/>
    </row>
    <row r="47" spans="2:12" x14ac:dyDescent="0.3">
      <c r="B47" s="1">
        <v>29</v>
      </c>
      <c r="C47" s="32">
        <v>42.47</v>
      </c>
      <c r="D47" s="33">
        <v>44.26</v>
      </c>
      <c r="E47" s="33">
        <v>42.52</v>
      </c>
      <c r="F47" s="33"/>
      <c r="G47" s="33">
        <v>42.75</v>
      </c>
      <c r="H47" s="33">
        <v>42.33</v>
      </c>
      <c r="I47" s="98"/>
      <c r="J47" s="102"/>
      <c r="K47" s="99"/>
      <c r="L47" s="1"/>
    </row>
    <row r="48" spans="2:12" x14ac:dyDescent="0.3">
      <c r="B48" s="1">
        <v>30</v>
      </c>
      <c r="C48" s="32">
        <v>42.44</v>
      </c>
      <c r="D48" s="33"/>
      <c r="E48" s="33">
        <v>43.65</v>
      </c>
      <c r="F48" s="33"/>
      <c r="G48" s="33">
        <v>42.92</v>
      </c>
      <c r="H48" s="33">
        <v>42.29</v>
      </c>
      <c r="I48" s="98"/>
      <c r="J48" s="102"/>
      <c r="K48" s="99"/>
      <c r="L48" s="1"/>
    </row>
    <row r="49" spans="2:12" x14ac:dyDescent="0.3">
      <c r="B49" s="1">
        <v>31</v>
      </c>
      <c r="C49" s="32">
        <v>42.42</v>
      </c>
      <c r="D49" s="33"/>
      <c r="E49" s="33"/>
      <c r="F49" s="33">
        <v>42.67</v>
      </c>
      <c r="G49" s="33">
        <v>42.99</v>
      </c>
      <c r="H49" s="33">
        <v>42.47</v>
      </c>
      <c r="I49" s="98"/>
      <c r="J49" s="102"/>
      <c r="K49" s="99"/>
      <c r="L49" s="1"/>
    </row>
    <row r="50" spans="2:12" x14ac:dyDescent="0.3">
      <c r="B50" s="1">
        <v>32</v>
      </c>
      <c r="C50" s="32">
        <v>42.32</v>
      </c>
      <c r="D50" s="33"/>
      <c r="E50" s="33"/>
      <c r="F50" s="33">
        <v>42.51</v>
      </c>
      <c r="G50" s="33">
        <v>43.08</v>
      </c>
      <c r="H50" s="33">
        <v>42.22</v>
      </c>
      <c r="I50" s="98"/>
      <c r="J50" s="102"/>
      <c r="K50" s="99"/>
      <c r="L50" s="1"/>
    </row>
    <row r="51" spans="2:12" ht="15" thickBot="1" x14ac:dyDescent="0.35">
      <c r="B51" s="1">
        <v>33</v>
      </c>
      <c r="C51" s="32">
        <v>44.64</v>
      </c>
      <c r="D51" s="33"/>
      <c r="E51" s="33"/>
      <c r="F51" s="33">
        <v>42.73</v>
      </c>
      <c r="G51" s="33">
        <v>42.59</v>
      </c>
      <c r="H51" s="33">
        <v>42.13</v>
      </c>
      <c r="I51" s="98"/>
      <c r="J51" s="102"/>
      <c r="K51" s="99"/>
      <c r="L51" s="1"/>
    </row>
    <row r="52" spans="2:12" ht="15.6" x14ac:dyDescent="0.3">
      <c r="B52" s="1">
        <v>34</v>
      </c>
      <c r="C52" s="254"/>
      <c r="D52" s="33"/>
      <c r="E52" s="33"/>
      <c r="F52" s="33">
        <v>42.81</v>
      </c>
      <c r="G52" s="33">
        <v>42.68</v>
      </c>
      <c r="H52" s="33">
        <v>42.09</v>
      </c>
      <c r="I52" s="98"/>
      <c r="J52" s="102"/>
      <c r="K52" s="99"/>
      <c r="L52" s="1"/>
    </row>
    <row r="53" spans="2:12" ht="15.6" x14ac:dyDescent="0.3">
      <c r="B53" s="1">
        <v>35</v>
      </c>
      <c r="C53" s="285"/>
      <c r="D53" s="33"/>
      <c r="E53" s="33"/>
      <c r="F53" s="33">
        <v>42.48</v>
      </c>
      <c r="G53" s="33">
        <v>42.69</v>
      </c>
      <c r="H53" s="33"/>
      <c r="I53" s="98"/>
      <c r="J53" s="102"/>
      <c r="K53" s="99"/>
      <c r="L53" s="1"/>
    </row>
    <row r="54" spans="2:12" ht="15.6" x14ac:dyDescent="0.3">
      <c r="B54" s="1">
        <v>36</v>
      </c>
      <c r="C54" s="253"/>
      <c r="D54" s="33"/>
      <c r="E54" s="33"/>
      <c r="F54" s="33">
        <v>42.38</v>
      </c>
      <c r="G54" s="33">
        <v>42.74</v>
      </c>
      <c r="H54" s="33"/>
      <c r="I54" s="98"/>
      <c r="J54" s="102"/>
      <c r="K54" s="99"/>
      <c r="L54" s="1"/>
    </row>
    <row r="55" spans="2:12" ht="15.6" x14ac:dyDescent="0.3">
      <c r="B55" s="1">
        <v>37</v>
      </c>
      <c r="C55" s="285"/>
      <c r="D55" s="33"/>
      <c r="E55" s="33"/>
      <c r="F55" s="33">
        <v>42.44</v>
      </c>
      <c r="G55" s="33">
        <v>42.79</v>
      </c>
      <c r="H55" s="33"/>
      <c r="I55" s="98"/>
      <c r="J55" s="102"/>
      <c r="K55" s="99"/>
      <c r="L55" s="1"/>
    </row>
    <row r="56" spans="2:12" ht="15.6" x14ac:dyDescent="0.3">
      <c r="B56" s="1">
        <v>38</v>
      </c>
      <c r="C56" s="253"/>
      <c r="D56" s="33"/>
      <c r="E56" s="33"/>
      <c r="F56" s="33">
        <v>42.44</v>
      </c>
      <c r="G56" s="33">
        <v>42.61</v>
      </c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/>
      <c r="E57" s="33"/>
      <c r="F57" s="33">
        <v>42.52</v>
      </c>
      <c r="G57" s="33">
        <v>42.67</v>
      </c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/>
      <c r="F58" s="33">
        <v>42.6</v>
      </c>
      <c r="G58" s="33">
        <v>42.73</v>
      </c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/>
      <c r="F59" s="33">
        <v>42.53</v>
      </c>
      <c r="G59" s="33">
        <v>42.65</v>
      </c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/>
      <c r="F60" s="33">
        <v>42.39</v>
      </c>
      <c r="G60" s="33">
        <v>42.48</v>
      </c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/>
      <c r="F61" s="33">
        <v>42.67</v>
      </c>
      <c r="G61" s="33">
        <v>42.89</v>
      </c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>
        <v>43.62</v>
      </c>
      <c r="G62" s="33">
        <v>42.64</v>
      </c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>
        <v>42.56</v>
      </c>
      <c r="G63" s="33">
        <v>42.74</v>
      </c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>
        <v>42.59</v>
      </c>
      <c r="G64" s="33">
        <v>43.11</v>
      </c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>
        <v>42.71</v>
      </c>
      <c r="G65" s="33">
        <v>43.02</v>
      </c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>
        <v>42.37</v>
      </c>
      <c r="G66" s="33">
        <v>42.94</v>
      </c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>
        <v>42.52</v>
      </c>
      <c r="G67" s="33">
        <v>43.6</v>
      </c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>
        <v>43.27</v>
      </c>
      <c r="G68" s="33">
        <v>42.65</v>
      </c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>
        <v>42.83</v>
      </c>
      <c r="G69" s="33">
        <v>42.71</v>
      </c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>
        <v>44.3</v>
      </c>
      <c r="G70" s="33">
        <v>42.66</v>
      </c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>
        <v>42.73</v>
      </c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>
        <v>43.64</v>
      </c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81"/>
  <sheetViews>
    <sheetView topLeftCell="A58" zoomScale="90" zoomScaleNormal="90" workbookViewId="0">
      <selection activeCell="D12" sqref="D1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23.77734375" style="1" customWidth="1"/>
    <col min="16" max="17" width="4.88671875" style="1" customWidth="1"/>
    <col min="18" max="18" width="8.88671875" style="1"/>
    <col min="19" max="19" width="7.5546875" style="1" customWidth="1"/>
    <col min="20" max="20" width="6.6640625" style="1" customWidth="1"/>
    <col min="21" max="16384" width="8.88671875" style="1"/>
  </cols>
  <sheetData>
    <row r="2" spans="1:20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0" ht="7.5" customHeight="1" thickBot="1" x14ac:dyDescent="0.35"/>
    <row r="4" spans="1:20" ht="18" thickBot="1" x14ac:dyDescent="0.4">
      <c r="A4" s="409" t="s">
        <v>249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0" ht="7.5" customHeight="1" thickBot="1" x14ac:dyDescent="0.35"/>
    <row r="6" spans="1:20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0" s="2" customFormat="1" ht="27.75" customHeight="1" thickBot="1" x14ac:dyDescent="0.35">
      <c r="A7" s="413"/>
      <c r="B7" s="415"/>
      <c r="C7" s="417"/>
      <c r="D7" s="419"/>
      <c r="E7" s="421"/>
      <c r="F7" s="46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</row>
    <row r="8" spans="1:20" s="3" customFormat="1" ht="30" customHeight="1" thickBot="1" x14ac:dyDescent="0.35">
      <c r="A8" s="67">
        <v>1</v>
      </c>
      <c r="B8" s="113" t="s">
        <v>135</v>
      </c>
      <c r="C8" s="70" t="s">
        <v>250</v>
      </c>
      <c r="D8" s="108">
        <f>COUNTA(C19:C83)</f>
        <v>38</v>
      </c>
      <c r="E8" s="75">
        <f>COUNTA(C19:C83)</f>
        <v>38</v>
      </c>
      <c r="F8" s="449">
        <f>MIN(C19:C82)</f>
        <v>41.93</v>
      </c>
      <c r="G8" s="111">
        <f>AVERAGE(C19:C85)</f>
        <v>42.56184210526316</v>
      </c>
      <c r="H8" s="56"/>
      <c r="I8" s="79">
        <f t="shared" ref="I8:I13" si="0">G8-F8</f>
        <v>0.63184210526316065</v>
      </c>
      <c r="J8" s="84">
        <v>1.8813634259259259E-2</v>
      </c>
      <c r="K8" s="91">
        <f>J8</f>
        <v>1.8813634259259259E-2</v>
      </c>
      <c r="L8" s="92">
        <f>K8</f>
        <v>1.8813634259259259E-2</v>
      </c>
      <c r="M8" s="254" t="s">
        <v>253</v>
      </c>
      <c r="N8" s="57"/>
      <c r="O8" s="55"/>
      <c r="P8" s="15"/>
      <c r="Q8" s="453"/>
      <c r="R8" s="454"/>
      <c r="S8" s="451"/>
      <c r="T8" s="466"/>
    </row>
    <row r="9" spans="1:20" s="3" customFormat="1" ht="30" customHeight="1" x14ac:dyDescent="0.3">
      <c r="A9" s="68">
        <v>2</v>
      </c>
      <c r="B9" s="74" t="s">
        <v>134</v>
      </c>
      <c r="C9" s="71" t="s">
        <v>189</v>
      </c>
      <c r="D9" s="16">
        <f>COUNTA(D19:D83)+D8+1</f>
        <v>78</v>
      </c>
      <c r="E9" s="76">
        <f>COUNTA(D19:D83)+1</f>
        <v>40</v>
      </c>
      <c r="F9" s="468">
        <f>MIN(D19:D82)</f>
        <v>42.65</v>
      </c>
      <c r="G9" s="47">
        <f>AVERAGE(D19:D84)</f>
        <v>42.983333333333334</v>
      </c>
      <c r="H9" s="14"/>
      <c r="I9" s="80">
        <f t="shared" si="0"/>
        <v>0.3333333333333357</v>
      </c>
      <c r="J9" s="85">
        <v>3.9521736111111108E-2</v>
      </c>
      <c r="K9" s="93">
        <f>J9-J8</f>
        <v>2.0708101851851849E-2</v>
      </c>
      <c r="L9" s="94">
        <f>K9</f>
        <v>2.0708101851851849E-2</v>
      </c>
      <c r="M9" s="253" t="s">
        <v>254</v>
      </c>
      <c r="N9" s="59" t="s">
        <v>371</v>
      </c>
      <c r="O9" s="294" t="s">
        <v>227</v>
      </c>
      <c r="P9" s="15"/>
      <c r="Q9" s="315"/>
      <c r="R9" s="456"/>
      <c r="S9" s="457"/>
      <c r="T9" s="466"/>
    </row>
    <row r="10" spans="1:20" s="3" customFormat="1" ht="30" customHeight="1" thickBot="1" x14ac:dyDescent="0.35">
      <c r="A10" s="68">
        <v>3</v>
      </c>
      <c r="B10" s="74" t="s">
        <v>135</v>
      </c>
      <c r="C10" s="71" t="s">
        <v>198</v>
      </c>
      <c r="D10" s="16">
        <f>COUNTA(E19:E83)+D9+1</f>
        <v>97</v>
      </c>
      <c r="E10" s="76">
        <f>COUNTA(E19:E83)+1</f>
        <v>19</v>
      </c>
      <c r="F10" s="461">
        <f>MIN(E19:E84)</f>
        <v>42.61</v>
      </c>
      <c r="G10" s="46">
        <f>AVERAGE(E19:E85)</f>
        <v>43.016111111111115</v>
      </c>
      <c r="H10" s="14"/>
      <c r="I10" s="80">
        <f t="shared" si="0"/>
        <v>0.40611111111111597</v>
      </c>
      <c r="J10" s="85">
        <v>5.016422453703704E-2</v>
      </c>
      <c r="K10" s="93">
        <f>J10-J9</f>
        <v>1.0642488425925932E-2</v>
      </c>
      <c r="L10" s="94">
        <f>K10+L8</f>
        <v>2.9456122685185191E-2</v>
      </c>
      <c r="M10" s="253" t="s">
        <v>255</v>
      </c>
      <c r="N10" s="59"/>
      <c r="O10" s="54"/>
      <c r="P10" s="439"/>
      <c r="Q10" s="453"/>
      <c r="R10" s="453"/>
      <c r="S10" s="444"/>
      <c r="T10" s="444"/>
    </row>
    <row r="11" spans="1:20" s="3" customFormat="1" ht="30" customHeight="1" thickBot="1" x14ac:dyDescent="0.35">
      <c r="A11" s="68">
        <v>4</v>
      </c>
      <c r="B11" s="74" t="s">
        <v>134</v>
      </c>
      <c r="C11" s="71" t="s">
        <v>190</v>
      </c>
      <c r="D11" s="16">
        <f>COUNTA(F19:F83)+D10+1+5</f>
        <v>155</v>
      </c>
      <c r="E11" s="281">
        <f>COUNTA(F19:F83)+1+4</f>
        <v>57</v>
      </c>
      <c r="F11" s="448">
        <f>MIN(F19:F84)</f>
        <v>42.35</v>
      </c>
      <c r="G11" s="46">
        <f>AVERAGE(F19:F84)</f>
        <v>42.661730769230765</v>
      </c>
      <c r="H11" s="14"/>
      <c r="I11" s="80">
        <f t="shared" si="0"/>
        <v>0.31173076923076337</v>
      </c>
      <c r="J11" s="85">
        <v>7.9873009259259262E-2</v>
      </c>
      <c r="K11" s="280">
        <f>J11-J10</f>
        <v>2.9708784722222221E-2</v>
      </c>
      <c r="L11" s="94">
        <f>K11+L9</f>
        <v>5.0416886574074074E-2</v>
      </c>
      <c r="M11" s="253" t="s">
        <v>256</v>
      </c>
      <c r="N11" s="59" t="s">
        <v>372</v>
      </c>
      <c r="O11" s="294" t="s">
        <v>373</v>
      </c>
      <c r="Q11" s="453"/>
      <c r="R11" s="453"/>
      <c r="S11" s="453"/>
      <c r="T11" s="444"/>
    </row>
    <row r="12" spans="1:20" s="3" customFormat="1" ht="30" customHeight="1" x14ac:dyDescent="0.3">
      <c r="A12" s="68">
        <v>5</v>
      </c>
      <c r="B12" s="115" t="s">
        <v>135</v>
      </c>
      <c r="C12" s="72" t="s">
        <v>215</v>
      </c>
      <c r="D12" s="16">
        <f>COUNTA(G19:G83)+D11+1</f>
        <v>215</v>
      </c>
      <c r="E12" s="76">
        <f>COUNTA(G19:G83)+1</f>
        <v>60</v>
      </c>
      <c r="F12" s="110">
        <f>MIN(G19:G84)</f>
        <v>42.34</v>
      </c>
      <c r="G12" s="46">
        <f>AVERAGE(G19:G884)</f>
        <v>42.650677966101711</v>
      </c>
      <c r="H12" s="14"/>
      <c r="I12" s="80">
        <f t="shared" si="0"/>
        <v>0.31067796610170717</v>
      </c>
      <c r="J12" s="85">
        <v>0.11124740740740741</v>
      </c>
      <c r="K12" s="286">
        <f>J12-J11</f>
        <v>3.1374398148148144E-2</v>
      </c>
      <c r="L12" s="95">
        <f>K12+L10</f>
        <v>6.0830520833333332E-2</v>
      </c>
      <c r="M12" s="253" t="s">
        <v>257</v>
      </c>
      <c r="N12" s="58"/>
      <c r="O12" s="45"/>
      <c r="Q12" s="453"/>
      <c r="R12" s="459"/>
      <c r="S12" s="453"/>
      <c r="T12" s="453"/>
    </row>
    <row r="13" spans="1:20" s="3" customFormat="1" ht="30" customHeight="1" thickBot="1" x14ac:dyDescent="0.35">
      <c r="A13" s="69" t="s">
        <v>37</v>
      </c>
      <c r="B13" s="114" t="s">
        <v>134</v>
      </c>
      <c r="C13" s="73">
        <v>7</v>
      </c>
      <c r="D13" s="109">
        <f>COUNTA(H19:H83)+D12+1</f>
        <v>241</v>
      </c>
      <c r="E13" s="250">
        <f>COUNTA(H19:H83)+1</f>
        <v>26</v>
      </c>
      <c r="F13" s="82">
        <f>MIN(H19:H84)</f>
        <v>42.4</v>
      </c>
      <c r="G13" s="60">
        <f>AVERAGE(H19:H84)</f>
        <v>42.735199999999992</v>
      </c>
      <c r="H13" s="61"/>
      <c r="I13" s="83">
        <f t="shared" si="0"/>
        <v>0.33519999999999328</v>
      </c>
      <c r="J13" s="86" t="str">
        <f>'Общие результаты'!G6</f>
        <v>3:00:12</v>
      </c>
      <c r="K13" s="96">
        <f>J13-J12</f>
        <v>1.3891481481481477E-2</v>
      </c>
      <c r="L13" s="97">
        <f>K13+L11</f>
        <v>6.4308368055555551E-2</v>
      </c>
      <c r="M13" s="88"/>
      <c r="N13" s="283" t="s">
        <v>213</v>
      </c>
      <c r="O13" s="295" t="s">
        <v>264</v>
      </c>
    </row>
    <row r="14" spans="1:20" s="3" customFormat="1" ht="30" customHeight="1" x14ac:dyDescent="0.3">
      <c r="A14" s="49"/>
      <c r="B14" s="50"/>
      <c r="C14" s="51"/>
      <c r="D14" s="51"/>
      <c r="E14" s="51"/>
      <c r="F14" s="35">
        <f>AVERAGE(F8,F10,F12)</f>
        <v>42.293333333333329</v>
      </c>
      <c r="G14" s="37">
        <f>AVERAGE(G8,G10,G12)</f>
        <v>42.742877060825329</v>
      </c>
      <c r="H14" s="52" t="s">
        <v>251</v>
      </c>
      <c r="I14" s="38">
        <f>AVERAGE(I8,I10,I12)</f>
        <v>0.44954372749199462</v>
      </c>
      <c r="J14" s="51"/>
      <c r="K14" s="51"/>
      <c r="L14" s="51"/>
      <c r="M14" s="17"/>
      <c r="N14" s="17"/>
      <c r="O14" s="311"/>
    </row>
    <row r="15" spans="1:20" ht="27.75" customHeight="1" x14ac:dyDescent="0.3">
      <c r="A15" s="18"/>
      <c r="B15" s="18"/>
      <c r="C15" s="18"/>
      <c r="D15" s="19"/>
      <c r="E15" s="20"/>
      <c r="F15" s="21">
        <f>AVERAGE(F9,F11,F13)</f>
        <v>42.466666666666669</v>
      </c>
      <c r="G15" s="22">
        <f>AVERAGE(G9,G11,G13)</f>
        <v>42.793421367521368</v>
      </c>
      <c r="H15" s="53" t="s">
        <v>252</v>
      </c>
      <c r="I15" s="23">
        <f>AVERAGE(I9,I11,I13)</f>
        <v>0.32675470085469743</v>
      </c>
      <c r="J15" s="20"/>
      <c r="K15" s="20" t="s">
        <v>22</v>
      </c>
      <c r="L15" s="20"/>
      <c r="M15" s="17"/>
      <c r="N15" s="290"/>
      <c r="O15" s="300"/>
    </row>
    <row r="16" spans="1:20" ht="30" customHeight="1" thickBot="1" x14ac:dyDescent="0.35">
      <c r="A16" s="24"/>
      <c r="B16" s="24"/>
      <c r="C16" s="24"/>
      <c r="D16" s="20"/>
      <c r="E16" s="20"/>
      <c r="F16" s="25">
        <f>AVERAGE(F8:F13)</f>
        <v>42.38</v>
      </c>
      <c r="G16" s="26">
        <f>AVERAGE(C19:H88)</f>
        <v>42.73233766233767</v>
      </c>
      <c r="H16" s="27"/>
      <c r="I16" s="28">
        <f>AVERAGE(I8:I13)</f>
        <v>0.38814921417334602</v>
      </c>
      <c r="J16" s="20"/>
      <c r="K16" s="20"/>
      <c r="L16" s="20"/>
      <c r="M16" s="24"/>
      <c r="N16" s="24"/>
      <c r="O16" s="300"/>
    </row>
    <row r="18" spans="2:14" ht="15" thickBot="1" x14ac:dyDescent="0.35">
      <c r="C18" s="29" t="str">
        <f>B8</f>
        <v>Лантушенко Игорь</v>
      </c>
      <c r="D18" s="29" t="str">
        <f>B9</f>
        <v>Мифтахутдинов Ильяс</v>
      </c>
      <c r="E18" s="29" t="str">
        <f>B10</f>
        <v>Лантушенко Игорь</v>
      </c>
      <c r="F18" s="29" t="str">
        <f>B11</f>
        <v>Мифтахутдинов Ильяс</v>
      </c>
      <c r="G18" s="29" t="str">
        <f>B12</f>
        <v>Лантушенко Игорь</v>
      </c>
      <c r="H18" s="29" t="str">
        <f>B13</f>
        <v>Мифтахутдинов Ильяс</v>
      </c>
      <c r="I18" s="13"/>
      <c r="J18" s="13"/>
    </row>
    <row r="19" spans="2:14" x14ac:dyDescent="0.3">
      <c r="B19" s="1">
        <v>1</v>
      </c>
      <c r="C19" s="30">
        <v>45.62</v>
      </c>
      <c r="D19" s="31">
        <v>43.1</v>
      </c>
      <c r="E19" s="31">
        <v>42.83</v>
      </c>
      <c r="F19" s="31">
        <v>42.76</v>
      </c>
      <c r="G19" s="31">
        <v>42.41</v>
      </c>
      <c r="H19" s="31">
        <v>42.87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42.89</v>
      </c>
      <c r="D20" s="33">
        <v>43.03</v>
      </c>
      <c r="E20" s="33">
        <v>43.21</v>
      </c>
      <c r="F20" s="33">
        <v>42.66</v>
      </c>
      <c r="G20" s="33">
        <v>42.63</v>
      </c>
      <c r="H20" s="33">
        <v>42.7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43.46</v>
      </c>
      <c r="D21" s="33">
        <v>43.25</v>
      </c>
      <c r="E21" s="33">
        <v>42.97</v>
      </c>
      <c r="F21" s="33">
        <v>42.61</v>
      </c>
      <c r="G21" s="33">
        <v>42.64</v>
      </c>
      <c r="H21" s="33">
        <v>44.18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44.61</v>
      </c>
      <c r="D22" s="33">
        <v>43.67</v>
      </c>
      <c r="E22" s="33">
        <v>42.88</v>
      </c>
      <c r="F22" s="33">
        <v>42.65</v>
      </c>
      <c r="G22" s="33">
        <v>42.65</v>
      </c>
      <c r="H22" s="33">
        <v>43.03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43.18</v>
      </c>
      <c r="D23" s="33">
        <v>43.37</v>
      </c>
      <c r="E23" s="33">
        <v>43.46</v>
      </c>
      <c r="F23" s="33">
        <v>42.64</v>
      </c>
      <c r="G23" s="33">
        <v>42.5</v>
      </c>
      <c r="H23" s="33">
        <v>43.2</v>
      </c>
      <c r="I23" s="98"/>
      <c r="J23" s="102"/>
      <c r="K23" s="98"/>
    </row>
    <row r="24" spans="2:14" x14ac:dyDescent="0.3">
      <c r="B24" s="1">
        <v>6</v>
      </c>
      <c r="C24" s="32">
        <v>42.17</v>
      </c>
      <c r="D24" s="33">
        <v>42.84</v>
      </c>
      <c r="E24" s="33">
        <v>42.85</v>
      </c>
      <c r="F24" s="33">
        <v>42.59</v>
      </c>
      <c r="G24" s="33">
        <v>42.46</v>
      </c>
      <c r="H24" s="33">
        <v>42.49</v>
      </c>
      <c r="I24" s="98"/>
      <c r="J24" s="102"/>
      <c r="K24" s="98"/>
    </row>
    <row r="25" spans="2:14" x14ac:dyDescent="0.3">
      <c r="B25" s="1">
        <v>7</v>
      </c>
      <c r="C25" s="32">
        <v>42.46</v>
      </c>
      <c r="D25" s="33">
        <v>42.95</v>
      </c>
      <c r="E25" s="33">
        <v>42.61</v>
      </c>
      <c r="F25" s="33">
        <v>42.61</v>
      </c>
      <c r="G25" s="33">
        <v>42.54</v>
      </c>
      <c r="H25" s="33">
        <v>42.64</v>
      </c>
      <c r="I25" s="98"/>
      <c r="J25" s="102"/>
      <c r="K25" s="98"/>
    </row>
    <row r="26" spans="2:14" x14ac:dyDescent="0.3">
      <c r="B26" s="1">
        <v>8</v>
      </c>
      <c r="C26" s="32">
        <v>42.23</v>
      </c>
      <c r="D26" s="33">
        <v>42.79</v>
      </c>
      <c r="E26" s="33">
        <v>42.8</v>
      </c>
      <c r="F26" s="33">
        <v>42.44</v>
      </c>
      <c r="G26" s="33">
        <v>42.64</v>
      </c>
      <c r="H26" s="33">
        <v>42.83</v>
      </c>
      <c r="I26" s="98"/>
      <c r="J26" s="102"/>
      <c r="K26" s="98"/>
    </row>
    <row r="27" spans="2:14" x14ac:dyDescent="0.3">
      <c r="B27" s="1">
        <v>9</v>
      </c>
      <c r="C27" s="36">
        <v>42.08</v>
      </c>
      <c r="D27" s="33">
        <v>42.84</v>
      </c>
      <c r="E27" s="33">
        <v>43.01</v>
      </c>
      <c r="F27" s="33">
        <v>43.21</v>
      </c>
      <c r="G27" s="33">
        <v>42.48</v>
      </c>
      <c r="H27" s="33">
        <v>43.03</v>
      </c>
      <c r="I27" s="98"/>
      <c r="J27" s="102"/>
      <c r="K27" s="98"/>
    </row>
    <row r="28" spans="2:14" x14ac:dyDescent="0.3">
      <c r="B28" s="1">
        <v>10</v>
      </c>
      <c r="C28" s="32">
        <v>42.17</v>
      </c>
      <c r="D28" s="33">
        <v>42.73</v>
      </c>
      <c r="E28" s="33">
        <v>42.84</v>
      </c>
      <c r="F28" s="33">
        <v>42.43</v>
      </c>
      <c r="G28" s="33">
        <v>42.47</v>
      </c>
      <c r="H28" s="33">
        <v>42.65</v>
      </c>
      <c r="I28" s="98"/>
      <c r="J28" s="102"/>
      <c r="K28" s="98"/>
    </row>
    <row r="29" spans="2:14" x14ac:dyDescent="0.3">
      <c r="B29" s="1">
        <v>11</v>
      </c>
      <c r="C29" s="32">
        <v>42.9</v>
      </c>
      <c r="D29" s="33">
        <v>42.89</v>
      </c>
      <c r="E29" s="33">
        <v>42.75</v>
      </c>
      <c r="F29" s="33">
        <v>42.35</v>
      </c>
      <c r="G29" s="33">
        <v>42.39</v>
      </c>
      <c r="H29" s="33">
        <v>42.63</v>
      </c>
      <c r="I29" s="98"/>
      <c r="J29" s="102"/>
      <c r="K29" s="98"/>
    </row>
    <row r="30" spans="2:14" x14ac:dyDescent="0.3">
      <c r="B30" s="1">
        <v>12</v>
      </c>
      <c r="C30" s="32">
        <v>42.13</v>
      </c>
      <c r="D30" s="33">
        <v>42.96</v>
      </c>
      <c r="E30" s="33">
        <v>43</v>
      </c>
      <c r="F30" s="33">
        <v>42.56</v>
      </c>
      <c r="G30" s="33">
        <v>42.45</v>
      </c>
      <c r="H30" s="33">
        <v>42.58</v>
      </c>
      <c r="I30" s="98"/>
      <c r="J30" s="102"/>
      <c r="K30" s="98"/>
    </row>
    <row r="31" spans="2:14" x14ac:dyDescent="0.3">
      <c r="B31" s="1">
        <v>13</v>
      </c>
      <c r="C31" s="32">
        <v>42.89</v>
      </c>
      <c r="D31" s="33">
        <v>42.73</v>
      </c>
      <c r="E31" s="33">
        <v>43.08</v>
      </c>
      <c r="F31" s="33">
        <v>42.49</v>
      </c>
      <c r="G31" s="33">
        <v>42.69</v>
      </c>
      <c r="H31" s="33">
        <v>42.49</v>
      </c>
      <c r="I31" s="98"/>
      <c r="J31" s="102"/>
      <c r="K31" s="99"/>
      <c r="L31" s="1"/>
    </row>
    <row r="32" spans="2:14" x14ac:dyDescent="0.3">
      <c r="B32" s="1">
        <v>14</v>
      </c>
      <c r="C32" s="34">
        <v>43.12</v>
      </c>
      <c r="D32" s="33">
        <v>42.89</v>
      </c>
      <c r="E32" s="33">
        <v>42.89</v>
      </c>
      <c r="F32" s="33">
        <v>42.67</v>
      </c>
      <c r="G32" s="33">
        <v>42.61</v>
      </c>
      <c r="H32" s="33">
        <v>42.58</v>
      </c>
      <c r="I32" s="98"/>
      <c r="J32" s="102"/>
      <c r="K32" s="99"/>
      <c r="L32" s="1"/>
    </row>
    <row r="33" spans="2:12" x14ac:dyDescent="0.3">
      <c r="B33" s="1">
        <v>15</v>
      </c>
      <c r="C33" s="32">
        <v>42.1</v>
      </c>
      <c r="D33" s="33">
        <v>42.85</v>
      </c>
      <c r="E33" s="33">
        <v>42.72</v>
      </c>
      <c r="F33" s="33">
        <v>42.62</v>
      </c>
      <c r="G33" s="33">
        <v>42.5</v>
      </c>
      <c r="H33" s="33">
        <v>42.4</v>
      </c>
      <c r="I33" s="98"/>
      <c r="J33" s="102"/>
      <c r="K33" s="99"/>
      <c r="L33" s="1"/>
    </row>
    <row r="34" spans="2:12" x14ac:dyDescent="0.3">
      <c r="B34" s="1">
        <v>16</v>
      </c>
      <c r="C34" s="32">
        <v>42.33</v>
      </c>
      <c r="D34" s="39">
        <v>42.77</v>
      </c>
      <c r="E34" s="33">
        <v>43.64</v>
      </c>
      <c r="F34" s="33">
        <v>42.58</v>
      </c>
      <c r="G34" s="33">
        <v>42.35</v>
      </c>
      <c r="H34" s="33">
        <v>42.76</v>
      </c>
      <c r="I34" s="98"/>
      <c r="J34" s="102"/>
      <c r="K34" s="99"/>
      <c r="L34" s="1"/>
    </row>
    <row r="35" spans="2:12" x14ac:dyDescent="0.3">
      <c r="B35" s="1">
        <v>17</v>
      </c>
      <c r="C35" s="32">
        <v>41.93</v>
      </c>
      <c r="D35" s="33">
        <v>42.65</v>
      </c>
      <c r="E35" s="33">
        <v>42.87</v>
      </c>
      <c r="F35" s="33">
        <v>42.54</v>
      </c>
      <c r="G35" s="33">
        <v>42.44</v>
      </c>
      <c r="H35" s="33">
        <v>42.66</v>
      </c>
      <c r="I35" s="98"/>
      <c r="J35" s="102"/>
      <c r="K35" s="99"/>
      <c r="L35" s="1"/>
    </row>
    <row r="36" spans="2:12" x14ac:dyDescent="0.3">
      <c r="B36" s="1">
        <v>18</v>
      </c>
      <c r="C36" s="32">
        <v>42.34</v>
      </c>
      <c r="D36" s="33">
        <v>42.73</v>
      </c>
      <c r="E36" s="33">
        <v>43.88</v>
      </c>
      <c r="F36" s="33">
        <v>43.04</v>
      </c>
      <c r="G36" s="33">
        <v>42.57</v>
      </c>
      <c r="H36" s="33">
        <v>42.56</v>
      </c>
      <c r="I36" s="98"/>
      <c r="J36" s="102"/>
      <c r="K36" s="99"/>
      <c r="L36" s="1"/>
    </row>
    <row r="37" spans="2:12" x14ac:dyDescent="0.3">
      <c r="B37" s="1">
        <v>19</v>
      </c>
      <c r="C37" s="32">
        <v>42.25</v>
      </c>
      <c r="D37" s="33">
        <v>42.78</v>
      </c>
      <c r="E37" s="33"/>
      <c r="F37" s="33">
        <v>42.72</v>
      </c>
      <c r="G37" s="33">
        <v>42.58</v>
      </c>
      <c r="H37" s="33">
        <v>42.42</v>
      </c>
      <c r="I37" s="98"/>
      <c r="J37" s="102"/>
      <c r="K37" s="99"/>
      <c r="L37" s="1"/>
    </row>
    <row r="38" spans="2:12" x14ac:dyDescent="0.3">
      <c r="B38" s="1">
        <v>20</v>
      </c>
      <c r="C38" s="32">
        <v>42.22</v>
      </c>
      <c r="D38" s="33">
        <v>43.03</v>
      </c>
      <c r="E38" s="33"/>
      <c r="F38" s="33">
        <v>42.54</v>
      </c>
      <c r="G38" s="33">
        <v>42.49</v>
      </c>
      <c r="H38" s="33">
        <v>42.79</v>
      </c>
      <c r="I38" s="98"/>
      <c r="J38" s="102"/>
      <c r="K38" s="99"/>
      <c r="L38" s="1"/>
    </row>
    <row r="39" spans="2:12" x14ac:dyDescent="0.3">
      <c r="B39" s="1">
        <v>21</v>
      </c>
      <c r="C39" s="32">
        <v>42.06</v>
      </c>
      <c r="D39" s="33">
        <v>42.86</v>
      </c>
      <c r="E39" s="33"/>
      <c r="F39" s="33">
        <v>42.43</v>
      </c>
      <c r="G39" s="33">
        <v>42.52</v>
      </c>
      <c r="H39" s="33">
        <v>42.5</v>
      </c>
      <c r="I39" s="98"/>
      <c r="J39" s="102"/>
      <c r="K39" s="99"/>
      <c r="L39" s="1"/>
    </row>
    <row r="40" spans="2:12" x14ac:dyDescent="0.3">
      <c r="B40" s="1">
        <v>22</v>
      </c>
      <c r="C40" s="32">
        <v>42.25</v>
      </c>
      <c r="D40" s="33">
        <v>42.88</v>
      </c>
      <c r="E40" s="33"/>
      <c r="F40" s="33">
        <v>42.44</v>
      </c>
      <c r="G40" s="33">
        <v>42.48</v>
      </c>
      <c r="H40" s="33">
        <v>42.47</v>
      </c>
      <c r="I40" s="98"/>
      <c r="J40" s="102"/>
      <c r="K40" s="99"/>
      <c r="L40" s="1"/>
    </row>
    <row r="41" spans="2:12" x14ac:dyDescent="0.3">
      <c r="B41" s="1">
        <v>23</v>
      </c>
      <c r="C41" s="32">
        <v>42.01</v>
      </c>
      <c r="D41" s="33">
        <v>42.76</v>
      </c>
      <c r="E41" s="33"/>
      <c r="F41" s="33">
        <v>42.71</v>
      </c>
      <c r="G41" s="33">
        <v>42.56</v>
      </c>
      <c r="H41" s="33">
        <v>42.77</v>
      </c>
      <c r="I41" s="98"/>
      <c r="J41" s="102"/>
      <c r="K41" s="99"/>
      <c r="L41" s="1"/>
    </row>
    <row r="42" spans="2:12" x14ac:dyDescent="0.3">
      <c r="B42" s="1">
        <v>24</v>
      </c>
      <c r="C42" s="32">
        <v>42.37</v>
      </c>
      <c r="D42" s="33">
        <v>42.78</v>
      </c>
      <c r="E42" s="33"/>
      <c r="F42" s="33">
        <v>42.4</v>
      </c>
      <c r="G42" s="33">
        <v>42.49</v>
      </c>
      <c r="H42" s="33">
        <v>42.6</v>
      </c>
      <c r="I42" s="98"/>
      <c r="J42" s="102"/>
      <c r="K42" s="99"/>
      <c r="L42" s="1"/>
    </row>
    <row r="43" spans="2:12" x14ac:dyDescent="0.3">
      <c r="B43" s="1">
        <v>25</v>
      </c>
      <c r="C43" s="32">
        <v>42.12</v>
      </c>
      <c r="D43" s="33">
        <v>43.99</v>
      </c>
      <c r="E43" s="33"/>
      <c r="F43" s="33"/>
      <c r="G43" s="33">
        <v>42.46</v>
      </c>
      <c r="H43" s="33">
        <v>42.55</v>
      </c>
      <c r="I43" s="98"/>
      <c r="J43" s="102"/>
      <c r="K43" s="99"/>
      <c r="L43" s="1"/>
    </row>
    <row r="44" spans="2:12" x14ac:dyDescent="0.3">
      <c r="B44" s="1">
        <v>26</v>
      </c>
      <c r="C44" s="32">
        <v>42.27</v>
      </c>
      <c r="D44" s="33">
        <v>44.16</v>
      </c>
      <c r="E44" s="33"/>
      <c r="F44" s="33"/>
      <c r="G44" s="33">
        <v>42.5</v>
      </c>
      <c r="H44" s="33"/>
      <c r="I44" s="98"/>
      <c r="J44" s="102"/>
      <c r="K44" s="99"/>
      <c r="L44" s="1"/>
    </row>
    <row r="45" spans="2:12" x14ac:dyDescent="0.3">
      <c r="B45" s="1">
        <v>27</v>
      </c>
      <c r="C45" s="32">
        <v>42.22</v>
      </c>
      <c r="D45" s="33">
        <v>42.97</v>
      </c>
      <c r="E45" s="33"/>
      <c r="F45" s="33"/>
      <c r="G45" s="33">
        <v>42.52</v>
      </c>
      <c r="H45" s="33"/>
      <c r="I45" s="98"/>
      <c r="J45" s="102"/>
      <c r="K45" s="99"/>
      <c r="L45" s="1"/>
    </row>
    <row r="46" spans="2:12" x14ac:dyDescent="0.3">
      <c r="B46" s="1">
        <v>28</v>
      </c>
      <c r="C46" s="32">
        <v>42.86</v>
      </c>
      <c r="D46" s="33">
        <v>42.81</v>
      </c>
      <c r="E46" s="33"/>
      <c r="F46" s="33"/>
      <c r="G46" s="33">
        <v>42.59</v>
      </c>
      <c r="H46" s="33"/>
      <c r="I46" s="98"/>
      <c r="J46" s="102"/>
      <c r="K46" s="99"/>
      <c r="L46" s="1"/>
    </row>
    <row r="47" spans="2:12" x14ac:dyDescent="0.3">
      <c r="B47" s="1">
        <v>29</v>
      </c>
      <c r="C47" s="32">
        <v>42.34</v>
      </c>
      <c r="D47" s="33">
        <v>42.88</v>
      </c>
      <c r="E47" s="33"/>
      <c r="F47" s="33">
        <v>42.61</v>
      </c>
      <c r="G47" s="33">
        <v>42.5</v>
      </c>
      <c r="H47" s="33"/>
      <c r="I47" s="98"/>
      <c r="J47" s="102"/>
      <c r="K47" s="99"/>
      <c r="L47" s="1"/>
    </row>
    <row r="48" spans="2:12" x14ac:dyDescent="0.3">
      <c r="B48" s="1">
        <v>30</v>
      </c>
      <c r="C48" s="32">
        <v>42.18</v>
      </c>
      <c r="D48" s="33">
        <v>42.82</v>
      </c>
      <c r="E48" s="33"/>
      <c r="F48" s="33">
        <v>42.42</v>
      </c>
      <c r="G48" s="33">
        <v>42.6</v>
      </c>
      <c r="H48" s="33"/>
      <c r="I48" s="98"/>
      <c r="J48" s="102"/>
      <c r="K48" s="99"/>
      <c r="L48" s="1"/>
    </row>
    <row r="49" spans="2:12" x14ac:dyDescent="0.3">
      <c r="B49" s="1">
        <v>31</v>
      </c>
      <c r="C49" s="32">
        <v>42.32</v>
      </c>
      <c r="D49" s="33">
        <v>42.89</v>
      </c>
      <c r="E49" s="33"/>
      <c r="F49" s="33">
        <v>42.45</v>
      </c>
      <c r="G49" s="33">
        <v>42.46</v>
      </c>
      <c r="H49" s="33"/>
      <c r="I49" s="98"/>
      <c r="J49" s="102"/>
      <c r="K49" s="99"/>
      <c r="L49" s="1"/>
    </row>
    <row r="50" spans="2:12" x14ac:dyDescent="0.3">
      <c r="B50" s="1">
        <v>32</v>
      </c>
      <c r="C50" s="32">
        <v>42.14</v>
      </c>
      <c r="D50" s="33">
        <v>42.79</v>
      </c>
      <c r="E50" s="33"/>
      <c r="F50" s="33">
        <v>42.66</v>
      </c>
      <c r="G50" s="33">
        <v>42.52</v>
      </c>
      <c r="H50" s="33"/>
      <c r="I50" s="98"/>
      <c r="J50" s="102"/>
      <c r="K50" s="99"/>
      <c r="L50" s="1"/>
    </row>
    <row r="51" spans="2:12" x14ac:dyDescent="0.3">
      <c r="B51" s="1">
        <v>33</v>
      </c>
      <c r="C51" s="32">
        <v>42.61</v>
      </c>
      <c r="D51" s="33">
        <v>42.79</v>
      </c>
      <c r="E51" s="33"/>
      <c r="F51" s="33">
        <v>42.45</v>
      </c>
      <c r="G51" s="33">
        <v>42.41</v>
      </c>
      <c r="H51" s="33"/>
      <c r="I51" s="98"/>
      <c r="J51" s="102"/>
      <c r="K51" s="99"/>
      <c r="L51" s="1"/>
    </row>
    <row r="52" spans="2:12" x14ac:dyDescent="0.3">
      <c r="B52" s="1">
        <v>34</v>
      </c>
      <c r="C52" s="32">
        <v>42.25</v>
      </c>
      <c r="D52" s="33">
        <v>42.79</v>
      </c>
      <c r="E52" s="33"/>
      <c r="F52" s="33">
        <v>42.36</v>
      </c>
      <c r="G52" s="33">
        <v>42.51</v>
      </c>
      <c r="H52" s="33"/>
      <c r="I52" s="98"/>
      <c r="J52" s="102"/>
      <c r="K52" s="99"/>
      <c r="L52" s="1"/>
    </row>
    <row r="53" spans="2:12" x14ac:dyDescent="0.3">
      <c r="B53" s="1">
        <v>35</v>
      </c>
      <c r="C53" s="32">
        <v>42.26</v>
      </c>
      <c r="D53" s="33">
        <v>42.91</v>
      </c>
      <c r="E53" s="33"/>
      <c r="F53" s="33">
        <v>42.39</v>
      </c>
      <c r="G53" s="33">
        <v>42.43</v>
      </c>
      <c r="H53" s="33"/>
      <c r="I53" s="98"/>
      <c r="J53" s="102"/>
      <c r="K53" s="99"/>
      <c r="L53" s="1"/>
    </row>
    <row r="54" spans="2:12" x14ac:dyDescent="0.3">
      <c r="B54" s="1">
        <v>36</v>
      </c>
      <c r="C54" s="32">
        <v>42.41</v>
      </c>
      <c r="D54" s="33">
        <v>42.85</v>
      </c>
      <c r="E54" s="33"/>
      <c r="F54" s="33">
        <v>42.74</v>
      </c>
      <c r="G54" s="33">
        <v>42.77</v>
      </c>
      <c r="H54" s="33"/>
      <c r="I54" s="98"/>
      <c r="J54" s="102"/>
      <c r="K54" s="99"/>
      <c r="L54" s="1"/>
    </row>
    <row r="55" spans="2:12" x14ac:dyDescent="0.3">
      <c r="B55" s="1">
        <v>37</v>
      </c>
      <c r="C55" s="32">
        <v>42.18</v>
      </c>
      <c r="D55" s="33">
        <v>42.84</v>
      </c>
      <c r="E55" s="33"/>
      <c r="F55" s="33">
        <v>42.63</v>
      </c>
      <c r="G55" s="33">
        <v>42.51</v>
      </c>
      <c r="H55" s="33"/>
      <c r="I55" s="98"/>
      <c r="J55" s="102"/>
      <c r="K55" s="99"/>
      <c r="L55" s="1"/>
    </row>
    <row r="56" spans="2:12" x14ac:dyDescent="0.3">
      <c r="B56" s="1">
        <v>38</v>
      </c>
      <c r="C56" s="32">
        <v>43.42</v>
      </c>
      <c r="D56" s="33">
        <v>42.9</v>
      </c>
      <c r="E56" s="33"/>
      <c r="F56" s="33">
        <v>42.58</v>
      </c>
      <c r="G56" s="33">
        <v>42.48</v>
      </c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43.83</v>
      </c>
      <c r="E57" s="33"/>
      <c r="F57" s="33">
        <v>42.65</v>
      </c>
      <c r="G57" s="33">
        <v>43.56</v>
      </c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/>
      <c r="F58" s="33">
        <v>42.63</v>
      </c>
      <c r="G58" s="33">
        <v>42.68</v>
      </c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/>
      <c r="F59" s="33">
        <v>43.31</v>
      </c>
      <c r="G59" s="33">
        <v>42.34</v>
      </c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/>
      <c r="F60" s="33">
        <v>43.52</v>
      </c>
      <c r="G60" s="33">
        <v>42.88</v>
      </c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/>
      <c r="F61" s="33">
        <v>42.57</v>
      </c>
      <c r="G61" s="33">
        <v>42.62</v>
      </c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>
        <v>42.93</v>
      </c>
      <c r="G62" s="33">
        <v>42.68</v>
      </c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>
        <v>43.02</v>
      </c>
      <c r="G63" s="33">
        <v>42.43</v>
      </c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>
        <v>42.37</v>
      </c>
      <c r="G64" s="33">
        <v>42.75</v>
      </c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>
        <v>42.47</v>
      </c>
      <c r="G65" s="33">
        <v>42.91</v>
      </c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>
        <v>42.65</v>
      </c>
      <c r="G66" s="33">
        <v>42.84</v>
      </c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>
        <v>43.03</v>
      </c>
      <c r="G67" s="33">
        <v>42.92</v>
      </c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>
        <v>42.57</v>
      </c>
      <c r="G68" s="33">
        <v>42.71</v>
      </c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>
        <v>42.79</v>
      </c>
      <c r="G69" s="33">
        <v>42.59</v>
      </c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>
        <v>42.55</v>
      </c>
      <c r="G70" s="33">
        <v>42.61</v>
      </c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>
        <v>42.6</v>
      </c>
      <c r="G71" s="33">
        <v>42.59</v>
      </c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>
        <v>42.68</v>
      </c>
      <c r="G72" s="33">
        <v>42.49</v>
      </c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>
        <v>42.68</v>
      </c>
      <c r="G73" s="33">
        <v>42.55</v>
      </c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>
        <v>43.41</v>
      </c>
      <c r="G74" s="33">
        <v>42.52</v>
      </c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>
        <v>42.55</v>
      </c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>
        <v>43.78</v>
      </c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>
        <v>45.59</v>
      </c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W81"/>
  <sheetViews>
    <sheetView topLeftCell="A52" zoomScale="90" zoomScaleNormal="90" workbookViewId="0">
      <selection activeCell="D12" sqref="D1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8.88671875" style="1"/>
    <col min="16" max="16" width="13.33203125" style="1" customWidth="1"/>
    <col min="17" max="17" width="5.109375" style="1" customWidth="1"/>
    <col min="18" max="18" width="3.109375" style="1" customWidth="1"/>
    <col min="19" max="16384" width="8.88671875" style="1"/>
  </cols>
  <sheetData>
    <row r="2" spans="1:23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3" ht="7.5" customHeight="1" thickBot="1" x14ac:dyDescent="0.35"/>
    <row r="4" spans="1:23" ht="18" thickBot="1" x14ac:dyDescent="0.4">
      <c r="A4" s="409" t="s">
        <v>323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3" ht="7.5" customHeight="1" thickBot="1" x14ac:dyDescent="0.35"/>
    <row r="6" spans="1:23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3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R7" s="451"/>
      <c r="S7" s="452"/>
      <c r="T7" s="452"/>
      <c r="U7" s="452"/>
      <c r="V7" s="451"/>
      <c r="W7" s="451"/>
    </row>
    <row r="8" spans="1:23" s="3" customFormat="1" ht="30" customHeight="1" x14ac:dyDescent="0.3">
      <c r="A8" s="67">
        <v>1</v>
      </c>
      <c r="B8" s="113" t="s">
        <v>152</v>
      </c>
      <c r="C8" s="70" t="s">
        <v>216</v>
      </c>
      <c r="D8" s="108">
        <f>COUNTA(C19:C83)</f>
        <v>38</v>
      </c>
      <c r="E8" s="75">
        <f>COUNTA(C19:C83)</f>
        <v>38</v>
      </c>
      <c r="F8" s="117">
        <f>MIN(C19:C82)</f>
        <v>42.4</v>
      </c>
      <c r="G8" s="111">
        <f>AVERAGE(C19:C85)</f>
        <v>43.157368421052645</v>
      </c>
      <c r="H8" s="56"/>
      <c r="I8" s="79">
        <f t="shared" ref="I8:I13" si="0">G8-F8</f>
        <v>0.75736842105264657</v>
      </c>
      <c r="J8" s="84">
        <v>1.9082349537037035E-2</v>
      </c>
      <c r="K8" s="91">
        <f>J8</f>
        <v>1.9082349537037035E-2</v>
      </c>
      <c r="L8" s="92">
        <f>K8</f>
        <v>1.9082349537037035E-2</v>
      </c>
      <c r="M8" s="254" t="s">
        <v>327</v>
      </c>
      <c r="N8" s="57"/>
      <c r="O8" s="308" t="s">
        <v>366</v>
      </c>
      <c r="P8" s="15"/>
      <c r="R8" s="453"/>
      <c r="S8" s="454"/>
      <c r="T8" s="451"/>
      <c r="U8" s="453"/>
      <c r="V8" s="453"/>
      <c r="W8" s="453"/>
    </row>
    <row r="9" spans="1:23" s="3" customFormat="1" ht="30" customHeight="1" thickBot="1" x14ac:dyDescent="0.35">
      <c r="A9" s="68">
        <v>2</v>
      </c>
      <c r="B9" s="74" t="s">
        <v>153</v>
      </c>
      <c r="C9" s="71" t="s">
        <v>199</v>
      </c>
      <c r="D9" s="16">
        <f>COUNTA(D19:D83)+D8+1</f>
        <v>93</v>
      </c>
      <c r="E9" s="76">
        <f>COUNTA(D19:D83)+1</f>
        <v>55</v>
      </c>
      <c r="F9" s="460">
        <f>MIN(D19:D82)</f>
        <v>42.331000000000003</v>
      </c>
      <c r="G9" s="47">
        <f>AVERAGE(D19:D84)</f>
        <v>45.746870370370374</v>
      </c>
      <c r="H9" s="14"/>
      <c r="I9" s="80">
        <f t="shared" si="0"/>
        <v>3.4158703703703708</v>
      </c>
      <c r="J9" s="85">
        <v>4.9316736111111113E-2</v>
      </c>
      <c r="K9" s="93">
        <f>J9-J8</f>
        <v>3.0234386574074078E-2</v>
      </c>
      <c r="L9" s="94">
        <f>K9</f>
        <v>3.0234386574074078E-2</v>
      </c>
      <c r="M9" s="253" t="s">
        <v>328</v>
      </c>
      <c r="N9" s="58"/>
      <c r="O9" s="44"/>
      <c r="P9" s="15"/>
      <c r="R9" s="315"/>
      <c r="S9" s="456"/>
      <c r="T9" s="457"/>
      <c r="U9" s="453"/>
      <c r="V9" s="453"/>
      <c r="W9" s="453"/>
    </row>
    <row r="10" spans="1:23" s="3" customFormat="1" ht="30" customHeight="1" thickBot="1" x14ac:dyDescent="0.35">
      <c r="A10" s="68">
        <v>3</v>
      </c>
      <c r="B10" s="74" t="s">
        <v>152</v>
      </c>
      <c r="C10" s="71" t="s">
        <v>283</v>
      </c>
      <c r="D10" s="16">
        <f>COUNTA(E19:E83)+D9+1</f>
        <v>147</v>
      </c>
      <c r="E10" s="76">
        <f>COUNTA(E19:E83)+1</f>
        <v>54</v>
      </c>
      <c r="F10" s="448">
        <f>MIN(E19:E84)</f>
        <v>42.25</v>
      </c>
      <c r="G10" s="46">
        <f>AVERAGE(E19:E85)</f>
        <v>42.6</v>
      </c>
      <c r="H10" s="14"/>
      <c r="I10" s="80">
        <f t="shared" si="0"/>
        <v>0.35000000000000142</v>
      </c>
      <c r="J10" s="85">
        <v>7.9493368055555555E-2</v>
      </c>
      <c r="K10" s="93">
        <f>J10-J9</f>
        <v>3.0176631944444442E-2</v>
      </c>
      <c r="L10" s="94">
        <f>K10+L8</f>
        <v>4.9258981481481473E-2</v>
      </c>
      <c r="M10" s="253" t="s">
        <v>330</v>
      </c>
      <c r="N10" s="429" t="s">
        <v>329</v>
      </c>
      <c r="O10" s="54" t="s">
        <v>272</v>
      </c>
      <c r="P10" s="289" t="s">
        <v>333</v>
      </c>
      <c r="Q10" s="439"/>
      <c r="R10" s="453"/>
      <c r="S10" s="453"/>
      <c r="T10" s="444"/>
      <c r="U10" s="444"/>
      <c r="V10" s="453"/>
      <c r="W10" s="453"/>
    </row>
    <row r="11" spans="1:23" s="3" customFormat="1" ht="30" customHeight="1" thickBot="1" x14ac:dyDescent="0.35">
      <c r="A11" s="68">
        <v>4</v>
      </c>
      <c r="B11" s="74" t="s">
        <v>153</v>
      </c>
      <c r="C11" s="71" t="s">
        <v>239</v>
      </c>
      <c r="D11" s="16">
        <f>COUNTA(F19:F83)+D10+1+5</f>
        <v>181</v>
      </c>
      <c r="E11" s="281">
        <f>COUNTA(F19:F83)+1+4</f>
        <v>33</v>
      </c>
      <c r="F11" s="449">
        <f>MIN(F19:F84)</f>
        <v>42.14</v>
      </c>
      <c r="G11" s="46">
        <f>AVERAGE(F19:F84)</f>
        <v>42.473928571428573</v>
      </c>
      <c r="H11" s="14"/>
      <c r="I11" s="80">
        <f t="shared" si="0"/>
        <v>0.33392857142857224</v>
      </c>
      <c r="J11" s="85">
        <v>9.4452245370370377E-2</v>
      </c>
      <c r="K11" s="280">
        <f>J11-J10</f>
        <v>1.4958877314814822E-2</v>
      </c>
      <c r="L11" s="94">
        <f>K11+L9</f>
        <v>4.5193263888888904E-2</v>
      </c>
      <c r="M11" s="253" t="s">
        <v>331</v>
      </c>
      <c r="N11" s="430"/>
      <c r="O11" s="44"/>
      <c r="P11" s="15"/>
      <c r="R11" s="453"/>
      <c r="S11" s="453"/>
      <c r="T11" s="453"/>
      <c r="U11" s="444"/>
      <c r="V11" s="453"/>
      <c r="W11" s="453"/>
    </row>
    <row r="12" spans="1:23" s="3" customFormat="1" ht="30" customHeight="1" x14ac:dyDescent="0.3">
      <c r="A12" s="68">
        <v>5</v>
      </c>
      <c r="B12" s="115" t="s">
        <v>152</v>
      </c>
      <c r="C12" s="72" t="s">
        <v>324</v>
      </c>
      <c r="D12" s="16">
        <f>COUNTA(G19:G83)+D11+1</f>
        <v>201</v>
      </c>
      <c r="E12" s="76">
        <f>COUNTA(G19:G83)+1</f>
        <v>20</v>
      </c>
      <c r="F12" s="110">
        <f>MIN(G19:G84)</f>
        <v>42.63</v>
      </c>
      <c r="G12" s="46">
        <f>AVERAGE(G19:G884)</f>
        <v>43.188947368421047</v>
      </c>
      <c r="H12" s="14"/>
      <c r="I12" s="80">
        <f t="shared" si="0"/>
        <v>0.55894736842104464</v>
      </c>
      <c r="J12" s="85">
        <v>0.10519346064814815</v>
      </c>
      <c r="K12" s="93">
        <f>J12-J11</f>
        <v>1.0741215277777771E-2</v>
      </c>
      <c r="L12" s="95">
        <f>K12+L10</f>
        <v>6.0000196759259244E-2</v>
      </c>
      <c r="M12" s="253" t="s">
        <v>332</v>
      </c>
      <c r="N12" s="431"/>
      <c r="O12" s="45"/>
      <c r="R12" s="453"/>
      <c r="S12" s="459"/>
      <c r="T12" s="453"/>
      <c r="U12" s="453"/>
      <c r="V12" s="453"/>
      <c r="W12" s="453"/>
    </row>
    <row r="13" spans="1:23" s="3" customFormat="1" ht="30" customHeight="1" thickBot="1" x14ac:dyDescent="0.35">
      <c r="A13" s="69" t="s">
        <v>37</v>
      </c>
      <c r="B13" s="114" t="s">
        <v>153</v>
      </c>
      <c r="C13" s="73" t="s">
        <v>216</v>
      </c>
      <c r="D13" s="109">
        <f>COUNTA(H19:H83)+D12+1</f>
        <v>241</v>
      </c>
      <c r="E13" s="250">
        <f>COUNTA(H19:H83)+1</f>
        <v>40</v>
      </c>
      <c r="F13" s="82">
        <f>MIN(H19:H84)</f>
        <v>42.23</v>
      </c>
      <c r="G13" s="60">
        <f>AVERAGE(H19:H84)</f>
        <v>42.634871794871792</v>
      </c>
      <c r="H13" s="61"/>
      <c r="I13" s="83">
        <f t="shared" si="0"/>
        <v>0.40487179487179503</v>
      </c>
      <c r="J13" s="86" t="str">
        <f>'Общие результаты'!G6</f>
        <v>3:00:12</v>
      </c>
      <c r="K13" s="96">
        <f>J13-J12</f>
        <v>1.9945428240740734E-2</v>
      </c>
      <c r="L13" s="97">
        <f>K13+L11</f>
        <v>6.5138692129629638E-2</v>
      </c>
      <c r="M13" s="88"/>
      <c r="N13" s="62"/>
      <c r="O13" s="295" t="s">
        <v>367</v>
      </c>
      <c r="R13" s="453"/>
      <c r="S13" s="453"/>
      <c r="T13" s="453"/>
      <c r="U13" s="453"/>
      <c r="V13" s="453"/>
      <c r="W13" s="453"/>
    </row>
    <row r="14" spans="1:23" s="3" customFormat="1" ht="30" customHeight="1" x14ac:dyDescent="0.3">
      <c r="A14" s="49"/>
      <c r="B14" s="50"/>
      <c r="C14" s="51"/>
      <c r="D14" s="51"/>
      <c r="E14" s="51"/>
      <c r="F14" s="35">
        <f>AVERAGE(F8,F10,F12)</f>
        <v>42.426666666666669</v>
      </c>
      <c r="G14" s="37">
        <f>AVERAGE(G8,G10,G12)</f>
        <v>42.982105263157898</v>
      </c>
      <c r="H14" s="52" t="s">
        <v>325</v>
      </c>
      <c r="I14" s="38">
        <f>AVERAGE(I8,I10,I12)</f>
        <v>0.55543859649123084</v>
      </c>
      <c r="J14" s="51"/>
      <c r="K14" s="51"/>
      <c r="L14" s="51"/>
      <c r="M14" s="17"/>
      <c r="N14" s="17"/>
      <c r="R14" s="453"/>
      <c r="S14" s="453"/>
      <c r="T14" s="453"/>
      <c r="U14" s="453"/>
      <c r="V14" s="453"/>
      <c r="W14" s="453"/>
    </row>
    <row r="15" spans="1:23" ht="27.75" customHeight="1" x14ac:dyDescent="0.3">
      <c r="A15" s="18"/>
      <c r="B15" s="18"/>
      <c r="C15" s="18"/>
      <c r="D15" s="19"/>
      <c r="E15" s="20"/>
      <c r="F15" s="21">
        <f>AVERAGE(F9,F11,F13)</f>
        <v>42.233666666666664</v>
      </c>
      <c r="G15" s="22">
        <f>AVERAGE(G9,G11,G13)</f>
        <v>43.618556912223575</v>
      </c>
      <c r="H15" s="53" t="s">
        <v>326</v>
      </c>
      <c r="I15" s="23">
        <f>AVERAGE(I9,I11,I13)</f>
        <v>1.3848902455569128</v>
      </c>
      <c r="J15" s="20"/>
      <c r="K15" s="20" t="s">
        <v>22</v>
      </c>
      <c r="L15" s="20"/>
      <c r="M15" s="17"/>
      <c r="N15" s="17"/>
    </row>
    <row r="16" spans="1:23" ht="30" customHeight="1" thickBot="1" x14ac:dyDescent="0.35">
      <c r="A16" s="24"/>
      <c r="B16" s="24"/>
      <c r="C16" s="24"/>
      <c r="D16" s="20"/>
      <c r="E16" s="20"/>
      <c r="F16" s="25">
        <f>AVERAGE(F8:F13)</f>
        <v>42.330166666666663</v>
      </c>
      <c r="G16" s="26">
        <f>AVERAGE(C19:H88)</f>
        <v>43.466367965367979</v>
      </c>
      <c r="H16" s="27"/>
      <c r="I16" s="28">
        <f>AVERAGE(I8:I13)</f>
        <v>0.97016442102407174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Геронимус Костя</v>
      </c>
      <c r="D18" s="29" t="str">
        <f>B9</f>
        <v>Любина Елена</v>
      </c>
      <c r="E18" s="29" t="str">
        <f>B10</f>
        <v>Геронимус Костя</v>
      </c>
      <c r="F18" s="29" t="str">
        <f>B11</f>
        <v>Любина Елена</v>
      </c>
      <c r="G18" s="29" t="str">
        <f>B12</f>
        <v>Геронимус Костя</v>
      </c>
      <c r="H18" s="29" t="str">
        <f>B13</f>
        <v>Любина Елена</v>
      </c>
      <c r="I18" s="13"/>
      <c r="J18" s="13"/>
    </row>
    <row r="19" spans="2:14" x14ac:dyDescent="0.3">
      <c r="B19" s="1">
        <v>1</v>
      </c>
      <c r="C19" s="30">
        <v>46.15</v>
      </c>
      <c r="D19" s="31">
        <v>42.66</v>
      </c>
      <c r="E19" s="31">
        <v>44.02</v>
      </c>
      <c r="F19" s="31">
        <v>42.52</v>
      </c>
      <c r="G19" s="31">
        <v>43.03</v>
      </c>
      <c r="H19" s="31">
        <v>42.98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43.09</v>
      </c>
      <c r="D20" s="33">
        <v>42.87</v>
      </c>
      <c r="E20" s="33">
        <v>43.75</v>
      </c>
      <c r="F20" s="33">
        <v>42.5</v>
      </c>
      <c r="G20" s="33">
        <v>42.87</v>
      </c>
      <c r="H20" s="33">
        <v>42.84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43.54</v>
      </c>
      <c r="D21" s="33">
        <v>42.41</v>
      </c>
      <c r="E21" s="33">
        <v>42.9</v>
      </c>
      <c r="F21" s="33">
        <v>42.54</v>
      </c>
      <c r="G21" s="33">
        <v>43.15</v>
      </c>
      <c r="H21" s="33">
        <v>42.68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43.99</v>
      </c>
      <c r="D22" s="33">
        <v>42.52</v>
      </c>
      <c r="E22" s="33">
        <v>42.51</v>
      </c>
      <c r="F22" s="33">
        <v>42.3</v>
      </c>
      <c r="G22" s="33">
        <v>42.88</v>
      </c>
      <c r="H22" s="33">
        <v>42.51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43.16</v>
      </c>
      <c r="D23" s="33">
        <v>42.61</v>
      </c>
      <c r="E23" s="33">
        <v>42.33</v>
      </c>
      <c r="F23" s="33">
        <v>42.31</v>
      </c>
      <c r="G23" s="33">
        <v>42.99</v>
      </c>
      <c r="H23" s="33">
        <v>43.17</v>
      </c>
      <c r="I23" s="98"/>
      <c r="J23" s="102"/>
      <c r="K23" s="98"/>
    </row>
    <row r="24" spans="2:14" x14ac:dyDescent="0.3">
      <c r="B24" s="1">
        <v>6</v>
      </c>
      <c r="C24" s="32">
        <v>42.6</v>
      </c>
      <c r="D24" s="33">
        <v>42.42</v>
      </c>
      <c r="E24" s="33">
        <v>42.35</v>
      </c>
      <c r="F24" s="33">
        <v>42.63</v>
      </c>
      <c r="G24" s="33">
        <v>43.03</v>
      </c>
      <c r="H24" s="33">
        <v>42.54</v>
      </c>
      <c r="I24" s="98"/>
      <c r="J24" s="102"/>
      <c r="K24" s="98"/>
    </row>
    <row r="25" spans="2:14" x14ac:dyDescent="0.3">
      <c r="B25" s="1">
        <v>7</v>
      </c>
      <c r="C25" s="32">
        <v>45.86</v>
      </c>
      <c r="D25" s="33">
        <v>42.45</v>
      </c>
      <c r="E25" s="33">
        <v>42.43</v>
      </c>
      <c r="F25" s="33">
        <v>42.35</v>
      </c>
      <c r="G25" s="33">
        <v>42.71</v>
      </c>
      <c r="H25" s="33">
        <v>43.34</v>
      </c>
      <c r="I25" s="98"/>
      <c r="J25" s="102"/>
      <c r="K25" s="98"/>
    </row>
    <row r="26" spans="2:14" x14ac:dyDescent="0.3">
      <c r="B26" s="1">
        <v>8</v>
      </c>
      <c r="C26" s="32">
        <v>43.85</v>
      </c>
      <c r="D26" s="33">
        <v>42.54</v>
      </c>
      <c r="E26" s="33">
        <v>42.72</v>
      </c>
      <c r="F26" s="33">
        <v>42.51</v>
      </c>
      <c r="G26" s="33">
        <v>43.09</v>
      </c>
      <c r="H26" s="33">
        <v>42.62</v>
      </c>
      <c r="I26" s="98"/>
      <c r="J26" s="102"/>
      <c r="K26" s="98"/>
    </row>
    <row r="27" spans="2:14" x14ac:dyDescent="0.3">
      <c r="B27" s="1">
        <v>9</v>
      </c>
      <c r="C27" s="36">
        <v>43.19</v>
      </c>
      <c r="D27" s="33">
        <v>43</v>
      </c>
      <c r="E27" s="33">
        <v>42.45</v>
      </c>
      <c r="F27" s="33">
        <v>42.43</v>
      </c>
      <c r="G27" s="33">
        <v>43.2</v>
      </c>
      <c r="H27" s="33">
        <v>42.66</v>
      </c>
      <c r="I27" s="98"/>
      <c r="J27" s="102"/>
      <c r="K27" s="98"/>
    </row>
    <row r="28" spans="2:14" x14ac:dyDescent="0.3">
      <c r="B28" s="1">
        <v>10</v>
      </c>
      <c r="C28" s="32">
        <v>43.64</v>
      </c>
      <c r="D28" s="33">
        <v>42.34</v>
      </c>
      <c r="E28" s="33">
        <v>42.7</v>
      </c>
      <c r="F28" s="33">
        <v>42.47</v>
      </c>
      <c r="G28" s="33">
        <v>43.09</v>
      </c>
      <c r="H28" s="33">
        <v>42.89</v>
      </c>
      <c r="I28" s="98"/>
      <c r="J28" s="102"/>
      <c r="K28" s="98"/>
    </row>
    <row r="29" spans="2:14" x14ac:dyDescent="0.3">
      <c r="B29" s="1">
        <v>11</v>
      </c>
      <c r="C29" s="32">
        <v>42.58</v>
      </c>
      <c r="D29" s="33">
        <v>42.331000000000003</v>
      </c>
      <c r="E29" s="33">
        <v>42.51</v>
      </c>
      <c r="F29" s="33">
        <v>42.77</v>
      </c>
      <c r="G29" s="33">
        <v>44.22</v>
      </c>
      <c r="H29" s="33">
        <v>42.49</v>
      </c>
      <c r="I29" s="98"/>
      <c r="J29" s="102"/>
      <c r="K29" s="98"/>
    </row>
    <row r="30" spans="2:14" x14ac:dyDescent="0.3">
      <c r="B30" s="1">
        <v>12</v>
      </c>
      <c r="C30" s="32">
        <v>42.42</v>
      </c>
      <c r="D30" s="33">
        <v>42.52</v>
      </c>
      <c r="E30" s="33">
        <v>42.7</v>
      </c>
      <c r="F30" s="33">
        <v>43.13</v>
      </c>
      <c r="G30" s="33">
        <v>44.81</v>
      </c>
      <c r="H30" s="33">
        <v>42.61</v>
      </c>
      <c r="I30" s="98"/>
      <c r="J30" s="102"/>
      <c r="K30" s="98"/>
    </row>
    <row r="31" spans="2:14" x14ac:dyDescent="0.3">
      <c r="B31" s="1">
        <v>13</v>
      </c>
      <c r="C31" s="32">
        <v>42.75</v>
      </c>
      <c r="D31" s="33">
        <v>42.39</v>
      </c>
      <c r="E31" s="33">
        <v>43.13</v>
      </c>
      <c r="F31" s="33">
        <v>42.51</v>
      </c>
      <c r="G31" s="33">
        <v>43.37</v>
      </c>
      <c r="H31" s="33">
        <v>42.58</v>
      </c>
      <c r="I31" s="98"/>
      <c r="J31" s="102"/>
      <c r="K31" s="99"/>
      <c r="L31" s="1"/>
    </row>
    <row r="32" spans="2:14" x14ac:dyDescent="0.3">
      <c r="B32" s="1">
        <v>14</v>
      </c>
      <c r="C32" s="34">
        <v>42.83</v>
      </c>
      <c r="D32" s="33">
        <v>42.71</v>
      </c>
      <c r="E32" s="33">
        <v>42.43</v>
      </c>
      <c r="F32" s="33">
        <v>42.16</v>
      </c>
      <c r="G32" s="33">
        <v>43.12</v>
      </c>
      <c r="H32" s="33">
        <v>42.78</v>
      </c>
      <c r="I32" s="98"/>
      <c r="J32" s="102"/>
      <c r="K32" s="99"/>
      <c r="L32" s="1"/>
    </row>
    <row r="33" spans="2:12" x14ac:dyDescent="0.3">
      <c r="B33" s="1">
        <v>15</v>
      </c>
      <c r="C33" s="32">
        <v>42.81</v>
      </c>
      <c r="D33" s="33">
        <v>42.84</v>
      </c>
      <c r="E33" s="33">
        <v>42.46</v>
      </c>
      <c r="F33" s="33">
        <v>42.19</v>
      </c>
      <c r="G33" s="33">
        <v>42.81</v>
      </c>
      <c r="H33" s="33">
        <v>42.56</v>
      </c>
      <c r="I33" s="98"/>
      <c r="J33" s="102"/>
      <c r="K33" s="99"/>
      <c r="L33" s="1"/>
    </row>
    <row r="34" spans="2:12" x14ac:dyDescent="0.3">
      <c r="B34" s="1">
        <v>16</v>
      </c>
      <c r="C34" s="32">
        <v>42.79</v>
      </c>
      <c r="D34" s="39">
        <v>42.56</v>
      </c>
      <c r="E34" s="33">
        <v>42.34</v>
      </c>
      <c r="F34" s="33">
        <v>42.23</v>
      </c>
      <c r="G34" s="33">
        <v>42.71</v>
      </c>
      <c r="H34" s="33">
        <v>42.68</v>
      </c>
      <c r="I34" s="98"/>
      <c r="J34" s="102"/>
      <c r="K34" s="99"/>
      <c r="L34" s="1"/>
    </row>
    <row r="35" spans="2:12" x14ac:dyDescent="0.3">
      <c r="B35" s="1">
        <v>17</v>
      </c>
      <c r="C35" s="32">
        <v>42.73</v>
      </c>
      <c r="D35" s="33">
        <v>42.6</v>
      </c>
      <c r="E35" s="33">
        <v>42.28</v>
      </c>
      <c r="F35" s="33">
        <v>42.36</v>
      </c>
      <c r="G35" s="33">
        <v>42.82</v>
      </c>
      <c r="H35" s="33">
        <v>42.65</v>
      </c>
      <c r="I35" s="98"/>
      <c r="J35" s="102"/>
      <c r="K35" s="99"/>
      <c r="L35" s="1"/>
    </row>
    <row r="36" spans="2:12" ht="15" thickBot="1" x14ac:dyDescent="0.35">
      <c r="B36" s="1">
        <v>18</v>
      </c>
      <c r="C36" s="32">
        <v>42.5</v>
      </c>
      <c r="D36" s="33">
        <v>195.57</v>
      </c>
      <c r="E36" s="33">
        <v>42.51</v>
      </c>
      <c r="F36" s="33">
        <v>42.22</v>
      </c>
      <c r="G36" s="33">
        <v>42.63</v>
      </c>
      <c r="H36" s="33">
        <v>42.39</v>
      </c>
      <c r="I36" s="98"/>
      <c r="J36" s="102"/>
      <c r="K36" s="99"/>
      <c r="L36" s="1"/>
    </row>
    <row r="37" spans="2:12" x14ac:dyDescent="0.3">
      <c r="B37" s="1">
        <v>19</v>
      </c>
      <c r="C37" s="32">
        <v>42.84</v>
      </c>
      <c r="D37" s="31">
        <v>43.54</v>
      </c>
      <c r="E37" s="33">
        <v>43.11</v>
      </c>
      <c r="F37" s="33">
        <v>42.46</v>
      </c>
      <c r="G37" s="33">
        <v>44.06</v>
      </c>
      <c r="H37" s="33">
        <v>42.34</v>
      </c>
      <c r="I37" s="98"/>
      <c r="J37" s="102"/>
      <c r="K37" s="99"/>
      <c r="L37" s="1"/>
    </row>
    <row r="38" spans="2:12" x14ac:dyDescent="0.3">
      <c r="B38" s="1">
        <v>20</v>
      </c>
      <c r="C38" s="32">
        <v>42.66</v>
      </c>
      <c r="D38" s="33">
        <v>43.7</v>
      </c>
      <c r="E38" s="33">
        <v>42.53</v>
      </c>
      <c r="F38" s="33">
        <v>42.56</v>
      </c>
      <c r="G38" s="33"/>
      <c r="H38" s="33">
        <v>42.24</v>
      </c>
      <c r="I38" s="98"/>
      <c r="J38" s="102"/>
      <c r="K38" s="99"/>
      <c r="L38" s="1"/>
    </row>
    <row r="39" spans="2:12" x14ac:dyDescent="0.3">
      <c r="B39" s="1">
        <v>21</v>
      </c>
      <c r="C39" s="32">
        <v>42.5</v>
      </c>
      <c r="D39" s="33">
        <v>42.99</v>
      </c>
      <c r="E39" s="33">
        <v>42.7</v>
      </c>
      <c r="F39" s="33">
        <v>42.4</v>
      </c>
      <c r="G39" s="33"/>
      <c r="H39" s="33">
        <v>42.38</v>
      </c>
      <c r="I39" s="98"/>
      <c r="J39" s="102"/>
      <c r="K39" s="99"/>
      <c r="L39" s="1"/>
    </row>
    <row r="40" spans="2:12" x14ac:dyDescent="0.3">
      <c r="B40" s="1">
        <v>22</v>
      </c>
      <c r="C40" s="32">
        <v>42.72</v>
      </c>
      <c r="D40" s="33">
        <v>43.09</v>
      </c>
      <c r="E40" s="33">
        <v>42.55</v>
      </c>
      <c r="F40" s="33">
        <v>42.14</v>
      </c>
      <c r="G40" s="33"/>
      <c r="H40" s="33">
        <v>42.65</v>
      </c>
      <c r="I40" s="98"/>
      <c r="J40" s="102"/>
      <c r="K40" s="99"/>
      <c r="L40" s="1"/>
    </row>
    <row r="41" spans="2:12" x14ac:dyDescent="0.3">
      <c r="B41" s="1">
        <v>23</v>
      </c>
      <c r="C41" s="32">
        <v>42.72</v>
      </c>
      <c r="D41" s="33">
        <v>43.05</v>
      </c>
      <c r="E41" s="33">
        <v>42.63</v>
      </c>
      <c r="F41" s="33">
        <v>42.25</v>
      </c>
      <c r="G41" s="33"/>
      <c r="H41" s="33">
        <v>42.29</v>
      </c>
      <c r="I41" s="98"/>
      <c r="J41" s="102"/>
      <c r="K41" s="99"/>
      <c r="L41" s="1"/>
    </row>
    <row r="42" spans="2:12" x14ac:dyDescent="0.3">
      <c r="B42" s="1">
        <v>24</v>
      </c>
      <c r="C42" s="32">
        <v>43.5</v>
      </c>
      <c r="D42" s="33">
        <v>42.99</v>
      </c>
      <c r="E42" s="33">
        <v>42.6</v>
      </c>
      <c r="F42" s="33">
        <v>42.36</v>
      </c>
      <c r="G42" s="33"/>
      <c r="H42" s="33">
        <v>42.49</v>
      </c>
      <c r="I42" s="98"/>
      <c r="J42" s="102"/>
      <c r="K42" s="99"/>
      <c r="L42" s="1"/>
    </row>
    <row r="43" spans="2:12" x14ac:dyDescent="0.3">
      <c r="B43" s="1">
        <v>25</v>
      </c>
      <c r="C43" s="32">
        <v>42.63</v>
      </c>
      <c r="D43" s="33">
        <v>43.31</v>
      </c>
      <c r="E43" s="33">
        <v>42.43</v>
      </c>
      <c r="F43" s="33">
        <v>42.21</v>
      </c>
      <c r="G43" s="33"/>
      <c r="H43" s="33">
        <v>42.89</v>
      </c>
      <c r="I43" s="98"/>
      <c r="J43" s="102"/>
      <c r="K43" s="99"/>
      <c r="L43" s="1"/>
    </row>
    <row r="44" spans="2:12" x14ac:dyDescent="0.3">
      <c r="B44" s="1">
        <v>26</v>
      </c>
      <c r="C44" s="32">
        <v>43.53</v>
      </c>
      <c r="D44" s="33">
        <v>43.04</v>
      </c>
      <c r="E44" s="33">
        <v>42.53</v>
      </c>
      <c r="F44" s="33">
        <v>42.37</v>
      </c>
      <c r="G44" s="33"/>
      <c r="H44" s="33">
        <v>42.34</v>
      </c>
      <c r="I44" s="98"/>
      <c r="J44" s="102"/>
      <c r="K44" s="99"/>
      <c r="L44" s="1"/>
    </row>
    <row r="45" spans="2:12" x14ac:dyDescent="0.3">
      <c r="B45" s="1">
        <v>27</v>
      </c>
      <c r="C45" s="32">
        <v>44.51</v>
      </c>
      <c r="D45" s="33">
        <v>43.13</v>
      </c>
      <c r="E45" s="33"/>
      <c r="F45" s="33">
        <v>42.42</v>
      </c>
      <c r="G45" s="33"/>
      <c r="H45" s="33">
        <v>42.35</v>
      </c>
      <c r="I45" s="98"/>
      <c r="J45" s="102"/>
      <c r="K45" s="99"/>
      <c r="L45" s="1"/>
    </row>
    <row r="46" spans="2:12" x14ac:dyDescent="0.3">
      <c r="B46" s="1">
        <v>28</v>
      </c>
      <c r="C46" s="32">
        <v>43.18</v>
      </c>
      <c r="D46" s="33">
        <v>43.01</v>
      </c>
      <c r="E46" s="33"/>
      <c r="F46" s="33">
        <v>43.97</v>
      </c>
      <c r="G46" s="33"/>
      <c r="H46" s="33">
        <v>42.46</v>
      </c>
      <c r="I46" s="98"/>
      <c r="J46" s="102"/>
      <c r="K46" s="99"/>
      <c r="L46" s="1"/>
    </row>
    <row r="47" spans="2:12" x14ac:dyDescent="0.3">
      <c r="B47" s="1">
        <v>29</v>
      </c>
      <c r="C47" s="32">
        <v>42.54</v>
      </c>
      <c r="D47" s="33">
        <v>42.91</v>
      </c>
      <c r="E47" s="33"/>
      <c r="F47" s="33"/>
      <c r="G47" s="33"/>
      <c r="H47" s="33">
        <v>42.4</v>
      </c>
      <c r="I47" s="98"/>
      <c r="J47" s="102"/>
      <c r="K47" s="99"/>
      <c r="L47" s="1"/>
    </row>
    <row r="48" spans="2:12" x14ac:dyDescent="0.3">
      <c r="B48" s="1">
        <v>30</v>
      </c>
      <c r="C48" s="32">
        <v>42.47</v>
      </c>
      <c r="D48" s="33">
        <v>43.01</v>
      </c>
      <c r="E48" s="33"/>
      <c r="F48" s="33"/>
      <c r="G48" s="33"/>
      <c r="H48" s="33">
        <v>42.44</v>
      </c>
      <c r="I48" s="98"/>
      <c r="J48" s="102"/>
      <c r="K48" s="99"/>
      <c r="L48" s="1"/>
    </row>
    <row r="49" spans="2:12" x14ac:dyDescent="0.3">
      <c r="B49" s="1">
        <v>31</v>
      </c>
      <c r="C49" s="32">
        <v>42.65</v>
      </c>
      <c r="D49" s="33">
        <v>43.1</v>
      </c>
      <c r="E49" s="33">
        <v>42.67</v>
      </c>
      <c r="F49" s="33"/>
      <c r="G49" s="33"/>
      <c r="H49" s="33">
        <v>42.42</v>
      </c>
      <c r="I49" s="98"/>
      <c r="J49" s="102"/>
      <c r="K49" s="99"/>
      <c r="L49" s="1"/>
    </row>
    <row r="50" spans="2:12" x14ac:dyDescent="0.3">
      <c r="B50" s="1">
        <v>32</v>
      </c>
      <c r="C50" s="32">
        <v>42.63</v>
      </c>
      <c r="D50" s="33">
        <v>42.87</v>
      </c>
      <c r="E50" s="33">
        <v>42.25</v>
      </c>
      <c r="F50" s="33"/>
      <c r="G50" s="33"/>
      <c r="H50" s="33">
        <v>42.41</v>
      </c>
      <c r="I50" s="98"/>
      <c r="J50" s="102"/>
      <c r="K50" s="99"/>
      <c r="L50" s="1"/>
    </row>
    <row r="51" spans="2:12" x14ac:dyDescent="0.3">
      <c r="B51" s="1">
        <v>33</v>
      </c>
      <c r="C51" s="32">
        <v>43.43</v>
      </c>
      <c r="D51" s="33">
        <v>42.92</v>
      </c>
      <c r="E51" s="33">
        <v>42.63</v>
      </c>
      <c r="F51" s="33"/>
      <c r="G51" s="33"/>
      <c r="H51" s="33">
        <v>42.23</v>
      </c>
      <c r="I51" s="98"/>
      <c r="J51" s="102"/>
      <c r="K51" s="99"/>
      <c r="L51" s="1"/>
    </row>
    <row r="52" spans="2:12" x14ac:dyDescent="0.3">
      <c r="B52" s="1">
        <v>34</v>
      </c>
      <c r="C52" s="32">
        <v>42.76</v>
      </c>
      <c r="D52" s="33">
        <v>43</v>
      </c>
      <c r="E52" s="33">
        <v>43.16</v>
      </c>
      <c r="F52" s="33"/>
      <c r="G52" s="33"/>
      <c r="H52" s="33">
        <v>42.54</v>
      </c>
      <c r="I52" s="98"/>
      <c r="J52" s="102"/>
      <c r="K52" s="99"/>
      <c r="L52" s="1"/>
    </row>
    <row r="53" spans="2:12" x14ac:dyDescent="0.3">
      <c r="B53" s="1">
        <v>35</v>
      </c>
      <c r="C53" s="32">
        <v>42.4</v>
      </c>
      <c r="D53" s="33">
        <v>42.83</v>
      </c>
      <c r="E53" s="33">
        <v>42.97</v>
      </c>
      <c r="F53" s="33"/>
      <c r="G53" s="33"/>
      <c r="H53" s="33">
        <v>42.43</v>
      </c>
      <c r="I53" s="98"/>
      <c r="J53" s="102"/>
      <c r="K53" s="99"/>
      <c r="L53" s="1"/>
    </row>
    <row r="54" spans="2:12" x14ac:dyDescent="0.3">
      <c r="B54" s="1">
        <v>36</v>
      </c>
      <c r="C54" s="32">
        <v>42.7</v>
      </c>
      <c r="D54" s="33">
        <v>42.91</v>
      </c>
      <c r="E54" s="33">
        <v>42.52</v>
      </c>
      <c r="F54" s="33"/>
      <c r="G54" s="33"/>
      <c r="H54" s="33">
        <v>42.81</v>
      </c>
      <c r="I54" s="98"/>
      <c r="J54" s="102"/>
      <c r="K54" s="99"/>
      <c r="L54" s="1"/>
    </row>
    <row r="55" spans="2:12" x14ac:dyDescent="0.3">
      <c r="B55" s="1">
        <v>37</v>
      </c>
      <c r="C55" s="32">
        <v>43.06</v>
      </c>
      <c r="D55" s="33">
        <v>42.87</v>
      </c>
      <c r="E55" s="33">
        <v>42.37</v>
      </c>
      <c r="F55" s="33"/>
      <c r="G55" s="33"/>
      <c r="H55" s="33">
        <v>44.25</v>
      </c>
      <c r="I55" s="98"/>
      <c r="J55" s="102"/>
      <c r="K55" s="99"/>
      <c r="L55" s="1"/>
    </row>
    <row r="56" spans="2:12" x14ac:dyDescent="0.3">
      <c r="B56" s="1">
        <v>38</v>
      </c>
      <c r="C56" s="32">
        <v>44.07</v>
      </c>
      <c r="D56" s="33">
        <v>42.82</v>
      </c>
      <c r="E56" s="33">
        <v>42.61</v>
      </c>
      <c r="F56" s="33"/>
      <c r="G56" s="33"/>
      <c r="H56" s="33">
        <v>42.86</v>
      </c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42.89</v>
      </c>
      <c r="E57" s="33">
        <v>42.37</v>
      </c>
      <c r="F57" s="33"/>
      <c r="G57" s="33"/>
      <c r="H57" s="33">
        <v>42.57</v>
      </c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42.85</v>
      </c>
      <c r="E58" s="33">
        <v>42.3</v>
      </c>
      <c r="F58" s="33"/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>
        <v>43.12</v>
      </c>
      <c r="E59" s="33">
        <v>42.49</v>
      </c>
      <c r="F59" s="33"/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>
        <v>43</v>
      </c>
      <c r="E60" s="33">
        <v>42.56</v>
      </c>
      <c r="F60" s="33"/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>
        <v>43.64</v>
      </c>
      <c r="E61" s="33">
        <v>42.36</v>
      </c>
      <c r="F61" s="33"/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>
        <v>42.59</v>
      </c>
      <c r="E62" s="33">
        <v>42.28</v>
      </c>
      <c r="F62" s="33"/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>
        <v>42.79</v>
      </c>
      <c r="E63" s="33">
        <v>42.41</v>
      </c>
      <c r="F63" s="33"/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>
        <v>42.81</v>
      </c>
      <c r="E64" s="33">
        <v>42.51</v>
      </c>
      <c r="F64" s="33"/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>
        <v>42.85</v>
      </c>
      <c r="E65" s="33">
        <v>42.26</v>
      </c>
      <c r="F65" s="33"/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>
        <v>42.86</v>
      </c>
      <c r="E66" s="33">
        <v>42.5</v>
      </c>
      <c r="F66" s="33"/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>
        <v>43.02</v>
      </c>
      <c r="E67" s="33">
        <v>42.39</v>
      </c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>
        <v>43.4</v>
      </c>
      <c r="E68" s="33">
        <v>42.39</v>
      </c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>
        <v>42.94</v>
      </c>
      <c r="E69" s="33">
        <v>42.45</v>
      </c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>
        <v>43.19</v>
      </c>
      <c r="E70" s="33">
        <v>42.36</v>
      </c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>
        <v>42.9</v>
      </c>
      <c r="E71" s="33">
        <v>42.61</v>
      </c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>
        <v>45.05</v>
      </c>
      <c r="E72" s="33">
        <v>42.5</v>
      </c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>
        <v>42.34</v>
      </c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>
        <v>42.56</v>
      </c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>
        <v>43.38</v>
      </c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1">
    <mergeCell ref="N10:N12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49" zoomScale="90" zoomScaleNormal="90" workbookViewId="0">
      <selection activeCell="D11" sqref="D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148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46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R7" s="440"/>
      <c r="S7" s="441"/>
      <c r="T7" s="441"/>
      <c r="U7" s="441"/>
    </row>
    <row r="8" spans="1:21" s="3" customFormat="1" ht="30" customHeight="1" thickBot="1" x14ac:dyDescent="0.35">
      <c r="A8" s="67">
        <v>1</v>
      </c>
      <c r="B8" s="113" t="s">
        <v>149</v>
      </c>
      <c r="C8" s="70" t="s">
        <v>212</v>
      </c>
      <c r="D8" s="108">
        <f>COUNTA(C19:C83)</f>
        <v>24</v>
      </c>
      <c r="E8" s="75">
        <f>COUNTA(C19:C83)</f>
        <v>24</v>
      </c>
      <c r="F8" s="448">
        <f>MIN(C19:C82)</f>
        <v>42.27</v>
      </c>
      <c r="G8" s="111">
        <f>AVERAGE(C19:C85)</f>
        <v>43.003333333333352</v>
      </c>
      <c r="H8" s="56"/>
      <c r="I8" s="79">
        <f t="shared" ref="I8:I13" si="0">G8-F8</f>
        <v>0.73333333333334849</v>
      </c>
      <c r="J8" s="84">
        <v>1.2017604166666668E-2</v>
      </c>
      <c r="K8" s="91">
        <f>J8</f>
        <v>1.2017604166666668E-2</v>
      </c>
      <c r="L8" s="92">
        <f>K8</f>
        <v>1.2017604166666668E-2</v>
      </c>
      <c r="M8" s="254" t="s">
        <v>317</v>
      </c>
      <c r="N8" s="57"/>
      <c r="O8" s="55"/>
      <c r="P8" s="15"/>
      <c r="R8" s="317"/>
      <c r="S8" s="470" t="s">
        <v>410</v>
      </c>
      <c r="T8" s="451"/>
      <c r="U8" s="453"/>
    </row>
    <row r="9" spans="1:21" s="3" customFormat="1" ht="30" customHeight="1" thickBot="1" x14ac:dyDescent="0.35">
      <c r="A9" s="68">
        <v>2</v>
      </c>
      <c r="B9" s="74" t="s">
        <v>149</v>
      </c>
      <c r="C9" s="71" t="s">
        <v>198</v>
      </c>
      <c r="D9" s="16">
        <f>COUNTA(D19:D83)+D8+1</f>
        <v>65</v>
      </c>
      <c r="E9" s="76">
        <f>COUNTA(D19:D83)+1</f>
        <v>41</v>
      </c>
      <c r="F9" s="471">
        <f>MIN(D19:D82)</f>
        <v>42.4</v>
      </c>
      <c r="G9" s="47">
        <f>AVERAGE(D19:D84)</f>
        <v>42.901499999999992</v>
      </c>
      <c r="H9" s="14"/>
      <c r="I9" s="80">
        <f t="shared" si="0"/>
        <v>0.50149999999999295</v>
      </c>
      <c r="J9" s="85">
        <v>3.3984849537037037E-2</v>
      </c>
      <c r="K9" s="93">
        <f>J9-J8</f>
        <v>2.196724537037037E-2</v>
      </c>
      <c r="L9" s="94">
        <f>K9+L8</f>
        <v>3.3984849537037037E-2</v>
      </c>
      <c r="M9" s="253" t="s">
        <v>318</v>
      </c>
      <c r="N9" s="58"/>
      <c r="O9" s="308" t="s">
        <v>383</v>
      </c>
      <c r="P9" s="15"/>
      <c r="R9" s="315"/>
      <c r="S9" s="456"/>
      <c r="T9" s="457"/>
      <c r="U9" s="453"/>
    </row>
    <row r="10" spans="1:21" s="3" customFormat="1" ht="30" customHeight="1" thickBot="1" x14ac:dyDescent="0.35">
      <c r="A10" s="68">
        <v>3</v>
      </c>
      <c r="B10" s="74" t="s">
        <v>150</v>
      </c>
      <c r="C10" s="71" t="s">
        <v>265</v>
      </c>
      <c r="D10" s="16">
        <f>COUNTA(E19:E83)+D9+1+5</f>
        <v>106</v>
      </c>
      <c r="E10" s="281">
        <f>COUNTA(E19:E83)+1+4</f>
        <v>40</v>
      </c>
      <c r="F10" s="449">
        <f>MIN(E19:E84)</f>
        <v>42.1</v>
      </c>
      <c r="G10" s="46">
        <f>AVERAGE(E19:E85)</f>
        <v>42.867142857142852</v>
      </c>
      <c r="H10" s="14"/>
      <c r="I10" s="80">
        <f t="shared" si="0"/>
        <v>0.76714285714285069</v>
      </c>
      <c r="J10" s="85">
        <v>5.3187534722222228E-2</v>
      </c>
      <c r="K10" s="93">
        <f>J10-J9</f>
        <v>1.9202685185185191E-2</v>
      </c>
      <c r="L10" s="94">
        <f>K10</f>
        <v>1.9202685185185191E-2</v>
      </c>
      <c r="M10" s="253" t="s">
        <v>319</v>
      </c>
      <c r="N10" s="59"/>
      <c r="O10" s="54"/>
      <c r="P10" s="15"/>
      <c r="Q10" s="439"/>
      <c r="R10" s="317"/>
      <c r="S10" s="453"/>
      <c r="T10" s="444"/>
      <c r="U10" s="444"/>
    </row>
    <row r="11" spans="1:21" s="3" customFormat="1" ht="30" customHeight="1" x14ac:dyDescent="0.3">
      <c r="A11" s="68">
        <v>4</v>
      </c>
      <c r="B11" s="74" t="s">
        <v>150</v>
      </c>
      <c r="C11" s="71" t="s">
        <v>198</v>
      </c>
      <c r="D11" s="16">
        <f>COUNTA(F19:F83)+D10+1</f>
        <v>135</v>
      </c>
      <c r="E11" s="76">
        <f>COUNTA(F19:F83)+1</f>
        <v>29</v>
      </c>
      <c r="F11" s="110">
        <f>MIN(F19:F84)</f>
        <v>42.85</v>
      </c>
      <c r="G11" s="46">
        <f>AVERAGE(F19:F84)</f>
        <v>43.358214285714283</v>
      </c>
      <c r="H11" s="14"/>
      <c r="I11" s="80">
        <f t="shared" si="0"/>
        <v>0.50821428571428129</v>
      </c>
      <c r="J11" s="85">
        <v>7.1341469907407404E-2</v>
      </c>
      <c r="K11" s="280">
        <f>J11-J10</f>
        <v>1.8153935185185176E-2</v>
      </c>
      <c r="L11" s="94">
        <f>K11+L10</f>
        <v>3.7356620370370366E-2</v>
      </c>
      <c r="M11" s="253" t="s">
        <v>320</v>
      </c>
      <c r="N11" s="58"/>
      <c r="O11" s="44"/>
      <c r="P11" s="15"/>
      <c r="S11" s="469"/>
      <c r="T11" s="469"/>
      <c r="U11" s="438"/>
    </row>
    <row r="12" spans="1:21" s="3" customFormat="1" ht="30" customHeight="1" x14ac:dyDescent="0.3">
      <c r="A12" s="68">
        <v>5</v>
      </c>
      <c r="B12" s="115" t="s">
        <v>149</v>
      </c>
      <c r="C12" s="72" t="s">
        <v>188</v>
      </c>
      <c r="D12" s="16">
        <f>COUNTA(G19:G83)+D11+1</f>
        <v>182</v>
      </c>
      <c r="E12" s="76">
        <f>COUNTA(G19:G83)+1</f>
        <v>47</v>
      </c>
      <c r="F12" s="81">
        <f>MIN(G19:G84)</f>
        <v>42.37</v>
      </c>
      <c r="G12" s="46">
        <f>AVERAGE(G19:G884)</f>
        <v>42.641521739130432</v>
      </c>
      <c r="H12" s="14"/>
      <c r="I12" s="80">
        <f t="shared" si="0"/>
        <v>0.27152173913043498</v>
      </c>
      <c r="J12" s="85">
        <v>9.5668807870370368E-2</v>
      </c>
      <c r="K12" s="93">
        <f>J12-J11</f>
        <v>2.4327337962962964E-2</v>
      </c>
      <c r="L12" s="95">
        <f>K12+L9</f>
        <v>5.8312187500000001E-2</v>
      </c>
      <c r="M12" s="253" t="s">
        <v>321</v>
      </c>
      <c r="N12" s="59" t="s">
        <v>322</v>
      </c>
      <c r="O12" s="295" t="s">
        <v>384</v>
      </c>
      <c r="S12" s="99"/>
      <c r="T12" s="469"/>
      <c r="U12" s="469"/>
    </row>
    <row r="13" spans="1:21" s="3" customFormat="1" ht="30" customHeight="1" thickBot="1" x14ac:dyDescent="0.35">
      <c r="A13" s="69" t="s">
        <v>37</v>
      </c>
      <c r="B13" s="114" t="s">
        <v>150</v>
      </c>
      <c r="C13" s="73" t="s">
        <v>212</v>
      </c>
      <c r="D13" s="109">
        <f>COUNTA(H19:H83)+D12+1</f>
        <v>240</v>
      </c>
      <c r="E13" s="250">
        <f>COUNTA(H19:H83)+1</f>
        <v>58</v>
      </c>
      <c r="F13" s="82">
        <f>MIN(H19:H84)</f>
        <v>42.52</v>
      </c>
      <c r="G13" s="60">
        <f>AVERAGE(H19:H84)</f>
        <v>42.960877192982458</v>
      </c>
      <c r="H13" s="61"/>
      <c r="I13" s="83">
        <f t="shared" si="0"/>
        <v>0.44087719298245531</v>
      </c>
      <c r="J13" s="86" t="str">
        <f>'Общие результаты'!G6</f>
        <v>3:00:12</v>
      </c>
      <c r="K13" s="96">
        <f>J13-J12</f>
        <v>2.9470081018518515E-2</v>
      </c>
      <c r="L13" s="97">
        <f>K13+L11</f>
        <v>6.6826701388888882E-2</v>
      </c>
      <c r="M13" s="88"/>
      <c r="N13" s="282" t="s">
        <v>398</v>
      </c>
      <c r="O13" s="312" t="s">
        <v>399</v>
      </c>
      <c r="S13" s="469"/>
      <c r="T13" s="469"/>
      <c r="U13" s="469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AVERAGE(F8,F9,F12)</f>
        <v>42.346666666666664</v>
      </c>
      <c r="G14" s="37">
        <f>AVERAGE(G8,G9,G12)</f>
        <v>42.848785024154587</v>
      </c>
      <c r="H14" s="52" t="s">
        <v>315</v>
      </c>
      <c r="I14" s="38">
        <f>AVERAGE(I8,I9,I12)</f>
        <v>0.50211835748792544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AVERAGE(F10,F11,F13)</f>
        <v>42.49</v>
      </c>
      <c r="G15" s="22">
        <f>AVERAGE(G10,G11,G13)</f>
        <v>43.062078111946533</v>
      </c>
      <c r="H15" s="53" t="s">
        <v>316</v>
      </c>
      <c r="I15" s="23">
        <f>AVERAGE(I10,I11,I13)</f>
        <v>0.57207811194652913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42.418333333333337</v>
      </c>
      <c r="G16" s="26">
        <f>AVERAGE(C19:H88)</f>
        <v>42.925217391304344</v>
      </c>
      <c r="H16" s="27"/>
      <c r="I16" s="28">
        <f>AVERAGE(I8:I13)</f>
        <v>0.53709823471722729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Шендрик Влад</v>
      </c>
      <c r="D18" s="29" t="str">
        <f>B9</f>
        <v>Шендрик Влад</v>
      </c>
      <c r="E18" s="29" t="str">
        <f>B10</f>
        <v>Гаврилюк Олег</v>
      </c>
      <c r="F18" s="29" t="str">
        <f>B11</f>
        <v>Гаврилюк Олег</v>
      </c>
      <c r="G18" s="29" t="str">
        <f>B12</f>
        <v>Шендрик Влад</v>
      </c>
      <c r="H18" s="29" t="str">
        <f>B13</f>
        <v>Гаврилюк Олег</v>
      </c>
      <c r="I18" s="13"/>
      <c r="J18" s="13"/>
    </row>
    <row r="19" spans="2:14" x14ac:dyDescent="0.3">
      <c r="B19" s="1">
        <v>1</v>
      </c>
      <c r="C19" s="30">
        <v>45.71</v>
      </c>
      <c r="D19" s="31">
        <v>43.27</v>
      </c>
      <c r="E19" s="31">
        <v>43.46</v>
      </c>
      <c r="F19" s="31">
        <v>43.62</v>
      </c>
      <c r="G19" s="31">
        <v>42.86</v>
      </c>
      <c r="H19" s="31">
        <v>43.14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43.22</v>
      </c>
      <c r="D20" s="33">
        <v>42.93</v>
      </c>
      <c r="E20" s="33">
        <v>43.26</v>
      </c>
      <c r="F20" s="33">
        <v>43.19</v>
      </c>
      <c r="G20" s="33">
        <v>42.8</v>
      </c>
      <c r="H20" s="33">
        <v>43.36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43.55</v>
      </c>
      <c r="D21" s="33">
        <v>42.88</v>
      </c>
      <c r="E21" s="33">
        <v>42.83</v>
      </c>
      <c r="F21" s="33">
        <v>43.52</v>
      </c>
      <c r="G21" s="33">
        <v>42.84</v>
      </c>
      <c r="H21" s="33">
        <v>42.9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44.92</v>
      </c>
      <c r="D22" s="33">
        <v>42.5</v>
      </c>
      <c r="E22" s="33">
        <v>42.99</v>
      </c>
      <c r="F22" s="33">
        <v>43.12</v>
      </c>
      <c r="G22" s="33">
        <v>42.57</v>
      </c>
      <c r="H22" s="33">
        <v>43.06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42.68</v>
      </c>
      <c r="D23" s="33">
        <v>43.48</v>
      </c>
      <c r="E23" s="33">
        <v>43.06</v>
      </c>
      <c r="F23" s="33">
        <v>43.27</v>
      </c>
      <c r="G23" s="33">
        <v>42.58</v>
      </c>
      <c r="H23" s="33">
        <v>43.22</v>
      </c>
      <c r="I23" s="98"/>
      <c r="J23" s="102"/>
      <c r="K23" s="98"/>
    </row>
    <row r="24" spans="2:14" x14ac:dyDescent="0.3">
      <c r="B24" s="1">
        <v>6</v>
      </c>
      <c r="C24" s="32">
        <v>42.48</v>
      </c>
      <c r="D24" s="33">
        <v>42.77</v>
      </c>
      <c r="E24" s="33">
        <v>44.5</v>
      </c>
      <c r="F24" s="33">
        <v>43.05</v>
      </c>
      <c r="G24" s="33">
        <v>42.91</v>
      </c>
      <c r="H24" s="33">
        <v>42.98</v>
      </c>
      <c r="I24" s="98"/>
      <c r="J24" s="102"/>
      <c r="K24" s="98"/>
    </row>
    <row r="25" spans="2:14" x14ac:dyDescent="0.3">
      <c r="B25" s="1">
        <v>7</v>
      </c>
      <c r="C25" s="32">
        <v>42.59</v>
      </c>
      <c r="D25" s="33">
        <v>42.79</v>
      </c>
      <c r="E25" s="33">
        <v>42.1</v>
      </c>
      <c r="F25" s="33">
        <v>43.4</v>
      </c>
      <c r="G25" s="33">
        <v>42.7</v>
      </c>
      <c r="H25" s="33">
        <v>43.12</v>
      </c>
      <c r="I25" s="98"/>
      <c r="J25" s="102"/>
      <c r="K25" s="98"/>
    </row>
    <row r="26" spans="2:14" x14ac:dyDescent="0.3">
      <c r="B26" s="1">
        <v>8</v>
      </c>
      <c r="C26" s="32">
        <v>42.43</v>
      </c>
      <c r="D26" s="33">
        <v>45.01</v>
      </c>
      <c r="E26" s="33">
        <v>42.76</v>
      </c>
      <c r="F26" s="33">
        <v>43.7</v>
      </c>
      <c r="G26" s="33">
        <v>42.75</v>
      </c>
      <c r="H26" s="33">
        <v>43.05</v>
      </c>
      <c r="I26" s="98"/>
      <c r="J26" s="102"/>
      <c r="K26" s="98"/>
    </row>
    <row r="27" spans="2:14" x14ac:dyDescent="0.3">
      <c r="B27" s="1">
        <v>9</v>
      </c>
      <c r="C27" s="36">
        <v>42.27</v>
      </c>
      <c r="D27" s="33">
        <v>43.02</v>
      </c>
      <c r="E27" s="33">
        <v>42.87</v>
      </c>
      <c r="F27" s="33">
        <v>42.85</v>
      </c>
      <c r="G27" s="33">
        <v>42.7</v>
      </c>
      <c r="H27" s="33">
        <v>43.32</v>
      </c>
      <c r="I27" s="98"/>
      <c r="J27" s="102"/>
      <c r="K27" s="98"/>
    </row>
    <row r="28" spans="2:14" x14ac:dyDescent="0.3">
      <c r="B28" s="1">
        <v>10</v>
      </c>
      <c r="C28" s="32">
        <v>42.41</v>
      </c>
      <c r="D28" s="33">
        <v>42.75</v>
      </c>
      <c r="E28" s="33">
        <v>42.64</v>
      </c>
      <c r="F28" s="33">
        <v>43.19</v>
      </c>
      <c r="G28" s="33">
        <v>42.93</v>
      </c>
      <c r="H28" s="33">
        <v>42.78</v>
      </c>
      <c r="I28" s="98"/>
      <c r="J28" s="102"/>
      <c r="K28" s="98"/>
    </row>
    <row r="29" spans="2:14" x14ac:dyDescent="0.3">
      <c r="B29" s="1">
        <v>11</v>
      </c>
      <c r="C29" s="32">
        <v>44.16</v>
      </c>
      <c r="D29" s="33">
        <v>42.86</v>
      </c>
      <c r="E29" s="33">
        <v>42.87</v>
      </c>
      <c r="F29" s="33">
        <v>43.31</v>
      </c>
      <c r="G29" s="33">
        <v>43.08</v>
      </c>
      <c r="H29" s="33">
        <v>42.99</v>
      </c>
      <c r="I29" s="98"/>
      <c r="J29" s="102"/>
      <c r="K29" s="98"/>
    </row>
    <row r="30" spans="2:14" x14ac:dyDescent="0.3">
      <c r="B30" s="1">
        <v>12</v>
      </c>
      <c r="C30" s="32">
        <v>42.41</v>
      </c>
      <c r="D30" s="33">
        <v>42.8</v>
      </c>
      <c r="E30" s="33">
        <v>42.69</v>
      </c>
      <c r="F30" s="33">
        <v>43.16</v>
      </c>
      <c r="G30" s="33">
        <v>42.55</v>
      </c>
      <c r="H30" s="33">
        <v>42.65</v>
      </c>
      <c r="I30" s="98"/>
      <c r="J30" s="102"/>
      <c r="K30" s="98"/>
    </row>
    <row r="31" spans="2:14" x14ac:dyDescent="0.3">
      <c r="B31" s="1">
        <v>13</v>
      </c>
      <c r="C31" s="32">
        <v>42.6</v>
      </c>
      <c r="D31" s="33">
        <v>42.47</v>
      </c>
      <c r="E31" s="33">
        <v>42.57</v>
      </c>
      <c r="F31" s="33">
        <v>43.54</v>
      </c>
      <c r="G31" s="33">
        <v>42.47</v>
      </c>
      <c r="H31" s="33">
        <v>43.63</v>
      </c>
      <c r="I31" s="98"/>
      <c r="J31" s="102"/>
      <c r="K31" s="99"/>
      <c r="L31" s="1"/>
    </row>
    <row r="32" spans="2:14" x14ac:dyDescent="0.3">
      <c r="B32" s="1">
        <v>14</v>
      </c>
      <c r="C32" s="34">
        <v>43.7</v>
      </c>
      <c r="D32" s="33">
        <v>42.76</v>
      </c>
      <c r="E32" s="33">
        <v>42.67</v>
      </c>
      <c r="F32" s="33">
        <v>42.85</v>
      </c>
      <c r="G32" s="33">
        <v>42.79</v>
      </c>
      <c r="H32" s="33">
        <v>43.07</v>
      </c>
      <c r="I32" s="98"/>
      <c r="J32" s="102"/>
      <c r="K32" s="99"/>
      <c r="L32" s="1"/>
    </row>
    <row r="33" spans="2:12" x14ac:dyDescent="0.3">
      <c r="B33" s="1">
        <v>15</v>
      </c>
      <c r="C33" s="32">
        <v>42.82</v>
      </c>
      <c r="D33" s="33">
        <v>42.96</v>
      </c>
      <c r="E33" s="33">
        <v>42.88</v>
      </c>
      <c r="F33" s="33">
        <v>43.18</v>
      </c>
      <c r="G33" s="33">
        <v>42.64</v>
      </c>
      <c r="H33" s="33">
        <v>42.68</v>
      </c>
      <c r="I33" s="98"/>
      <c r="J33" s="102"/>
      <c r="K33" s="99"/>
      <c r="L33" s="1"/>
    </row>
    <row r="34" spans="2:12" x14ac:dyDescent="0.3">
      <c r="B34" s="1">
        <v>16</v>
      </c>
      <c r="C34" s="32">
        <v>42.76</v>
      </c>
      <c r="D34" s="39">
        <v>42.88</v>
      </c>
      <c r="E34" s="33">
        <v>42.61</v>
      </c>
      <c r="F34" s="33">
        <v>43.99</v>
      </c>
      <c r="G34" s="33">
        <v>42.7</v>
      </c>
      <c r="H34" s="33">
        <v>42.7</v>
      </c>
      <c r="I34" s="98"/>
      <c r="J34" s="102"/>
      <c r="K34" s="99"/>
      <c r="L34" s="1"/>
    </row>
    <row r="35" spans="2:12" x14ac:dyDescent="0.3">
      <c r="B35" s="1">
        <v>17</v>
      </c>
      <c r="C35" s="32">
        <v>42.6</v>
      </c>
      <c r="D35" s="33">
        <v>42.85</v>
      </c>
      <c r="E35" s="33">
        <v>42.73</v>
      </c>
      <c r="F35" s="33">
        <v>43</v>
      </c>
      <c r="G35" s="33">
        <v>42.45</v>
      </c>
      <c r="H35" s="33">
        <v>43.17</v>
      </c>
      <c r="I35" s="98"/>
      <c r="J35" s="102"/>
      <c r="K35" s="99"/>
      <c r="L35" s="1"/>
    </row>
    <row r="36" spans="2:12" x14ac:dyDescent="0.3">
      <c r="B36" s="1">
        <v>18</v>
      </c>
      <c r="C36" s="32">
        <v>42.61</v>
      </c>
      <c r="D36" s="33">
        <v>42.95</v>
      </c>
      <c r="E36" s="33">
        <v>42.69</v>
      </c>
      <c r="F36" s="33">
        <v>43.2</v>
      </c>
      <c r="G36" s="33">
        <v>42.63</v>
      </c>
      <c r="H36" s="33">
        <v>42.97</v>
      </c>
      <c r="I36" s="98"/>
      <c r="J36" s="102"/>
      <c r="K36" s="99"/>
      <c r="L36" s="1"/>
    </row>
    <row r="37" spans="2:12" x14ac:dyDescent="0.3">
      <c r="B37" s="1">
        <v>19</v>
      </c>
      <c r="C37" s="32">
        <v>42.57</v>
      </c>
      <c r="D37" s="33">
        <v>42.52</v>
      </c>
      <c r="E37" s="33">
        <v>42.55</v>
      </c>
      <c r="F37" s="33"/>
      <c r="G37" s="33">
        <v>42.45</v>
      </c>
      <c r="H37" s="33">
        <v>43.91</v>
      </c>
      <c r="I37" s="98"/>
      <c r="J37" s="102"/>
      <c r="K37" s="99"/>
      <c r="L37" s="1"/>
    </row>
    <row r="38" spans="2:12" x14ac:dyDescent="0.3">
      <c r="B38" s="1">
        <v>20</v>
      </c>
      <c r="C38" s="32">
        <v>42.47</v>
      </c>
      <c r="D38" s="33">
        <v>42.51</v>
      </c>
      <c r="E38" s="33">
        <v>42.72</v>
      </c>
      <c r="F38" s="33"/>
      <c r="G38" s="33">
        <v>42.52</v>
      </c>
      <c r="H38" s="33">
        <v>42.86</v>
      </c>
      <c r="I38" s="98"/>
      <c r="J38" s="102"/>
      <c r="K38" s="99"/>
      <c r="L38" s="1"/>
    </row>
    <row r="39" spans="2:12" x14ac:dyDescent="0.3">
      <c r="B39" s="1">
        <v>21</v>
      </c>
      <c r="C39" s="32">
        <v>42.38</v>
      </c>
      <c r="D39" s="33">
        <v>42.63</v>
      </c>
      <c r="E39" s="33">
        <v>42.71</v>
      </c>
      <c r="F39" s="33"/>
      <c r="G39" s="33">
        <v>43.39</v>
      </c>
      <c r="H39" s="33">
        <v>43.03</v>
      </c>
      <c r="I39" s="98"/>
      <c r="J39" s="102"/>
      <c r="K39" s="99"/>
      <c r="L39" s="1"/>
    </row>
    <row r="40" spans="2:12" x14ac:dyDescent="0.3">
      <c r="B40" s="1">
        <v>22</v>
      </c>
      <c r="C40" s="32">
        <v>42.37</v>
      </c>
      <c r="D40" s="33">
        <v>42.99</v>
      </c>
      <c r="E40" s="33">
        <v>42.75</v>
      </c>
      <c r="F40" s="33"/>
      <c r="G40" s="33">
        <v>42.62</v>
      </c>
      <c r="H40" s="33">
        <v>43.5</v>
      </c>
      <c r="I40" s="98"/>
      <c r="J40" s="102"/>
      <c r="K40" s="99"/>
      <c r="L40" s="1"/>
    </row>
    <row r="41" spans="2:12" x14ac:dyDescent="0.3">
      <c r="B41" s="1">
        <v>23</v>
      </c>
      <c r="C41" s="32">
        <v>42.57</v>
      </c>
      <c r="D41" s="33">
        <v>42.8</v>
      </c>
      <c r="E41" s="33">
        <v>42.71</v>
      </c>
      <c r="F41" s="33">
        <v>44.43</v>
      </c>
      <c r="G41" s="33">
        <v>42.4</v>
      </c>
      <c r="H41" s="33">
        <v>42.73</v>
      </c>
      <c r="I41" s="98"/>
      <c r="J41" s="102"/>
      <c r="K41" s="99"/>
      <c r="L41" s="1"/>
    </row>
    <row r="42" spans="2:12" x14ac:dyDescent="0.3">
      <c r="B42" s="1">
        <v>24</v>
      </c>
      <c r="C42" s="32">
        <v>43.8</v>
      </c>
      <c r="D42" s="33">
        <v>42.73</v>
      </c>
      <c r="E42" s="33">
        <v>42.8</v>
      </c>
      <c r="F42" s="33">
        <v>43.02</v>
      </c>
      <c r="G42" s="33">
        <v>42.42</v>
      </c>
      <c r="H42" s="33">
        <v>43.1</v>
      </c>
      <c r="I42" s="98"/>
      <c r="J42" s="102"/>
      <c r="K42" s="99"/>
      <c r="L42" s="1"/>
    </row>
    <row r="43" spans="2:12" x14ac:dyDescent="0.3">
      <c r="B43" s="1">
        <v>25</v>
      </c>
      <c r="C43" s="32"/>
      <c r="D43" s="33">
        <v>42.79</v>
      </c>
      <c r="E43" s="33">
        <v>42.79</v>
      </c>
      <c r="F43" s="33">
        <v>43.29</v>
      </c>
      <c r="G43" s="33">
        <v>42.37</v>
      </c>
      <c r="H43" s="33">
        <v>42.52</v>
      </c>
      <c r="I43" s="98"/>
      <c r="J43" s="102"/>
      <c r="K43" s="99"/>
      <c r="L43" s="1"/>
    </row>
    <row r="44" spans="2:12" x14ac:dyDescent="0.3">
      <c r="B44" s="1">
        <v>26</v>
      </c>
      <c r="C44" s="32"/>
      <c r="D44" s="33">
        <v>42.66</v>
      </c>
      <c r="E44" s="33">
        <v>42.69</v>
      </c>
      <c r="F44" s="33">
        <v>43.44</v>
      </c>
      <c r="G44" s="33">
        <v>42.54</v>
      </c>
      <c r="H44" s="33">
        <v>42.84</v>
      </c>
      <c r="I44" s="98"/>
      <c r="J44" s="102"/>
      <c r="K44" s="99"/>
      <c r="L44" s="1"/>
    </row>
    <row r="45" spans="2:12" x14ac:dyDescent="0.3">
      <c r="B45" s="1">
        <v>27</v>
      </c>
      <c r="C45" s="32"/>
      <c r="D45" s="33">
        <v>42.58</v>
      </c>
      <c r="E45" s="33">
        <v>42.76</v>
      </c>
      <c r="F45" s="33">
        <v>43.6</v>
      </c>
      <c r="G45" s="33">
        <v>42.43</v>
      </c>
      <c r="H45" s="33">
        <v>42.96</v>
      </c>
      <c r="I45" s="98"/>
      <c r="J45" s="102"/>
      <c r="K45" s="99"/>
      <c r="L45" s="1"/>
    </row>
    <row r="46" spans="2:12" x14ac:dyDescent="0.3">
      <c r="B46" s="1">
        <v>28</v>
      </c>
      <c r="C46" s="32"/>
      <c r="D46" s="33">
        <v>42.55</v>
      </c>
      <c r="E46" s="33">
        <v>42.77</v>
      </c>
      <c r="F46" s="33">
        <v>43.01</v>
      </c>
      <c r="G46" s="33">
        <v>42.38</v>
      </c>
      <c r="H46" s="33">
        <v>42.73</v>
      </c>
      <c r="I46" s="98"/>
      <c r="J46" s="102"/>
      <c r="K46" s="99"/>
      <c r="L46" s="1"/>
    </row>
    <row r="47" spans="2:12" x14ac:dyDescent="0.3">
      <c r="B47" s="1">
        <v>29</v>
      </c>
      <c r="C47" s="32"/>
      <c r="D47" s="33">
        <v>42.97</v>
      </c>
      <c r="E47" s="33">
        <v>42.96</v>
      </c>
      <c r="F47" s="33">
        <v>43.3</v>
      </c>
      <c r="G47" s="33">
        <v>42.49</v>
      </c>
      <c r="H47" s="33">
        <v>42.73</v>
      </c>
      <c r="I47" s="98"/>
      <c r="J47" s="102"/>
      <c r="K47" s="99"/>
      <c r="L47" s="1"/>
    </row>
    <row r="48" spans="2:12" x14ac:dyDescent="0.3">
      <c r="B48" s="1">
        <v>30</v>
      </c>
      <c r="C48" s="32"/>
      <c r="D48" s="33">
        <v>43.72</v>
      </c>
      <c r="E48" s="33">
        <v>42.87</v>
      </c>
      <c r="F48" s="33">
        <v>43.23</v>
      </c>
      <c r="G48" s="33">
        <v>42.51</v>
      </c>
      <c r="H48" s="33">
        <v>42.71</v>
      </c>
      <c r="I48" s="98"/>
      <c r="J48" s="102"/>
      <c r="K48" s="99"/>
      <c r="L48" s="1"/>
    </row>
    <row r="49" spans="2:12" x14ac:dyDescent="0.3">
      <c r="B49" s="1">
        <v>31</v>
      </c>
      <c r="C49" s="32"/>
      <c r="D49" s="33">
        <v>43.13</v>
      </c>
      <c r="E49" s="33">
        <v>42.93</v>
      </c>
      <c r="F49" s="33">
        <v>43.61</v>
      </c>
      <c r="G49" s="33">
        <v>42.49</v>
      </c>
      <c r="H49" s="33">
        <v>43.29</v>
      </c>
      <c r="I49" s="98"/>
      <c r="J49" s="102"/>
      <c r="K49" s="99"/>
      <c r="L49" s="1"/>
    </row>
    <row r="50" spans="2:12" x14ac:dyDescent="0.3">
      <c r="B50" s="1">
        <v>32</v>
      </c>
      <c r="C50" s="32"/>
      <c r="D50" s="33">
        <v>42.83</v>
      </c>
      <c r="E50" s="33">
        <v>42.78</v>
      </c>
      <c r="F50" s="33">
        <v>43.96</v>
      </c>
      <c r="G50" s="33">
        <v>42.37</v>
      </c>
      <c r="H50" s="33">
        <v>42.81</v>
      </c>
      <c r="I50" s="98"/>
      <c r="J50" s="102"/>
      <c r="K50" s="99"/>
      <c r="L50" s="1"/>
    </row>
    <row r="51" spans="2:12" x14ac:dyDescent="0.3">
      <c r="B51" s="1">
        <v>33</v>
      </c>
      <c r="C51" s="32"/>
      <c r="D51" s="33">
        <v>42.49</v>
      </c>
      <c r="E51" s="33">
        <v>42.77</v>
      </c>
      <c r="F51" s="33"/>
      <c r="G51" s="33">
        <v>42.53</v>
      </c>
      <c r="H51" s="33">
        <v>43.09</v>
      </c>
      <c r="I51" s="98"/>
      <c r="J51" s="102"/>
      <c r="K51" s="99"/>
      <c r="L51" s="1"/>
    </row>
    <row r="52" spans="2:12" x14ac:dyDescent="0.3">
      <c r="B52" s="1">
        <v>34</v>
      </c>
      <c r="C52" s="32"/>
      <c r="D52" s="33">
        <v>42.7</v>
      </c>
      <c r="E52" s="33">
        <v>42.79</v>
      </c>
      <c r="F52" s="33"/>
      <c r="G52" s="33">
        <v>42.45</v>
      </c>
      <c r="H52" s="33">
        <v>42.87</v>
      </c>
      <c r="I52" s="98"/>
      <c r="J52" s="102"/>
      <c r="K52" s="99"/>
      <c r="L52" s="1"/>
    </row>
    <row r="53" spans="2:12" x14ac:dyDescent="0.3">
      <c r="B53" s="1">
        <v>35</v>
      </c>
      <c r="C53" s="32"/>
      <c r="D53" s="33">
        <v>42.53</v>
      </c>
      <c r="E53" s="33">
        <v>43.82</v>
      </c>
      <c r="F53" s="33"/>
      <c r="G53" s="33">
        <v>43.21</v>
      </c>
      <c r="H53" s="33">
        <v>42.72</v>
      </c>
      <c r="I53" s="98"/>
      <c r="J53" s="102"/>
      <c r="K53" s="99"/>
      <c r="L53" s="1"/>
    </row>
    <row r="54" spans="2:12" x14ac:dyDescent="0.3">
      <c r="B54" s="1">
        <v>36</v>
      </c>
      <c r="C54" s="32"/>
      <c r="D54" s="33">
        <v>43.03</v>
      </c>
      <c r="E54" s="33"/>
      <c r="F54" s="33"/>
      <c r="G54" s="33">
        <v>42.38</v>
      </c>
      <c r="H54" s="33">
        <v>42.85</v>
      </c>
      <c r="I54" s="98"/>
      <c r="J54" s="102"/>
      <c r="K54" s="99"/>
      <c r="L54" s="1"/>
    </row>
    <row r="55" spans="2:12" x14ac:dyDescent="0.3">
      <c r="B55" s="1">
        <v>37</v>
      </c>
      <c r="C55" s="32"/>
      <c r="D55" s="33">
        <v>42.4</v>
      </c>
      <c r="E55" s="33"/>
      <c r="F55" s="33"/>
      <c r="G55" s="33">
        <v>42.54</v>
      </c>
      <c r="H55" s="33">
        <v>42.64</v>
      </c>
      <c r="I55" s="98"/>
      <c r="J55" s="102"/>
      <c r="K55" s="99"/>
      <c r="L55" s="1"/>
    </row>
    <row r="56" spans="2:12" x14ac:dyDescent="0.3">
      <c r="B56" s="1">
        <v>38</v>
      </c>
      <c r="C56" s="32"/>
      <c r="D56" s="33">
        <v>42.62</v>
      </c>
      <c r="E56" s="33"/>
      <c r="F56" s="33"/>
      <c r="G56" s="33">
        <v>42.46</v>
      </c>
      <c r="H56" s="33">
        <v>42.59</v>
      </c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43.11</v>
      </c>
      <c r="E57" s="33"/>
      <c r="F57" s="33"/>
      <c r="G57" s="33">
        <v>42.54</v>
      </c>
      <c r="H57" s="33">
        <v>42.67</v>
      </c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43.84</v>
      </c>
      <c r="E58" s="33"/>
      <c r="F58" s="33"/>
      <c r="G58" s="33">
        <v>42.5</v>
      </c>
      <c r="H58" s="33">
        <v>42.98</v>
      </c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/>
      <c r="F59" s="33"/>
      <c r="G59" s="33">
        <v>42.59</v>
      </c>
      <c r="H59" s="33">
        <v>42.75</v>
      </c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/>
      <c r="F60" s="33"/>
      <c r="G60" s="33">
        <v>42.88</v>
      </c>
      <c r="H60" s="33">
        <v>42.85</v>
      </c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/>
      <c r="F61" s="33"/>
      <c r="G61" s="33">
        <v>42.57</v>
      </c>
      <c r="H61" s="33">
        <v>42.83</v>
      </c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/>
      <c r="G62" s="33">
        <v>42.53</v>
      </c>
      <c r="H62" s="33">
        <v>42.79</v>
      </c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/>
      <c r="G63" s="33">
        <v>42.6</v>
      </c>
      <c r="H63" s="33">
        <v>43.18</v>
      </c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/>
      <c r="G64" s="33">
        <v>43.4</v>
      </c>
      <c r="H64" s="33">
        <v>42.83</v>
      </c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/>
      <c r="G65" s="33"/>
      <c r="H65" s="33">
        <v>42.91</v>
      </c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/>
      <c r="G66" s="33"/>
      <c r="H66" s="33">
        <v>42.76</v>
      </c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/>
      <c r="G67" s="33"/>
      <c r="H67" s="33">
        <v>42.8</v>
      </c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/>
      <c r="G68" s="33"/>
      <c r="H68" s="33">
        <v>42.63</v>
      </c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/>
      <c r="G69" s="33"/>
      <c r="H69" s="33">
        <v>42.82</v>
      </c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/>
      <c r="G70" s="33"/>
      <c r="H70" s="33">
        <v>42.91</v>
      </c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/>
      <c r="H71" s="33">
        <v>42.99</v>
      </c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/>
      <c r="H72" s="33">
        <v>43.83</v>
      </c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>
        <v>42.87</v>
      </c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>
        <v>42.82</v>
      </c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>
        <v>43.28</v>
      </c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V81"/>
  <sheetViews>
    <sheetView topLeftCell="A55" zoomScale="90" zoomScaleNormal="90" workbookViewId="0">
      <selection activeCell="D12" sqref="D1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7" width="8.88671875" style="1"/>
    <col min="18" max="18" width="6.6640625" style="1" customWidth="1"/>
    <col min="19" max="16384" width="8.88671875" style="1"/>
  </cols>
  <sheetData>
    <row r="2" spans="1:22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2" ht="7.5" customHeight="1" thickBot="1" x14ac:dyDescent="0.35"/>
    <row r="4" spans="1:22" ht="18" thickBot="1" x14ac:dyDescent="0.4">
      <c r="A4" s="409" t="s">
        <v>237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2" ht="7.5" customHeight="1" thickBot="1" x14ac:dyDescent="0.35"/>
    <row r="6" spans="1:22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2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R7" s="440"/>
      <c r="S7" s="441"/>
      <c r="T7" s="441"/>
      <c r="U7" s="441"/>
    </row>
    <row r="8" spans="1:22" s="3" customFormat="1" ht="30" customHeight="1" x14ac:dyDescent="0.3">
      <c r="A8" s="67">
        <v>1</v>
      </c>
      <c r="B8" s="113" t="s">
        <v>238</v>
      </c>
      <c r="C8" s="70" t="s">
        <v>239</v>
      </c>
      <c r="D8" s="108">
        <f>COUNTA(C19:C83)</f>
        <v>21</v>
      </c>
      <c r="E8" s="75">
        <f>COUNTA(C19:C83)</f>
        <v>21</v>
      </c>
      <c r="F8" s="117">
        <f>MIN(C19:C82)</f>
        <v>42.38</v>
      </c>
      <c r="G8" s="111">
        <f>AVERAGE(C19:C85)</f>
        <v>43.20095238095238</v>
      </c>
      <c r="H8" s="56"/>
      <c r="I8" s="79">
        <f t="shared" ref="I8:I13" si="0">G8-F8</f>
        <v>0.82095238095237733</v>
      </c>
      <c r="J8" s="84">
        <v>1.0567175925925926E-2</v>
      </c>
      <c r="K8" s="91">
        <f>J8</f>
        <v>1.0567175925925926E-2</v>
      </c>
      <c r="L8" s="92">
        <f>K8</f>
        <v>1.0567175925925926E-2</v>
      </c>
      <c r="M8" s="254" t="s">
        <v>243</v>
      </c>
      <c r="N8" s="433" t="s">
        <v>248</v>
      </c>
      <c r="O8" s="252" t="s">
        <v>19</v>
      </c>
      <c r="P8" s="15"/>
      <c r="R8" s="317"/>
      <c r="S8" s="442"/>
      <c r="T8" s="440"/>
      <c r="U8" s="317"/>
    </row>
    <row r="9" spans="1:22" s="3" customFormat="1" ht="30" customHeight="1" thickBot="1" x14ac:dyDescent="0.35">
      <c r="A9" s="68">
        <v>2</v>
      </c>
      <c r="B9" s="74" t="s">
        <v>238</v>
      </c>
      <c r="C9" s="71" t="s">
        <v>201</v>
      </c>
      <c r="D9" s="16">
        <f>COUNTA(D19:D83)+D8+1</f>
        <v>42</v>
      </c>
      <c r="E9" s="76">
        <f>COUNTA(D19:D83)+1</f>
        <v>21</v>
      </c>
      <c r="F9" s="460">
        <f>MIN(D19:D82)</f>
        <v>42.51</v>
      </c>
      <c r="G9" s="47">
        <f>AVERAGE(D19:D84)</f>
        <v>43.335499999999982</v>
      </c>
      <c r="H9" s="14"/>
      <c r="I9" s="80">
        <f t="shared" si="0"/>
        <v>0.82549999999998391</v>
      </c>
      <c r="J9" s="85">
        <v>2.2090162037037037E-2</v>
      </c>
      <c r="K9" s="93">
        <f>J9-J8</f>
        <v>1.1522986111111111E-2</v>
      </c>
      <c r="L9" s="94">
        <f>K9+L8</f>
        <v>2.2090162037037037E-2</v>
      </c>
      <c r="M9" s="253" t="s">
        <v>244</v>
      </c>
      <c r="N9" s="432"/>
      <c r="O9" s="44"/>
      <c r="P9" s="15"/>
      <c r="R9" s="315"/>
      <c r="S9" s="456"/>
      <c r="T9" s="457"/>
      <c r="U9" s="453"/>
      <c r="V9" s="469"/>
    </row>
    <row r="10" spans="1:22" s="3" customFormat="1" ht="30" customHeight="1" thickBot="1" x14ac:dyDescent="0.35">
      <c r="A10" s="68">
        <v>3</v>
      </c>
      <c r="B10" s="74" t="s">
        <v>120</v>
      </c>
      <c r="C10" s="71" t="s">
        <v>215</v>
      </c>
      <c r="D10" s="16">
        <f>COUNTA(E19:E83)+D9+1</f>
        <v>102</v>
      </c>
      <c r="E10" s="76">
        <f>COUNTA(E19:E83)+1</f>
        <v>60</v>
      </c>
      <c r="F10" s="448">
        <f>MIN(E19:E84)</f>
        <v>42.62</v>
      </c>
      <c r="G10" s="46">
        <f>AVERAGE(E19:E85)</f>
        <v>43.162711864406788</v>
      </c>
      <c r="H10" s="14"/>
      <c r="I10" s="80">
        <f t="shared" si="0"/>
        <v>0.54271186440679031</v>
      </c>
      <c r="J10" s="85">
        <v>5.2981539351851847E-2</v>
      </c>
      <c r="K10" s="93">
        <f>J10-J9</f>
        <v>3.0891377314814811E-2</v>
      </c>
      <c r="L10" s="94">
        <f>K10</f>
        <v>3.0891377314814811E-2</v>
      </c>
      <c r="M10" s="253" t="s">
        <v>245</v>
      </c>
      <c r="N10" s="59"/>
      <c r="O10" s="54"/>
      <c r="P10" s="15"/>
      <c r="Q10" s="439"/>
      <c r="S10" s="469"/>
      <c r="T10" s="438"/>
      <c r="U10" s="438"/>
      <c r="V10" s="469"/>
    </row>
    <row r="11" spans="1:22" s="3" customFormat="1" ht="30" customHeight="1" x14ac:dyDescent="0.3">
      <c r="A11" s="68">
        <v>4</v>
      </c>
      <c r="B11" s="74" t="s">
        <v>120</v>
      </c>
      <c r="C11" s="71" t="s">
        <v>240</v>
      </c>
      <c r="D11" s="16">
        <f>COUNTA(F19:F83)+D10+1+4</f>
        <v>148</v>
      </c>
      <c r="E11" s="281">
        <f>COUNTA(F19:F83)+1+3</f>
        <v>45</v>
      </c>
      <c r="F11" s="110">
        <f>MIN(F19:F84)</f>
        <v>42.69</v>
      </c>
      <c r="G11" s="46">
        <f>AVERAGE(F19:F84)</f>
        <v>44.903414634146344</v>
      </c>
      <c r="H11" s="14"/>
      <c r="I11" s="80">
        <f t="shared" si="0"/>
        <v>2.2134146341463463</v>
      </c>
      <c r="J11" s="85">
        <v>7.7910567129629626E-2</v>
      </c>
      <c r="K11" s="280">
        <f>J11-J10</f>
        <v>2.4929027777777779E-2</v>
      </c>
      <c r="L11" s="95">
        <f>K11+L10</f>
        <v>5.582040509259259E-2</v>
      </c>
      <c r="M11" s="285" t="s">
        <v>246</v>
      </c>
      <c r="N11" s="58"/>
      <c r="O11" s="294" t="s">
        <v>361</v>
      </c>
      <c r="P11" s="15"/>
      <c r="S11" s="469"/>
      <c r="T11" s="469"/>
      <c r="U11" s="438"/>
      <c r="V11" s="469"/>
    </row>
    <row r="12" spans="1:22" s="3" customFormat="1" ht="30" customHeight="1" thickBot="1" x14ac:dyDescent="0.35">
      <c r="A12" s="68">
        <v>5</v>
      </c>
      <c r="B12" s="115" t="s">
        <v>238</v>
      </c>
      <c r="C12" s="72">
        <v>4</v>
      </c>
      <c r="D12" s="16">
        <f>COUNTA(G19:G83)+D11+1</f>
        <v>202</v>
      </c>
      <c r="E12" s="76">
        <f>COUNTA(G19:G83)+1</f>
        <v>54</v>
      </c>
      <c r="F12" s="447">
        <f>MIN(G19:G84)</f>
        <v>42.18</v>
      </c>
      <c r="G12" s="46">
        <f>AVERAGE(G19:G884)</f>
        <v>42.628867924528308</v>
      </c>
      <c r="H12" s="14"/>
      <c r="I12" s="80">
        <f t="shared" si="0"/>
        <v>0.44886792452830804</v>
      </c>
      <c r="J12" s="85">
        <v>0.10600766203703704</v>
      </c>
      <c r="K12" s="93">
        <f>J12-J11</f>
        <v>2.8097094907407416E-2</v>
      </c>
      <c r="L12" s="94">
        <f>K12+L9</f>
        <v>5.0187256944444453E-2</v>
      </c>
      <c r="M12" s="253" t="s">
        <v>247</v>
      </c>
      <c r="N12" s="304" t="s">
        <v>368</v>
      </c>
      <c r="O12" s="309" t="s">
        <v>370</v>
      </c>
      <c r="S12" s="99"/>
      <c r="T12" s="469"/>
      <c r="U12" s="469"/>
      <c r="V12" s="469"/>
    </row>
    <row r="13" spans="1:22" s="3" customFormat="1" ht="30" customHeight="1" thickBot="1" x14ac:dyDescent="0.35">
      <c r="A13" s="69" t="s">
        <v>37</v>
      </c>
      <c r="B13" s="114" t="s">
        <v>238</v>
      </c>
      <c r="C13" s="73">
        <v>13</v>
      </c>
      <c r="D13" s="109">
        <f>COUNTA(H19:H83)+D12+1</f>
        <v>240</v>
      </c>
      <c r="E13" s="250">
        <f>COUNTA(H19:H83)+1</f>
        <v>38</v>
      </c>
      <c r="F13" s="449">
        <f>MIN(H19:H84)</f>
        <v>42.05</v>
      </c>
      <c r="G13" s="450">
        <f>AVERAGE(H19:H84)</f>
        <v>42.360540540540541</v>
      </c>
      <c r="H13" s="61"/>
      <c r="I13" s="83">
        <f t="shared" si="0"/>
        <v>0.31054054054054347</v>
      </c>
      <c r="J13" s="86" t="str">
        <f>'Общие результаты'!G6</f>
        <v>3:00:12</v>
      </c>
      <c r="K13" s="96">
        <f>J13-J12</f>
        <v>1.913122685185184E-2</v>
      </c>
      <c r="L13" s="97">
        <f>K13+L12</f>
        <v>6.9318483796296293E-2</v>
      </c>
      <c r="M13" s="88"/>
      <c r="N13" s="314" t="s">
        <v>405</v>
      </c>
      <c r="O13" s="302" t="s">
        <v>406</v>
      </c>
      <c r="S13" s="469"/>
      <c r="T13" s="469"/>
      <c r="U13" s="469"/>
      <c r="V13" s="469"/>
    </row>
    <row r="14" spans="1:22" s="3" customFormat="1" ht="30" customHeight="1" x14ac:dyDescent="0.3">
      <c r="A14" s="49"/>
      <c r="B14" s="50"/>
      <c r="C14" s="51"/>
      <c r="D14" s="51"/>
      <c r="E14" s="51"/>
      <c r="F14" s="35">
        <f>AVERAGE(F8,F10,F12)</f>
        <v>42.393333333333338</v>
      </c>
      <c r="G14" s="37">
        <f>AVERAGE(G8,G10,G12)</f>
        <v>42.997510723295818</v>
      </c>
      <c r="H14" s="52" t="s">
        <v>241</v>
      </c>
      <c r="I14" s="38">
        <f>AVERAGE(I8,I10,I12)</f>
        <v>0.60417738996249193</v>
      </c>
      <c r="J14" s="51"/>
      <c r="K14" s="51"/>
      <c r="L14" s="51"/>
      <c r="M14" s="17"/>
      <c r="N14" s="318"/>
      <c r="O14" s="319"/>
    </row>
    <row r="15" spans="1:22" ht="27.75" customHeight="1" x14ac:dyDescent="0.3">
      <c r="A15" s="18"/>
      <c r="B15" s="18"/>
      <c r="C15" s="18"/>
      <c r="D15" s="19"/>
      <c r="E15" s="20"/>
      <c r="F15" s="21">
        <f>AVERAGE(F9,F11,F13)</f>
        <v>42.416666666666664</v>
      </c>
      <c r="G15" s="22">
        <f>AVERAGE(G9,G11,G13)</f>
        <v>43.533151724895617</v>
      </c>
      <c r="H15" s="53" t="s">
        <v>242</v>
      </c>
      <c r="I15" s="23">
        <f>AVERAGE(I9,I11,I13)</f>
        <v>1.1164850582289578</v>
      </c>
      <c r="J15" s="20"/>
      <c r="K15" s="20" t="s">
        <v>22</v>
      </c>
      <c r="L15" s="20"/>
      <c r="M15" s="17"/>
      <c r="N15" s="17"/>
    </row>
    <row r="16" spans="1:22" ht="30" customHeight="1" thickBot="1" x14ac:dyDescent="0.35">
      <c r="A16" s="24"/>
      <c r="B16" s="24"/>
      <c r="C16" s="24"/>
      <c r="D16" s="20"/>
      <c r="E16" s="20"/>
      <c r="F16" s="25">
        <f>AVERAGE(F8:F13)</f>
        <v>42.405000000000001</v>
      </c>
      <c r="G16" s="26">
        <f>AVERAGE(C19:H88)</f>
        <v>43.23913419913422</v>
      </c>
      <c r="H16" s="27"/>
      <c r="I16" s="28">
        <f>AVERAGE(I8:I13)</f>
        <v>0.86033122409572493</v>
      </c>
      <c r="J16" s="20"/>
      <c r="K16" s="20"/>
      <c r="L16" s="20"/>
      <c r="M16" s="24"/>
      <c r="N16" s="299"/>
    </row>
    <row r="18" spans="2:14" ht="15" thickBot="1" x14ac:dyDescent="0.35">
      <c r="C18" s="29" t="str">
        <f>B8</f>
        <v>Лихошерст Алексей</v>
      </c>
      <c r="D18" s="29" t="str">
        <f>B9</f>
        <v>Лихошерст Алексей</v>
      </c>
      <c r="E18" s="29" t="str">
        <f>B10</f>
        <v>Загорулько Иван</v>
      </c>
      <c r="F18" s="29" t="str">
        <f>B11</f>
        <v>Загорулько Иван</v>
      </c>
      <c r="G18" s="29" t="str">
        <f>B12</f>
        <v>Лихошерст Алексей</v>
      </c>
      <c r="H18" s="29" t="str">
        <f>B13</f>
        <v>Лихошерст Алексей</v>
      </c>
      <c r="I18" s="13"/>
      <c r="J18" s="13"/>
    </row>
    <row r="19" spans="2:14" x14ac:dyDescent="0.3">
      <c r="B19" s="1">
        <v>1</v>
      </c>
      <c r="C19" s="30">
        <v>45.52</v>
      </c>
      <c r="D19" s="31">
        <v>43.75</v>
      </c>
      <c r="E19" s="31">
        <v>43.25</v>
      </c>
      <c r="F19" s="31">
        <v>45.71</v>
      </c>
      <c r="G19" s="31">
        <v>42.87</v>
      </c>
      <c r="H19" s="31">
        <v>42.49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43.28</v>
      </c>
      <c r="D20" s="33">
        <v>45.26</v>
      </c>
      <c r="E20" s="33">
        <v>43.2</v>
      </c>
      <c r="F20" s="33">
        <v>45.36</v>
      </c>
      <c r="G20" s="33">
        <v>42.8</v>
      </c>
      <c r="H20" s="33">
        <v>42.27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43.73</v>
      </c>
      <c r="D21" s="33">
        <v>44.49</v>
      </c>
      <c r="E21" s="33">
        <v>43.31</v>
      </c>
      <c r="F21" s="33">
        <v>46.2</v>
      </c>
      <c r="G21" s="33">
        <v>42.8</v>
      </c>
      <c r="H21" s="33">
        <v>42.38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43.39</v>
      </c>
      <c r="D22" s="33">
        <v>44.21</v>
      </c>
      <c r="E22" s="33">
        <v>43.1</v>
      </c>
      <c r="F22" s="33">
        <v>44.74</v>
      </c>
      <c r="G22" s="33">
        <v>42.81</v>
      </c>
      <c r="H22" s="33">
        <v>42.17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42.61</v>
      </c>
      <c r="D23" s="33">
        <v>42.86</v>
      </c>
      <c r="E23" s="33">
        <v>43.17</v>
      </c>
      <c r="F23" s="33">
        <v>46.36</v>
      </c>
      <c r="G23" s="33">
        <v>43.57</v>
      </c>
      <c r="H23" s="33">
        <v>42.35</v>
      </c>
      <c r="I23" s="98"/>
      <c r="J23" s="102"/>
      <c r="K23" s="98"/>
    </row>
    <row r="24" spans="2:14" x14ac:dyDescent="0.3">
      <c r="B24" s="1">
        <v>6</v>
      </c>
      <c r="C24" s="32">
        <v>42.42</v>
      </c>
      <c r="D24" s="33">
        <v>42.68</v>
      </c>
      <c r="E24" s="33">
        <v>43.39</v>
      </c>
      <c r="F24" s="33">
        <v>44.93</v>
      </c>
      <c r="G24" s="33">
        <v>42.8</v>
      </c>
      <c r="H24" s="33">
        <v>43.1</v>
      </c>
      <c r="I24" s="98"/>
      <c r="J24" s="102"/>
      <c r="K24" s="98"/>
    </row>
    <row r="25" spans="2:14" x14ac:dyDescent="0.3">
      <c r="B25" s="1">
        <v>7</v>
      </c>
      <c r="C25" s="32">
        <v>43.94</v>
      </c>
      <c r="D25" s="33">
        <v>42.77</v>
      </c>
      <c r="E25" s="33">
        <v>43.64</v>
      </c>
      <c r="F25" s="33">
        <v>46.85</v>
      </c>
      <c r="G25" s="33">
        <v>42.4</v>
      </c>
      <c r="H25" s="33">
        <v>42.05</v>
      </c>
      <c r="I25" s="98"/>
      <c r="J25" s="102"/>
      <c r="K25" s="98"/>
    </row>
    <row r="26" spans="2:14" x14ac:dyDescent="0.3">
      <c r="B26" s="1">
        <v>8</v>
      </c>
      <c r="C26" s="32">
        <v>42.45</v>
      </c>
      <c r="D26" s="33">
        <v>42.96</v>
      </c>
      <c r="E26" s="33">
        <v>43.17</v>
      </c>
      <c r="F26" s="33">
        <v>90.88</v>
      </c>
      <c r="G26" s="33">
        <v>42.42</v>
      </c>
      <c r="H26" s="33">
        <v>42.1</v>
      </c>
      <c r="I26" s="98"/>
      <c r="J26" s="102"/>
      <c r="K26" s="98"/>
    </row>
    <row r="27" spans="2:14" x14ac:dyDescent="0.3">
      <c r="B27" s="1">
        <v>9</v>
      </c>
      <c r="C27" s="36">
        <v>42.38</v>
      </c>
      <c r="D27" s="33">
        <v>42.75</v>
      </c>
      <c r="E27" s="33">
        <v>43.17</v>
      </c>
      <c r="F27" s="33">
        <v>43.83</v>
      </c>
      <c r="G27" s="33">
        <v>42.36</v>
      </c>
      <c r="H27" s="33">
        <v>42.45</v>
      </c>
      <c r="I27" s="98"/>
      <c r="J27" s="102"/>
      <c r="K27" s="98"/>
    </row>
    <row r="28" spans="2:14" x14ac:dyDescent="0.3">
      <c r="B28" s="1">
        <v>10</v>
      </c>
      <c r="C28" s="32">
        <v>42.53</v>
      </c>
      <c r="D28" s="33">
        <v>42.99</v>
      </c>
      <c r="E28" s="33">
        <v>45.1</v>
      </c>
      <c r="F28" s="33">
        <v>43.76</v>
      </c>
      <c r="G28" s="33">
        <v>42.58</v>
      </c>
      <c r="H28" s="33">
        <v>42.4</v>
      </c>
      <c r="I28" s="98"/>
      <c r="J28" s="102"/>
      <c r="K28" s="98"/>
    </row>
    <row r="29" spans="2:14" x14ac:dyDescent="0.3">
      <c r="B29" s="1">
        <v>11</v>
      </c>
      <c r="C29" s="32">
        <v>43.25</v>
      </c>
      <c r="D29" s="33">
        <v>45.33</v>
      </c>
      <c r="E29" s="33">
        <v>43.58</v>
      </c>
      <c r="F29" s="33">
        <v>43.22</v>
      </c>
      <c r="G29" s="33">
        <v>42.53</v>
      </c>
      <c r="H29" s="33">
        <v>42.55</v>
      </c>
      <c r="I29" s="98"/>
      <c r="J29" s="102"/>
      <c r="K29" s="98"/>
    </row>
    <row r="30" spans="2:14" x14ac:dyDescent="0.3">
      <c r="B30" s="1">
        <v>12</v>
      </c>
      <c r="C30" s="32">
        <v>42.51</v>
      </c>
      <c r="D30" s="33">
        <v>42.92</v>
      </c>
      <c r="E30" s="33">
        <v>43.54</v>
      </c>
      <c r="F30" s="33">
        <v>44.39</v>
      </c>
      <c r="G30" s="33">
        <v>42.55</v>
      </c>
      <c r="H30" s="33">
        <v>42.62</v>
      </c>
      <c r="I30" s="98"/>
      <c r="J30" s="102"/>
      <c r="K30" s="98"/>
    </row>
    <row r="31" spans="2:14" x14ac:dyDescent="0.3">
      <c r="B31" s="1">
        <v>13</v>
      </c>
      <c r="C31" s="32">
        <v>42.86</v>
      </c>
      <c r="D31" s="33">
        <v>42.93</v>
      </c>
      <c r="E31" s="33">
        <v>43.05</v>
      </c>
      <c r="F31" s="33">
        <v>43.22</v>
      </c>
      <c r="G31" s="33">
        <v>43.01</v>
      </c>
      <c r="H31" s="33">
        <v>42.43</v>
      </c>
      <c r="I31" s="98"/>
      <c r="J31" s="102"/>
      <c r="K31" s="99"/>
      <c r="L31" s="1"/>
    </row>
    <row r="32" spans="2:14" x14ac:dyDescent="0.3">
      <c r="B32" s="1">
        <v>14</v>
      </c>
      <c r="C32" s="34">
        <v>44.09</v>
      </c>
      <c r="D32" s="33">
        <v>42.84</v>
      </c>
      <c r="E32" s="33">
        <v>42.97</v>
      </c>
      <c r="F32" s="33">
        <v>45.08</v>
      </c>
      <c r="G32" s="33">
        <v>42.37</v>
      </c>
      <c r="H32" s="33">
        <v>42.6</v>
      </c>
      <c r="I32" s="98"/>
      <c r="J32" s="102"/>
      <c r="K32" s="99"/>
      <c r="L32" s="1"/>
    </row>
    <row r="33" spans="2:12" x14ac:dyDescent="0.3">
      <c r="B33" s="1">
        <v>15</v>
      </c>
      <c r="C33" s="32">
        <v>42.92</v>
      </c>
      <c r="D33" s="33">
        <v>42.68</v>
      </c>
      <c r="E33" s="33">
        <v>43.62</v>
      </c>
      <c r="F33" s="33">
        <v>43.29</v>
      </c>
      <c r="G33" s="33">
        <v>42.69</v>
      </c>
      <c r="H33" s="33">
        <v>42.19</v>
      </c>
      <c r="I33" s="98"/>
      <c r="J33" s="102"/>
      <c r="K33" s="99"/>
      <c r="L33" s="1"/>
    </row>
    <row r="34" spans="2:12" x14ac:dyDescent="0.3">
      <c r="B34" s="1">
        <v>16</v>
      </c>
      <c r="C34" s="32">
        <v>42.64</v>
      </c>
      <c r="D34" s="39">
        <v>42.51</v>
      </c>
      <c r="E34" s="33">
        <v>42.86</v>
      </c>
      <c r="F34" s="33">
        <v>43.19</v>
      </c>
      <c r="G34" s="33">
        <v>42.55</v>
      </c>
      <c r="H34" s="33">
        <v>42.36</v>
      </c>
      <c r="I34" s="98"/>
      <c r="J34" s="102"/>
      <c r="K34" s="99"/>
      <c r="L34" s="1"/>
    </row>
    <row r="35" spans="2:12" x14ac:dyDescent="0.3">
      <c r="B35" s="1">
        <v>17</v>
      </c>
      <c r="C35" s="32">
        <v>42.81</v>
      </c>
      <c r="D35" s="33">
        <v>42.68</v>
      </c>
      <c r="E35" s="33">
        <v>43.08</v>
      </c>
      <c r="F35" s="33">
        <v>43.35</v>
      </c>
      <c r="G35" s="33">
        <v>42.47</v>
      </c>
      <c r="H35" s="33">
        <v>42.27</v>
      </c>
      <c r="I35" s="98"/>
      <c r="J35" s="102"/>
      <c r="K35" s="99"/>
      <c r="L35" s="1"/>
    </row>
    <row r="36" spans="2:12" x14ac:dyDescent="0.3">
      <c r="B36" s="1">
        <v>18</v>
      </c>
      <c r="C36" s="32">
        <v>43.14</v>
      </c>
      <c r="D36" s="33">
        <v>42.79</v>
      </c>
      <c r="E36" s="33">
        <v>43.24</v>
      </c>
      <c r="F36" s="33"/>
      <c r="G36" s="33">
        <v>42.63</v>
      </c>
      <c r="H36" s="33">
        <v>42.62</v>
      </c>
      <c r="I36" s="98"/>
      <c r="J36" s="102"/>
      <c r="K36" s="99"/>
      <c r="L36" s="1"/>
    </row>
    <row r="37" spans="2:12" x14ac:dyDescent="0.3">
      <c r="B37" s="1">
        <v>19</v>
      </c>
      <c r="C37" s="32">
        <v>42.68</v>
      </c>
      <c r="D37" s="33">
        <v>42.9</v>
      </c>
      <c r="E37" s="33">
        <v>42.81</v>
      </c>
      <c r="F37" s="33"/>
      <c r="G37" s="33">
        <v>42.72</v>
      </c>
      <c r="H37" s="33">
        <v>42.24</v>
      </c>
      <c r="I37" s="98"/>
      <c r="J37" s="102"/>
      <c r="K37" s="99"/>
      <c r="L37" s="1"/>
    </row>
    <row r="38" spans="2:12" x14ac:dyDescent="0.3">
      <c r="B38" s="1">
        <v>20</v>
      </c>
      <c r="C38" s="32">
        <v>42.7</v>
      </c>
      <c r="D38" s="33">
        <v>44.41</v>
      </c>
      <c r="E38" s="33">
        <v>42.89</v>
      </c>
      <c r="F38" s="33"/>
      <c r="G38" s="33">
        <v>42.52</v>
      </c>
      <c r="H38" s="33">
        <v>42.42</v>
      </c>
      <c r="I38" s="98"/>
      <c r="J38" s="102"/>
      <c r="K38" s="99"/>
      <c r="L38" s="1"/>
    </row>
    <row r="39" spans="2:12" x14ac:dyDescent="0.3">
      <c r="B39" s="1">
        <v>21</v>
      </c>
      <c r="C39" s="32">
        <v>45.37</v>
      </c>
      <c r="D39" s="33"/>
      <c r="E39" s="33">
        <v>42.81</v>
      </c>
      <c r="F39" s="33"/>
      <c r="G39" s="33">
        <v>42.49</v>
      </c>
      <c r="H39" s="33">
        <v>42.35</v>
      </c>
      <c r="I39" s="98"/>
      <c r="J39" s="102"/>
      <c r="K39" s="99"/>
      <c r="L39" s="1"/>
    </row>
    <row r="40" spans="2:12" x14ac:dyDescent="0.3">
      <c r="B40" s="1">
        <v>22</v>
      </c>
      <c r="C40" s="32"/>
      <c r="D40" s="33"/>
      <c r="E40" s="33">
        <v>42.77</v>
      </c>
      <c r="F40" s="33">
        <v>43.54</v>
      </c>
      <c r="G40" s="33">
        <v>42.74</v>
      </c>
      <c r="H40" s="33">
        <v>42.53</v>
      </c>
      <c r="I40" s="98"/>
      <c r="J40" s="102"/>
      <c r="K40" s="99"/>
      <c r="L40" s="1"/>
    </row>
    <row r="41" spans="2:12" x14ac:dyDescent="0.3">
      <c r="B41" s="1">
        <v>23</v>
      </c>
      <c r="C41" s="32"/>
      <c r="D41" s="33"/>
      <c r="E41" s="33">
        <v>42.99</v>
      </c>
      <c r="F41" s="33">
        <v>43.2</v>
      </c>
      <c r="G41" s="33">
        <v>42.65</v>
      </c>
      <c r="H41" s="33">
        <v>42.31</v>
      </c>
      <c r="I41" s="98"/>
      <c r="J41" s="102"/>
      <c r="K41" s="99"/>
      <c r="L41" s="1"/>
    </row>
    <row r="42" spans="2:12" x14ac:dyDescent="0.3">
      <c r="B42" s="1">
        <v>24</v>
      </c>
      <c r="C42" s="32"/>
      <c r="D42" s="33"/>
      <c r="E42" s="33">
        <v>43.16</v>
      </c>
      <c r="F42" s="33">
        <v>43.18</v>
      </c>
      <c r="G42" s="33">
        <v>42.54</v>
      </c>
      <c r="H42" s="33">
        <v>42.26</v>
      </c>
      <c r="I42" s="98"/>
      <c r="J42" s="102"/>
      <c r="K42" s="99"/>
      <c r="L42" s="1"/>
    </row>
    <row r="43" spans="2:12" x14ac:dyDescent="0.3">
      <c r="B43" s="1">
        <v>25</v>
      </c>
      <c r="C43" s="32"/>
      <c r="D43" s="33"/>
      <c r="E43" s="33">
        <v>43.03</v>
      </c>
      <c r="F43" s="33">
        <v>43.09</v>
      </c>
      <c r="G43" s="33">
        <v>42.41</v>
      </c>
      <c r="H43" s="33">
        <v>42.41</v>
      </c>
      <c r="I43" s="98"/>
      <c r="J43" s="102"/>
      <c r="K43" s="99"/>
      <c r="L43" s="1"/>
    </row>
    <row r="44" spans="2:12" x14ac:dyDescent="0.3">
      <c r="B44" s="1">
        <v>26</v>
      </c>
      <c r="C44" s="32"/>
      <c r="D44" s="33"/>
      <c r="E44" s="33">
        <v>43.41</v>
      </c>
      <c r="F44" s="33">
        <v>43.21</v>
      </c>
      <c r="G44" s="33">
        <v>42.42</v>
      </c>
      <c r="H44" s="33">
        <v>42.28</v>
      </c>
      <c r="I44" s="98"/>
      <c r="J44" s="102"/>
      <c r="K44" s="99"/>
      <c r="L44" s="1"/>
    </row>
    <row r="45" spans="2:12" x14ac:dyDescent="0.3">
      <c r="B45" s="1">
        <v>27</v>
      </c>
      <c r="C45" s="32"/>
      <c r="D45" s="33"/>
      <c r="E45" s="33">
        <v>42.97</v>
      </c>
      <c r="F45" s="33">
        <v>42.92</v>
      </c>
      <c r="G45" s="33">
        <v>43.06</v>
      </c>
      <c r="H45" s="33">
        <v>42.25</v>
      </c>
      <c r="I45" s="98"/>
      <c r="J45" s="102"/>
      <c r="K45" s="99"/>
      <c r="L45" s="1"/>
    </row>
    <row r="46" spans="2:12" x14ac:dyDescent="0.3">
      <c r="B46" s="1">
        <v>28</v>
      </c>
      <c r="C46" s="32"/>
      <c r="D46" s="33"/>
      <c r="E46" s="33">
        <v>43.15</v>
      </c>
      <c r="F46" s="33">
        <v>43.12</v>
      </c>
      <c r="G46" s="33">
        <v>42.7</v>
      </c>
      <c r="H46" s="33">
        <v>42.1</v>
      </c>
      <c r="I46" s="98"/>
      <c r="J46" s="102"/>
      <c r="K46" s="99"/>
      <c r="L46" s="1"/>
    </row>
    <row r="47" spans="2:12" x14ac:dyDescent="0.3">
      <c r="B47" s="1">
        <v>29</v>
      </c>
      <c r="C47" s="32"/>
      <c r="D47" s="33"/>
      <c r="E47" s="33">
        <v>43.32</v>
      </c>
      <c r="F47" s="33">
        <v>43.5</v>
      </c>
      <c r="G47" s="33">
        <v>42.68</v>
      </c>
      <c r="H47" s="33">
        <v>42.12</v>
      </c>
      <c r="I47" s="98"/>
      <c r="J47" s="102"/>
      <c r="K47" s="99"/>
      <c r="L47" s="1"/>
    </row>
    <row r="48" spans="2:12" x14ac:dyDescent="0.3">
      <c r="B48" s="1">
        <v>30</v>
      </c>
      <c r="C48" s="32"/>
      <c r="D48" s="33"/>
      <c r="E48" s="33">
        <v>42.97</v>
      </c>
      <c r="F48" s="33">
        <v>43.16</v>
      </c>
      <c r="G48" s="33">
        <v>42.54</v>
      </c>
      <c r="H48" s="33">
        <v>42.22</v>
      </c>
      <c r="I48" s="98"/>
      <c r="J48" s="102"/>
      <c r="K48" s="99"/>
      <c r="L48" s="1"/>
    </row>
    <row r="49" spans="2:12" x14ac:dyDescent="0.3">
      <c r="B49" s="1">
        <v>31</v>
      </c>
      <c r="C49" s="32"/>
      <c r="D49" s="33"/>
      <c r="E49" s="33">
        <v>42.87</v>
      </c>
      <c r="F49" s="33">
        <v>43.38</v>
      </c>
      <c r="G49" s="33">
        <v>42.6</v>
      </c>
      <c r="H49" s="33">
        <v>42.81</v>
      </c>
      <c r="I49" s="98"/>
      <c r="J49" s="102"/>
      <c r="K49" s="99"/>
      <c r="L49" s="1"/>
    </row>
    <row r="50" spans="2:12" x14ac:dyDescent="0.3">
      <c r="B50" s="1">
        <v>32</v>
      </c>
      <c r="C50" s="32"/>
      <c r="D50" s="33"/>
      <c r="E50" s="33">
        <v>43.04</v>
      </c>
      <c r="F50" s="33">
        <v>43.06</v>
      </c>
      <c r="G50" s="33">
        <v>42.62</v>
      </c>
      <c r="H50" s="33">
        <v>42.46</v>
      </c>
      <c r="I50" s="98"/>
      <c r="J50" s="102"/>
      <c r="K50" s="99"/>
      <c r="L50" s="1"/>
    </row>
    <row r="51" spans="2:12" x14ac:dyDescent="0.3">
      <c r="B51" s="1">
        <v>33</v>
      </c>
      <c r="C51" s="32"/>
      <c r="D51" s="33"/>
      <c r="E51" s="33">
        <v>43.34</v>
      </c>
      <c r="F51" s="33">
        <v>43.4</v>
      </c>
      <c r="G51" s="33">
        <v>42.68</v>
      </c>
      <c r="H51" s="33">
        <v>42.06</v>
      </c>
      <c r="I51" s="98"/>
      <c r="J51" s="102"/>
      <c r="K51" s="99"/>
      <c r="L51" s="1"/>
    </row>
    <row r="52" spans="2:12" x14ac:dyDescent="0.3">
      <c r="B52" s="1">
        <v>34</v>
      </c>
      <c r="C52" s="32"/>
      <c r="D52" s="33"/>
      <c r="E52" s="33">
        <v>43.17</v>
      </c>
      <c r="F52" s="33">
        <v>42.99</v>
      </c>
      <c r="G52" s="33">
        <v>42.59</v>
      </c>
      <c r="H52" s="33">
        <v>42.17</v>
      </c>
      <c r="I52" s="98"/>
      <c r="J52" s="102"/>
      <c r="K52" s="99"/>
      <c r="L52" s="1"/>
    </row>
    <row r="53" spans="2:12" x14ac:dyDescent="0.3">
      <c r="B53" s="1">
        <v>35</v>
      </c>
      <c r="C53" s="32"/>
      <c r="D53" s="33"/>
      <c r="E53" s="33">
        <v>42.92</v>
      </c>
      <c r="F53" s="33">
        <v>43.04</v>
      </c>
      <c r="G53" s="33">
        <v>42.6</v>
      </c>
      <c r="H53" s="33">
        <v>42.49</v>
      </c>
      <c r="I53" s="98"/>
      <c r="J53" s="102"/>
      <c r="K53" s="99"/>
      <c r="L53" s="1"/>
    </row>
    <row r="54" spans="2:12" x14ac:dyDescent="0.3">
      <c r="B54" s="1">
        <v>36</v>
      </c>
      <c r="C54" s="32"/>
      <c r="D54" s="33"/>
      <c r="E54" s="33">
        <v>42.95</v>
      </c>
      <c r="F54" s="33">
        <v>42.85</v>
      </c>
      <c r="G54" s="33">
        <v>42.57</v>
      </c>
      <c r="H54" s="33">
        <v>42.22</v>
      </c>
      <c r="I54" s="98"/>
      <c r="J54" s="102"/>
      <c r="K54" s="99"/>
      <c r="L54" s="1"/>
    </row>
    <row r="55" spans="2:12" x14ac:dyDescent="0.3">
      <c r="B55" s="1">
        <v>37</v>
      </c>
      <c r="C55" s="32"/>
      <c r="D55" s="33"/>
      <c r="E55" s="33">
        <v>42.88</v>
      </c>
      <c r="F55" s="33">
        <v>42.96</v>
      </c>
      <c r="G55" s="33">
        <v>42.56</v>
      </c>
      <c r="H55" s="33">
        <v>42.24</v>
      </c>
      <c r="I55" s="98"/>
      <c r="J55" s="102"/>
      <c r="K55" s="99"/>
      <c r="L55" s="1"/>
    </row>
    <row r="56" spans="2:12" x14ac:dyDescent="0.3">
      <c r="B56" s="1">
        <v>38</v>
      </c>
      <c r="C56" s="32"/>
      <c r="D56" s="33"/>
      <c r="E56" s="33">
        <v>42.91</v>
      </c>
      <c r="F56" s="33">
        <v>42.9</v>
      </c>
      <c r="G56" s="33">
        <v>42.66</v>
      </c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/>
      <c r="E57" s="33">
        <v>43.12</v>
      </c>
      <c r="F57" s="33">
        <v>43.11</v>
      </c>
      <c r="G57" s="33">
        <v>42.66</v>
      </c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>
        <v>42.9</v>
      </c>
      <c r="F58" s="33">
        <v>43.08</v>
      </c>
      <c r="G58" s="33">
        <v>42.65</v>
      </c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>
        <v>42.89</v>
      </c>
      <c r="F59" s="33">
        <v>43.86</v>
      </c>
      <c r="G59" s="33">
        <v>42.48</v>
      </c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>
        <v>43.04</v>
      </c>
      <c r="F60" s="33">
        <v>43.53</v>
      </c>
      <c r="G60" s="33">
        <v>42.43</v>
      </c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>
        <v>43.71</v>
      </c>
      <c r="F61" s="33">
        <v>42.98</v>
      </c>
      <c r="G61" s="33">
        <v>42.49</v>
      </c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>
        <v>42.62</v>
      </c>
      <c r="F62" s="33">
        <v>42.69</v>
      </c>
      <c r="G62" s="33">
        <v>42.57</v>
      </c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>
        <v>42.92</v>
      </c>
      <c r="F63" s="33">
        <v>43.93</v>
      </c>
      <c r="G63" s="33">
        <v>42.47</v>
      </c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>
        <v>42.86</v>
      </c>
      <c r="F64" s="33"/>
      <c r="G64" s="33">
        <v>42.78</v>
      </c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>
        <v>43.17</v>
      </c>
      <c r="F65" s="33"/>
      <c r="G65" s="33">
        <v>42.18</v>
      </c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>
        <v>42.92</v>
      </c>
      <c r="F66" s="33"/>
      <c r="G66" s="33">
        <v>42.73</v>
      </c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>
        <v>43.23</v>
      </c>
      <c r="F67" s="33"/>
      <c r="G67" s="33">
        <v>42.38</v>
      </c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>
        <v>42.94</v>
      </c>
      <c r="F68" s="33"/>
      <c r="G68" s="33">
        <v>42.38</v>
      </c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>
        <v>42.96</v>
      </c>
      <c r="F69" s="33"/>
      <c r="G69" s="33">
        <v>42.44</v>
      </c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>
        <v>42.95</v>
      </c>
      <c r="F70" s="33"/>
      <c r="G70" s="33">
        <v>42.61</v>
      </c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>
        <v>43.5</v>
      </c>
      <c r="F71" s="33"/>
      <c r="G71" s="33">
        <v>43.52</v>
      </c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>
        <v>43.07</v>
      </c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>
        <v>43.1</v>
      </c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>
        <v>42.8</v>
      </c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>
        <v>43.24</v>
      </c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>
        <v>43.44</v>
      </c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>
        <v>44.42</v>
      </c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1">
    <mergeCell ref="N8:N9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52" zoomScale="90" zoomScaleNormal="90" workbookViewId="0">
      <selection activeCell="Q7" sqref="Q7:U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19.88671875" style="1" customWidth="1"/>
    <col min="16" max="16" width="6" style="1" customWidth="1"/>
    <col min="17" max="17" width="6.44140625" style="1" customWidth="1"/>
    <col min="18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214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46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  <c r="U7" s="451"/>
    </row>
    <row r="8" spans="1:21" s="3" customFormat="1" ht="30" customHeight="1" thickBot="1" x14ac:dyDescent="0.35">
      <c r="A8" s="67">
        <v>1</v>
      </c>
      <c r="B8" s="113" t="s">
        <v>166</v>
      </c>
      <c r="C8" s="70" t="s">
        <v>215</v>
      </c>
      <c r="D8" s="108">
        <f>COUNTA(C19:C83)</f>
        <v>42</v>
      </c>
      <c r="E8" s="75">
        <f>COUNTA(C19:C83)</f>
        <v>42</v>
      </c>
      <c r="F8" s="449">
        <f>MIN(C19:C82)</f>
        <v>42.09</v>
      </c>
      <c r="G8" s="111">
        <f>AVERAGE(C19:C85)</f>
        <v>42.610476190476184</v>
      </c>
      <c r="H8" s="56"/>
      <c r="I8" s="79">
        <f t="shared" ref="I8:I13" si="0">G8-F8</f>
        <v>0.52047619047618099</v>
      </c>
      <c r="J8" s="84">
        <v>2.0812997685185186E-2</v>
      </c>
      <c r="K8" s="91">
        <f>J8</f>
        <v>2.0812997685185186E-2</v>
      </c>
      <c r="L8" s="92">
        <f>K8</f>
        <v>2.0812997685185186E-2</v>
      </c>
      <c r="M8" s="254" t="s">
        <v>220</v>
      </c>
      <c r="N8" s="57"/>
      <c r="O8" s="55"/>
      <c r="P8" s="15"/>
      <c r="Q8" s="453"/>
      <c r="R8" s="454"/>
      <c r="S8" s="451"/>
      <c r="T8" s="453"/>
      <c r="U8" s="453"/>
    </row>
    <row r="9" spans="1:21" s="3" customFormat="1" ht="30" customHeight="1" thickBot="1" x14ac:dyDescent="0.35">
      <c r="A9" s="68">
        <v>2</v>
      </c>
      <c r="B9" s="74" t="s">
        <v>167</v>
      </c>
      <c r="C9" s="71" t="s">
        <v>216</v>
      </c>
      <c r="D9" s="16">
        <f>COUNTA(D19:D83)+D8+1</f>
        <v>65</v>
      </c>
      <c r="E9" s="76">
        <f>COUNTA(D19:D83)+1</f>
        <v>23</v>
      </c>
      <c r="F9" s="463">
        <f>MIN(D19:D82)</f>
        <v>42.9</v>
      </c>
      <c r="G9" s="47">
        <f>AVERAGE(D19:D84)</f>
        <v>43.830454545454536</v>
      </c>
      <c r="H9" s="14"/>
      <c r="I9" s="80">
        <f t="shared" si="0"/>
        <v>0.93045454545453765</v>
      </c>
      <c r="J9" s="85">
        <v>3.3580173611111111E-2</v>
      </c>
      <c r="K9" s="93">
        <f>J9-J8</f>
        <v>1.2767175925925925E-2</v>
      </c>
      <c r="L9" s="94">
        <f>K9</f>
        <v>1.2767175925925925E-2</v>
      </c>
      <c r="M9" s="253" t="s">
        <v>221</v>
      </c>
      <c r="N9" s="58"/>
      <c r="O9" s="44"/>
      <c r="P9" s="15"/>
      <c r="Q9" s="315"/>
      <c r="R9" s="456"/>
      <c r="S9" s="457"/>
      <c r="T9" s="453"/>
      <c r="U9" s="453"/>
    </row>
    <row r="10" spans="1:21" s="3" customFormat="1" ht="30" customHeight="1" x14ac:dyDescent="0.3">
      <c r="A10" s="68">
        <v>3</v>
      </c>
      <c r="B10" s="74" t="s">
        <v>166</v>
      </c>
      <c r="C10" s="71" t="s">
        <v>217</v>
      </c>
      <c r="D10" s="16">
        <f>COUNTA(E19:E83)+D9+1</f>
        <v>100</v>
      </c>
      <c r="E10" s="76">
        <f>COUNTA(E19:E83)+1</f>
        <v>35</v>
      </c>
      <c r="F10" s="110">
        <f>MIN(E19:E84)</f>
        <v>42.23</v>
      </c>
      <c r="G10" s="46">
        <f>AVERAGE(E19:E85)</f>
        <v>42.521470588235296</v>
      </c>
      <c r="H10" s="14"/>
      <c r="I10" s="80">
        <f t="shared" si="0"/>
        <v>0.29147058823529903</v>
      </c>
      <c r="J10" s="85">
        <v>5.1942754629629627E-2</v>
      </c>
      <c r="K10" s="93">
        <f>J10-J9</f>
        <v>1.8362581018518516E-2</v>
      </c>
      <c r="L10" s="94">
        <f>K10+L8</f>
        <v>3.9175578703703702E-2</v>
      </c>
      <c r="M10" s="253" t="s">
        <v>222</v>
      </c>
      <c r="N10" s="59"/>
      <c r="O10" s="54"/>
      <c r="P10" s="439"/>
      <c r="Q10" s="453"/>
      <c r="R10" s="453"/>
      <c r="S10" s="444"/>
      <c r="T10" s="444"/>
      <c r="U10" s="453"/>
    </row>
    <row r="11" spans="1:21" s="3" customFormat="1" ht="30" customHeight="1" x14ac:dyDescent="0.3">
      <c r="A11" s="68">
        <v>4</v>
      </c>
      <c r="B11" s="74" t="s">
        <v>167</v>
      </c>
      <c r="C11" s="71" t="s">
        <v>186</v>
      </c>
      <c r="D11" s="16">
        <f>COUNTA(F19:F83)+D10+1+5</f>
        <v>140</v>
      </c>
      <c r="E11" s="281">
        <f>COUNTA(F19:F83)+1+4</f>
        <v>39</v>
      </c>
      <c r="F11" s="81">
        <f>MIN(F19:F84)</f>
        <v>43.17</v>
      </c>
      <c r="G11" s="46">
        <f>AVERAGE(F19:F84)</f>
        <v>43.605588235294121</v>
      </c>
      <c r="H11" s="14"/>
      <c r="I11" s="80">
        <f t="shared" si="0"/>
        <v>0.43558823529411939</v>
      </c>
      <c r="J11" s="85">
        <v>7.3267488425925925E-2</v>
      </c>
      <c r="K11" s="280">
        <f>J11-J10</f>
        <v>2.1324733796296298E-2</v>
      </c>
      <c r="L11" s="94">
        <f>K11+L9</f>
        <v>3.4091909722222223E-2</v>
      </c>
      <c r="M11" s="253" t="s">
        <v>223</v>
      </c>
      <c r="N11" s="429" t="s">
        <v>226</v>
      </c>
      <c r="O11" s="252" t="s">
        <v>225</v>
      </c>
      <c r="Q11" s="453"/>
      <c r="R11" s="453"/>
      <c r="S11" s="453"/>
      <c r="T11" s="444"/>
      <c r="U11" s="453"/>
    </row>
    <row r="12" spans="1:21" s="3" customFormat="1" ht="30" customHeight="1" x14ac:dyDescent="0.3">
      <c r="A12" s="68">
        <v>5</v>
      </c>
      <c r="B12" s="115" t="s">
        <v>166</v>
      </c>
      <c r="C12" s="72" t="s">
        <v>218</v>
      </c>
      <c r="D12" s="16">
        <f>COUNTA(G19:G83)+D11+1</f>
        <v>194</v>
      </c>
      <c r="E12" s="76">
        <f>COUNTA(G19:G83)+1</f>
        <v>54</v>
      </c>
      <c r="F12" s="81">
        <f>MIN(G19:G84)</f>
        <v>42.23</v>
      </c>
      <c r="G12" s="46">
        <f>AVERAGE(G19:G884)</f>
        <v>43.415094339622641</v>
      </c>
      <c r="H12" s="14"/>
      <c r="I12" s="80">
        <f t="shared" si="0"/>
        <v>1.1850943396226441</v>
      </c>
      <c r="J12" s="85">
        <v>0.10142649305555555</v>
      </c>
      <c r="K12" s="93">
        <f>J12-J11</f>
        <v>2.8159004629629628E-2</v>
      </c>
      <c r="L12" s="95">
        <f>K12+L10</f>
        <v>6.7334583333333337E-2</v>
      </c>
      <c r="M12" s="253" t="s">
        <v>224</v>
      </c>
      <c r="N12" s="432"/>
      <c r="O12" s="45"/>
      <c r="R12" s="1"/>
    </row>
    <row r="13" spans="1:21" s="3" customFormat="1" ht="30" customHeight="1" thickBot="1" x14ac:dyDescent="0.35">
      <c r="A13" s="69" t="s">
        <v>37</v>
      </c>
      <c r="B13" s="114" t="s">
        <v>167</v>
      </c>
      <c r="C13" s="73" t="s">
        <v>202</v>
      </c>
      <c r="D13" s="109">
        <f>COUNTA(H19:H83)+D12+1</f>
        <v>240</v>
      </c>
      <c r="E13" s="250">
        <f>COUNTA(H19:H83)+1</f>
        <v>46</v>
      </c>
      <c r="F13" s="82">
        <f>MIN(H19:H84)</f>
        <v>43.41</v>
      </c>
      <c r="G13" s="60">
        <f>AVERAGE(H19:H84)</f>
        <v>43.869333333333344</v>
      </c>
      <c r="H13" s="61"/>
      <c r="I13" s="83">
        <f t="shared" si="0"/>
        <v>0.45933333333334758</v>
      </c>
      <c r="J13" s="86" t="str">
        <f>'Общие результаты'!G6</f>
        <v>3:00:12</v>
      </c>
      <c r="K13" s="96">
        <f>J13-J12</f>
        <v>2.371239583333333E-2</v>
      </c>
      <c r="L13" s="97">
        <f>K13+L11</f>
        <v>5.7804305555555553E-2</v>
      </c>
      <c r="M13" s="88"/>
      <c r="N13" s="283" t="s">
        <v>402</v>
      </c>
      <c r="O13" s="302" t="s">
        <v>403</v>
      </c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42.18333333333333</v>
      </c>
      <c r="G14" s="37">
        <f>AVERAGE(G8,G10,G12)</f>
        <v>42.849013706111371</v>
      </c>
      <c r="H14" s="52" t="s">
        <v>192</v>
      </c>
      <c r="I14" s="38">
        <f>AVERAGE(I8,I10,I12)</f>
        <v>0.66568037277804137</v>
      </c>
      <c r="J14" s="51"/>
      <c r="K14" s="51"/>
      <c r="L14" s="51"/>
      <c r="M14" s="17"/>
      <c r="N14" s="17"/>
      <c r="O14" s="311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43.16</v>
      </c>
      <c r="G15" s="22">
        <f>AVERAGE(G9,G11,G13)</f>
        <v>43.768458704694005</v>
      </c>
      <c r="H15" s="53" t="s">
        <v>219</v>
      </c>
      <c r="I15" s="23">
        <f>AVERAGE(I9,I11,I13)</f>
        <v>0.60845870469400154</v>
      </c>
      <c r="J15" s="20"/>
      <c r="K15" s="20" t="s">
        <v>22</v>
      </c>
      <c r="L15" s="20"/>
      <c r="M15" s="17"/>
      <c r="N15" s="17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42.67166666666666</v>
      </c>
      <c r="G16" s="26">
        <f>AVERAGE(C19:H88)</f>
        <v>43.292826086956552</v>
      </c>
      <c r="H16" s="27"/>
      <c r="I16" s="28">
        <f>AVERAGE(I8:I13)</f>
        <v>0.63706953873602146</v>
      </c>
      <c r="J16" s="20"/>
      <c r="K16" s="20"/>
      <c r="L16" s="20"/>
      <c r="M16" s="24"/>
      <c r="N16" s="299"/>
    </row>
    <row r="18" spans="2:14" ht="15" thickBot="1" x14ac:dyDescent="0.35">
      <c r="C18" s="29" t="str">
        <f>B8</f>
        <v>Якусик Дима</v>
      </c>
      <c r="D18" s="29" t="str">
        <f>B9</f>
        <v>Закалюк Женя</v>
      </c>
      <c r="E18" s="29" t="str">
        <f>B10</f>
        <v>Якусик Дима</v>
      </c>
      <c r="F18" s="29" t="str">
        <f>B11</f>
        <v>Закалюк Женя</v>
      </c>
      <c r="G18" s="29" t="str">
        <f>B12</f>
        <v>Якусик Дима</v>
      </c>
      <c r="H18" s="29" t="str">
        <f>B13</f>
        <v>Закалюк Женя</v>
      </c>
      <c r="I18" s="13"/>
      <c r="J18" s="13"/>
    </row>
    <row r="19" spans="2:14" x14ac:dyDescent="0.3">
      <c r="B19" s="1">
        <v>1</v>
      </c>
      <c r="C19" s="30">
        <v>44.96</v>
      </c>
      <c r="D19" s="31">
        <v>45.28</v>
      </c>
      <c r="E19" s="31">
        <v>42.61</v>
      </c>
      <c r="F19" s="31">
        <v>43.74</v>
      </c>
      <c r="G19" s="31">
        <v>42.65</v>
      </c>
      <c r="H19" s="31">
        <v>44.1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43.16</v>
      </c>
      <c r="D20" s="33">
        <v>49.25</v>
      </c>
      <c r="E20" s="33">
        <v>42.99</v>
      </c>
      <c r="F20" s="33">
        <v>43.61</v>
      </c>
      <c r="G20" s="33">
        <v>43.27</v>
      </c>
      <c r="H20" s="33">
        <v>43.83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43.22</v>
      </c>
      <c r="D21" s="33">
        <v>43.27</v>
      </c>
      <c r="E21" s="33">
        <v>42.9</v>
      </c>
      <c r="F21" s="33">
        <v>43.26</v>
      </c>
      <c r="G21" s="33">
        <v>43.36</v>
      </c>
      <c r="H21" s="33">
        <v>44.1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44.03</v>
      </c>
      <c r="D22" s="33">
        <v>43.17</v>
      </c>
      <c r="E22" s="33">
        <v>42.34</v>
      </c>
      <c r="F22" s="33">
        <v>43.77</v>
      </c>
      <c r="G22" s="33">
        <v>44.11</v>
      </c>
      <c r="H22" s="33">
        <v>43.53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42.2</v>
      </c>
      <c r="D23" s="33">
        <v>43.23</v>
      </c>
      <c r="E23" s="33">
        <v>42.42</v>
      </c>
      <c r="F23" s="33">
        <v>43.43</v>
      </c>
      <c r="G23" s="33">
        <v>86.64</v>
      </c>
      <c r="H23" s="33">
        <v>43.66</v>
      </c>
      <c r="I23" s="98"/>
      <c r="J23" s="102"/>
      <c r="K23" s="98"/>
    </row>
    <row r="24" spans="2:14" x14ac:dyDescent="0.3">
      <c r="B24" s="1">
        <v>6</v>
      </c>
      <c r="C24" s="32">
        <v>42.32</v>
      </c>
      <c r="D24" s="33">
        <v>43.41</v>
      </c>
      <c r="E24" s="33">
        <v>42.5</v>
      </c>
      <c r="F24" s="33">
        <v>43.45</v>
      </c>
      <c r="G24" s="33">
        <v>42.66</v>
      </c>
      <c r="H24" s="33">
        <v>43.64</v>
      </c>
      <c r="I24" s="98"/>
      <c r="J24" s="102"/>
      <c r="K24" s="98"/>
    </row>
    <row r="25" spans="2:14" x14ac:dyDescent="0.3">
      <c r="B25" s="1">
        <v>7</v>
      </c>
      <c r="C25" s="32">
        <v>43.03</v>
      </c>
      <c r="D25" s="33">
        <v>43.21</v>
      </c>
      <c r="E25" s="33">
        <v>42.42</v>
      </c>
      <c r="F25" s="33">
        <v>43.56</v>
      </c>
      <c r="G25" s="33">
        <v>42.71</v>
      </c>
      <c r="H25" s="33">
        <v>43.82</v>
      </c>
      <c r="I25" s="98"/>
      <c r="J25" s="102"/>
      <c r="K25" s="98"/>
    </row>
    <row r="26" spans="2:14" x14ac:dyDescent="0.3">
      <c r="B26" s="1">
        <v>8</v>
      </c>
      <c r="C26" s="32">
        <v>42.38</v>
      </c>
      <c r="D26" s="33">
        <v>43.34</v>
      </c>
      <c r="E26" s="33">
        <v>42.31</v>
      </c>
      <c r="F26" s="33">
        <v>43.17</v>
      </c>
      <c r="G26" s="33">
        <v>42.65</v>
      </c>
      <c r="H26" s="33">
        <v>43.6</v>
      </c>
      <c r="I26" s="98"/>
      <c r="J26" s="102"/>
      <c r="K26" s="98"/>
    </row>
    <row r="27" spans="2:14" x14ac:dyDescent="0.3">
      <c r="B27" s="1">
        <v>9</v>
      </c>
      <c r="C27" s="36">
        <v>42.38</v>
      </c>
      <c r="D27" s="33">
        <v>43.01</v>
      </c>
      <c r="E27" s="33">
        <v>42.3</v>
      </c>
      <c r="F27" s="33">
        <v>43.52</v>
      </c>
      <c r="G27" s="33">
        <v>42.56</v>
      </c>
      <c r="H27" s="33">
        <v>43.56</v>
      </c>
      <c r="I27" s="98"/>
      <c r="J27" s="102"/>
      <c r="K27" s="98"/>
    </row>
    <row r="28" spans="2:14" x14ac:dyDescent="0.3">
      <c r="B28" s="1">
        <v>10</v>
      </c>
      <c r="C28" s="32">
        <v>42.13</v>
      </c>
      <c r="D28" s="33">
        <v>43.24</v>
      </c>
      <c r="E28" s="33">
        <v>42.27</v>
      </c>
      <c r="F28" s="33">
        <v>43.46</v>
      </c>
      <c r="G28" s="33">
        <v>42.68</v>
      </c>
      <c r="H28" s="33">
        <v>43.55</v>
      </c>
      <c r="I28" s="98"/>
      <c r="J28" s="102"/>
      <c r="K28" s="98"/>
    </row>
    <row r="29" spans="2:14" x14ac:dyDescent="0.3">
      <c r="B29" s="1">
        <v>11</v>
      </c>
      <c r="C29" s="32">
        <v>42.17</v>
      </c>
      <c r="D29" s="33">
        <v>42.9</v>
      </c>
      <c r="E29" s="33">
        <v>42.24</v>
      </c>
      <c r="F29" s="33">
        <v>43.42</v>
      </c>
      <c r="G29" s="33">
        <v>42.51</v>
      </c>
      <c r="H29" s="33">
        <v>43.61</v>
      </c>
      <c r="I29" s="98"/>
      <c r="J29" s="102"/>
      <c r="K29" s="98"/>
    </row>
    <row r="30" spans="2:14" x14ac:dyDescent="0.3">
      <c r="B30" s="1">
        <v>12</v>
      </c>
      <c r="C30" s="32">
        <v>42.14</v>
      </c>
      <c r="D30" s="33">
        <v>43.68</v>
      </c>
      <c r="E30" s="33">
        <v>42.31</v>
      </c>
      <c r="F30" s="33">
        <v>43.35</v>
      </c>
      <c r="G30" s="33">
        <v>42.6</v>
      </c>
      <c r="H30" s="33">
        <v>43.62</v>
      </c>
      <c r="I30" s="98"/>
      <c r="J30" s="102"/>
      <c r="K30" s="98"/>
    </row>
    <row r="31" spans="2:14" x14ac:dyDescent="0.3">
      <c r="B31" s="1">
        <v>13</v>
      </c>
      <c r="C31" s="32">
        <v>42.36</v>
      </c>
      <c r="D31" s="33">
        <v>43.45</v>
      </c>
      <c r="E31" s="33">
        <v>42.59</v>
      </c>
      <c r="F31" s="33">
        <v>43.47</v>
      </c>
      <c r="G31" s="33">
        <v>42.44</v>
      </c>
      <c r="H31" s="33">
        <v>44.21</v>
      </c>
      <c r="I31" s="98"/>
      <c r="J31" s="102"/>
      <c r="K31" s="99"/>
      <c r="L31" s="1"/>
    </row>
    <row r="32" spans="2:14" x14ac:dyDescent="0.3">
      <c r="B32" s="1">
        <v>14</v>
      </c>
      <c r="C32" s="34">
        <v>42.39</v>
      </c>
      <c r="D32" s="33">
        <v>44.15</v>
      </c>
      <c r="E32" s="33">
        <v>42.4</v>
      </c>
      <c r="F32" s="33">
        <v>44.43</v>
      </c>
      <c r="G32" s="33">
        <v>42.46</v>
      </c>
      <c r="H32" s="33">
        <v>43.91</v>
      </c>
      <c r="I32" s="98"/>
      <c r="J32" s="102"/>
      <c r="K32" s="99"/>
      <c r="L32" s="1"/>
    </row>
    <row r="33" spans="2:12" x14ac:dyDescent="0.3">
      <c r="B33" s="1">
        <v>15</v>
      </c>
      <c r="C33" s="32">
        <v>42.09</v>
      </c>
      <c r="D33" s="33">
        <v>43.23</v>
      </c>
      <c r="E33" s="33">
        <v>42.29</v>
      </c>
      <c r="F33" s="33">
        <v>43.46</v>
      </c>
      <c r="G33" s="33">
        <v>42.38</v>
      </c>
      <c r="H33" s="33">
        <v>43.6</v>
      </c>
      <c r="I33" s="98"/>
      <c r="J33" s="102"/>
      <c r="K33" s="99"/>
      <c r="L33" s="1"/>
    </row>
    <row r="34" spans="2:12" x14ac:dyDescent="0.3">
      <c r="B34" s="1">
        <v>16</v>
      </c>
      <c r="C34" s="32">
        <v>42.24</v>
      </c>
      <c r="D34" s="39">
        <v>43.02</v>
      </c>
      <c r="E34" s="33">
        <v>42.51</v>
      </c>
      <c r="F34" s="33">
        <v>43.41</v>
      </c>
      <c r="G34" s="33">
        <v>42.51</v>
      </c>
      <c r="H34" s="33">
        <v>44.84</v>
      </c>
      <c r="I34" s="98"/>
      <c r="J34" s="102"/>
      <c r="K34" s="99"/>
      <c r="L34" s="1"/>
    </row>
    <row r="35" spans="2:12" x14ac:dyDescent="0.3">
      <c r="B35" s="1">
        <v>17</v>
      </c>
      <c r="C35" s="32">
        <v>42.25</v>
      </c>
      <c r="D35" s="33">
        <v>44.28</v>
      </c>
      <c r="E35" s="33">
        <v>42.33</v>
      </c>
      <c r="F35" s="33">
        <v>43.17</v>
      </c>
      <c r="G35" s="33">
        <v>42.4</v>
      </c>
      <c r="H35" s="33">
        <v>44.71</v>
      </c>
      <c r="I35" s="98"/>
      <c r="J35" s="102"/>
      <c r="K35" s="99"/>
      <c r="L35" s="1"/>
    </row>
    <row r="36" spans="2:12" x14ac:dyDescent="0.3">
      <c r="B36" s="1">
        <v>18</v>
      </c>
      <c r="C36" s="32">
        <v>42.3</v>
      </c>
      <c r="D36" s="33">
        <v>43.05</v>
      </c>
      <c r="E36" s="33">
        <v>42.23</v>
      </c>
      <c r="F36" s="33">
        <v>43.24</v>
      </c>
      <c r="G36" s="33">
        <v>42.3</v>
      </c>
      <c r="H36" s="33">
        <v>43.92</v>
      </c>
      <c r="I36" s="98"/>
      <c r="J36" s="102"/>
      <c r="K36" s="99"/>
      <c r="L36" s="1"/>
    </row>
    <row r="37" spans="2:12" x14ac:dyDescent="0.3">
      <c r="B37" s="1">
        <v>19</v>
      </c>
      <c r="C37" s="32">
        <v>42.53</v>
      </c>
      <c r="D37" s="33">
        <v>42.94</v>
      </c>
      <c r="E37" s="33">
        <v>42.59</v>
      </c>
      <c r="F37" s="33">
        <v>43.25</v>
      </c>
      <c r="G37" s="33">
        <v>42.43</v>
      </c>
      <c r="H37" s="33">
        <v>43.65</v>
      </c>
      <c r="I37" s="98"/>
      <c r="J37" s="102"/>
      <c r="K37" s="99"/>
      <c r="L37" s="1"/>
    </row>
    <row r="38" spans="2:12" x14ac:dyDescent="0.3">
      <c r="B38" s="1">
        <v>20</v>
      </c>
      <c r="C38" s="32">
        <v>42.61</v>
      </c>
      <c r="D38" s="33">
        <v>44.06</v>
      </c>
      <c r="E38" s="33">
        <v>42.51</v>
      </c>
      <c r="F38" s="33">
        <v>43.51</v>
      </c>
      <c r="G38" s="33">
        <v>42.43</v>
      </c>
      <c r="H38" s="33">
        <v>43.6</v>
      </c>
      <c r="I38" s="98"/>
      <c r="J38" s="102"/>
      <c r="K38" s="99"/>
      <c r="L38" s="1"/>
    </row>
    <row r="39" spans="2:12" x14ac:dyDescent="0.3">
      <c r="B39" s="1">
        <v>21</v>
      </c>
      <c r="C39" s="32">
        <v>43.5</v>
      </c>
      <c r="D39" s="33">
        <v>44.81</v>
      </c>
      <c r="E39" s="33">
        <v>42.38</v>
      </c>
      <c r="F39" s="33"/>
      <c r="G39" s="33">
        <v>42.53</v>
      </c>
      <c r="H39" s="33">
        <v>43.64</v>
      </c>
      <c r="I39" s="98"/>
      <c r="J39" s="102"/>
      <c r="K39" s="99"/>
      <c r="L39" s="1"/>
    </row>
    <row r="40" spans="2:12" x14ac:dyDescent="0.3">
      <c r="B40" s="1">
        <v>22</v>
      </c>
      <c r="C40" s="32">
        <v>42.62</v>
      </c>
      <c r="D40" s="33">
        <v>44.29</v>
      </c>
      <c r="E40" s="33">
        <v>42.65</v>
      </c>
      <c r="F40" s="33"/>
      <c r="G40" s="33">
        <v>42.65</v>
      </c>
      <c r="H40" s="33">
        <v>43.64</v>
      </c>
      <c r="I40" s="98"/>
      <c r="J40" s="102"/>
      <c r="K40" s="99"/>
      <c r="L40" s="1"/>
    </row>
    <row r="41" spans="2:12" x14ac:dyDescent="0.3">
      <c r="B41" s="1">
        <v>23</v>
      </c>
      <c r="C41" s="32">
        <v>42.47</v>
      </c>
      <c r="D41" s="33"/>
      <c r="E41" s="33">
        <v>42.31</v>
      </c>
      <c r="F41" s="33"/>
      <c r="G41" s="33">
        <v>42.31</v>
      </c>
      <c r="H41" s="33">
        <v>43.41</v>
      </c>
      <c r="I41" s="98"/>
      <c r="J41" s="102"/>
      <c r="K41" s="99"/>
      <c r="L41" s="1"/>
    </row>
    <row r="42" spans="2:12" x14ac:dyDescent="0.3">
      <c r="B42" s="1">
        <v>24</v>
      </c>
      <c r="C42" s="32">
        <v>42.52</v>
      </c>
      <c r="D42" s="33"/>
      <c r="E42" s="33">
        <v>42.33</v>
      </c>
      <c r="F42" s="33"/>
      <c r="G42" s="33">
        <v>42.4</v>
      </c>
      <c r="H42" s="33">
        <v>43.63</v>
      </c>
      <c r="I42" s="98"/>
      <c r="J42" s="102"/>
      <c r="K42" s="99"/>
      <c r="L42" s="1"/>
    </row>
    <row r="43" spans="2:12" x14ac:dyDescent="0.3">
      <c r="B43" s="1">
        <v>25</v>
      </c>
      <c r="C43" s="32">
        <v>42.37</v>
      </c>
      <c r="D43" s="33"/>
      <c r="E43" s="33">
        <v>42.5</v>
      </c>
      <c r="F43" s="33">
        <v>44.13</v>
      </c>
      <c r="G43" s="33">
        <v>42.56</v>
      </c>
      <c r="H43" s="33">
        <v>43.83</v>
      </c>
      <c r="I43" s="98"/>
      <c r="J43" s="102"/>
      <c r="K43" s="99"/>
      <c r="L43" s="1"/>
    </row>
    <row r="44" spans="2:12" x14ac:dyDescent="0.3">
      <c r="B44" s="1">
        <v>26</v>
      </c>
      <c r="C44" s="32">
        <v>42.27</v>
      </c>
      <c r="D44" s="33"/>
      <c r="E44" s="33">
        <v>42.97</v>
      </c>
      <c r="F44" s="33">
        <v>43.32</v>
      </c>
      <c r="G44" s="33">
        <v>42.37</v>
      </c>
      <c r="H44" s="33">
        <v>43.47</v>
      </c>
      <c r="I44" s="98"/>
      <c r="J44" s="102"/>
      <c r="K44" s="99"/>
      <c r="L44" s="1"/>
    </row>
    <row r="45" spans="2:12" x14ac:dyDescent="0.3">
      <c r="B45" s="1">
        <v>27</v>
      </c>
      <c r="C45" s="32">
        <v>42.3</v>
      </c>
      <c r="D45" s="33"/>
      <c r="E45" s="33">
        <v>42.78</v>
      </c>
      <c r="F45" s="33">
        <v>43.46</v>
      </c>
      <c r="G45" s="33">
        <v>42.39</v>
      </c>
      <c r="H45" s="33">
        <v>44.97</v>
      </c>
      <c r="I45" s="98"/>
      <c r="J45" s="102"/>
      <c r="K45" s="99"/>
      <c r="L45" s="1"/>
    </row>
    <row r="46" spans="2:12" x14ac:dyDescent="0.3">
      <c r="B46" s="1">
        <v>28</v>
      </c>
      <c r="C46" s="32">
        <v>43.37</v>
      </c>
      <c r="D46" s="33"/>
      <c r="E46" s="33">
        <v>42.39</v>
      </c>
      <c r="F46" s="33">
        <v>43.88</v>
      </c>
      <c r="G46" s="33">
        <v>42.92</v>
      </c>
      <c r="H46" s="33">
        <v>44.72</v>
      </c>
      <c r="I46" s="98"/>
      <c r="J46" s="102"/>
      <c r="K46" s="99"/>
      <c r="L46" s="1"/>
    </row>
    <row r="47" spans="2:12" x14ac:dyDescent="0.3">
      <c r="B47" s="1">
        <v>29</v>
      </c>
      <c r="C47" s="32">
        <v>42.41</v>
      </c>
      <c r="D47" s="33"/>
      <c r="E47" s="33">
        <v>42.48</v>
      </c>
      <c r="F47" s="33">
        <v>45.71</v>
      </c>
      <c r="G47" s="33">
        <v>42.38</v>
      </c>
      <c r="H47" s="33">
        <v>45.4</v>
      </c>
      <c r="I47" s="98"/>
      <c r="J47" s="102"/>
      <c r="K47" s="99"/>
      <c r="L47" s="1"/>
    </row>
    <row r="48" spans="2:12" x14ac:dyDescent="0.3">
      <c r="B48" s="1">
        <v>30</v>
      </c>
      <c r="C48" s="32">
        <v>42.14</v>
      </c>
      <c r="D48" s="33"/>
      <c r="E48" s="33">
        <v>42.33</v>
      </c>
      <c r="F48" s="33">
        <v>43.41</v>
      </c>
      <c r="G48" s="33">
        <v>42.29</v>
      </c>
      <c r="H48" s="33">
        <v>43.92</v>
      </c>
      <c r="I48" s="98"/>
      <c r="J48" s="102"/>
      <c r="K48" s="99"/>
      <c r="L48" s="1"/>
    </row>
    <row r="49" spans="2:12" x14ac:dyDescent="0.3">
      <c r="B49" s="1">
        <v>31</v>
      </c>
      <c r="C49" s="32">
        <v>42.47</v>
      </c>
      <c r="D49" s="33"/>
      <c r="E49" s="33">
        <v>42.32</v>
      </c>
      <c r="F49" s="33">
        <v>43.53</v>
      </c>
      <c r="G49" s="33">
        <v>42.43</v>
      </c>
      <c r="H49" s="33">
        <v>43.6</v>
      </c>
      <c r="I49" s="98"/>
      <c r="J49" s="102"/>
      <c r="K49" s="99"/>
      <c r="L49" s="1"/>
    </row>
    <row r="50" spans="2:12" x14ac:dyDescent="0.3">
      <c r="B50" s="1">
        <v>32</v>
      </c>
      <c r="C50" s="32">
        <v>42.25</v>
      </c>
      <c r="D50" s="33"/>
      <c r="E50" s="33">
        <v>42.29</v>
      </c>
      <c r="F50" s="33">
        <v>43.78</v>
      </c>
      <c r="G50" s="33">
        <v>42.45</v>
      </c>
      <c r="H50" s="33">
        <v>43.7</v>
      </c>
      <c r="I50" s="98"/>
      <c r="J50" s="102"/>
      <c r="K50" s="99"/>
      <c r="L50" s="1"/>
    </row>
    <row r="51" spans="2:12" x14ac:dyDescent="0.3">
      <c r="B51" s="1">
        <v>33</v>
      </c>
      <c r="C51" s="32">
        <v>42.71</v>
      </c>
      <c r="D51" s="33"/>
      <c r="E51" s="33">
        <v>42.41</v>
      </c>
      <c r="F51" s="33">
        <v>43.77</v>
      </c>
      <c r="G51" s="33">
        <v>42.45</v>
      </c>
      <c r="H51" s="33">
        <v>43.99</v>
      </c>
      <c r="I51" s="98"/>
      <c r="J51" s="102"/>
      <c r="K51" s="99"/>
      <c r="L51" s="1"/>
    </row>
    <row r="52" spans="2:12" x14ac:dyDescent="0.3">
      <c r="B52" s="1">
        <v>34</v>
      </c>
      <c r="C52" s="32">
        <v>42.25</v>
      </c>
      <c r="D52" s="33"/>
      <c r="E52" s="33">
        <v>44.53</v>
      </c>
      <c r="F52" s="33">
        <v>43.34</v>
      </c>
      <c r="G52" s="33">
        <v>42.54</v>
      </c>
      <c r="H52" s="33">
        <v>43.96</v>
      </c>
      <c r="I52" s="98"/>
      <c r="J52" s="102"/>
      <c r="K52" s="99"/>
      <c r="L52" s="1"/>
    </row>
    <row r="53" spans="2:12" x14ac:dyDescent="0.3">
      <c r="B53" s="1">
        <v>35</v>
      </c>
      <c r="C53" s="32">
        <v>42.32</v>
      </c>
      <c r="D53" s="33"/>
      <c r="E53" s="33"/>
      <c r="F53" s="33">
        <v>43.64</v>
      </c>
      <c r="G53" s="33">
        <v>42.24</v>
      </c>
      <c r="H53" s="33">
        <v>43.74</v>
      </c>
      <c r="I53" s="98"/>
      <c r="J53" s="102"/>
      <c r="K53" s="99"/>
      <c r="L53" s="1"/>
    </row>
    <row r="54" spans="2:12" x14ac:dyDescent="0.3">
      <c r="B54" s="1">
        <v>36</v>
      </c>
      <c r="C54" s="32">
        <v>42.53</v>
      </c>
      <c r="D54" s="33"/>
      <c r="E54" s="33"/>
      <c r="F54" s="33">
        <v>43.53</v>
      </c>
      <c r="G54" s="33">
        <v>42.82</v>
      </c>
      <c r="H54" s="33">
        <v>44.33</v>
      </c>
      <c r="I54" s="98"/>
      <c r="J54" s="102"/>
      <c r="K54" s="99"/>
      <c r="L54" s="1"/>
    </row>
    <row r="55" spans="2:12" x14ac:dyDescent="0.3">
      <c r="B55" s="1">
        <v>37</v>
      </c>
      <c r="C55" s="32">
        <v>42.21</v>
      </c>
      <c r="D55" s="33"/>
      <c r="E55" s="33"/>
      <c r="F55" s="33">
        <v>43.4</v>
      </c>
      <c r="G55" s="33">
        <v>42.45</v>
      </c>
      <c r="H55" s="33">
        <v>43.54</v>
      </c>
      <c r="I55" s="98"/>
      <c r="J55" s="102"/>
      <c r="K55" s="99"/>
      <c r="L55" s="1"/>
    </row>
    <row r="56" spans="2:12" x14ac:dyDescent="0.3">
      <c r="B56" s="1">
        <v>38</v>
      </c>
      <c r="C56" s="32">
        <v>42.41</v>
      </c>
      <c r="D56" s="33"/>
      <c r="E56" s="33"/>
      <c r="F56" s="33">
        <v>44.01</v>
      </c>
      <c r="G56" s="33">
        <v>42.4</v>
      </c>
      <c r="H56" s="33">
        <v>43.59</v>
      </c>
      <c r="I56" s="98"/>
      <c r="J56" s="102"/>
      <c r="K56" s="99"/>
      <c r="L56" s="1"/>
    </row>
    <row r="57" spans="2:12" x14ac:dyDescent="0.3">
      <c r="B57" s="1">
        <v>39</v>
      </c>
      <c r="C57" s="32">
        <v>42.37</v>
      </c>
      <c r="D57" s="33"/>
      <c r="E57" s="33"/>
      <c r="F57" s="33"/>
      <c r="G57" s="33">
        <v>42.23</v>
      </c>
      <c r="H57" s="33">
        <v>43.65</v>
      </c>
      <c r="I57" s="98"/>
      <c r="J57" s="102"/>
      <c r="K57" s="99"/>
      <c r="L57" s="1"/>
    </row>
    <row r="58" spans="2:12" x14ac:dyDescent="0.3">
      <c r="B58" s="1">
        <v>40</v>
      </c>
      <c r="C58" s="32">
        <v>42.29</v>
      </c>
      <c r="D58" s="33"/>
      <c r="E58" s="33"/>
      <c r="F58" s="33"/>
      <c r="G58" s="33">
        <v>42.79</v>
      </c>
      <c r="H58" s="33">
        <v>43.63</v>
      </c>
      <c r="I58" s="98"/>
      <c r="J58" s="102"/>
      <c r="K58" s="99"/>
      <c r="L58" s="1"/>
    </row>
    <row r="59" spans="2:12" x14ac:dyDescent="0.3">
      <c r="B59" s="1">
        <v>41</v>
      </c>
      <c r="C59" s="32">
        <v>42.37</v>
      </c>
      <c r="D59" s="33"/>
      <c r="E59" s="33"/>
      <c r="F59" s="33"/>
      <c r="G59" s="33">
        <v>42.42</v>
      </c>
      <c r="H59" s="33">
        <v>43.63</v>
      </c>
      <c r="I59" s="98"/>
      <c r="J59" s="102"/>
      <c r="K59" s="99"/>
      <c r="L59" s="1"/>
    </row>
    <row r="60" spans="2:12" x14ac:dyDescent="0.3">
      <c r="B60" s="1">
        <v>42</v>
      </c>
      <c r="C60" s="32">
        <v>44.6</v>
      </c>
      <c r="D60" s="33"/>
      <c r="E60" s="33"/>
      <c r="F60" s="33"/>
      <c r="G60" s="33">
        <v>42.68</v>
      </c>
      <c r="H60" s="33">
        <v>43.79</v>
      </c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/>
      <c r="F61" s="33"/>
      <c r="G61" s="33">
        <v>42.36</v>
      </c>
      <c r="H61" s="33">
        <v>44.23</v>
      </c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/>
      <c r="G62" s="33">
        <v>42.31</v>
      </c>
      <c r="H62" s="33">
        <v>43.43</v>
      </c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/>
      <c r="G63" s="33">
        <v>42.31</v>
      </c>
      <c r="H63" s="33">
        <v>43.62</v>
      </c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/>
      <c r="G64" s="33">
        <v>42.64</v>
      </c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/>
      <c r="G65" s="33">
        <v>42.5</v>
      </c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/>
      <c r="G66" s="33">
        <v>42.52</v>
      </c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/>
      <c r="G67" s="33">
        <v>42.77</v>
      </c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/>
      <c r="G68" s="33">
        <v>42.67</v>
      </c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/>
      <c r="G69" s="33">
        <v>42.6</v>
      </c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/>
      <c r="G70" s="33">
        <v>42.69</v>
      </c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>
        <v>43.18</v>
      </c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1">
    <mergeCell ref="N11:N12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52" zoomScale="90" zoomScaleNormal="90" workbookViewId="0">
      <selection activeCell="L86" sqref="L8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24.5546875" style="1" customWidth="1"/>
    <col min="16" max="16" width="8.88671875" style="1"/>
    <col min="17" max="18" width="3.109375" style="1" customWidth="1"/>
    <col min="19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185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  <c r="P6" s="451"/>
      <c r="Q6" s="452"/>
      <c r="R6" s="452"/>
      <c r="S6" s="451"/>
      <c r="T6" s="452"/>
      <c r="U6" s="451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P7" s="453"/>
      <c r="Q7" s="474"/>
      <c r="R7" s="457"/>
      <c r="S7" s="451"/>
      <c r="T7" s="451"/>
      <c r="U7" s="451"/>
    </row>
    <row r="8" spans="1:21" s="3" customFormat="1" ht="30" customHeight="1" x14ac:dyDescent="0.3">
      <c r="A8" s="67">
        <v>1</v>
      </c>
      <c r="B8" s="258" t="s">
        <v>158</v>
      </c>
      <c r="C8" s="70" t="s">
        <v>186</v>
      </c>
      <c r="D8" s="108">
        <f>COUNTA(C19:C83)</f>
        <v>37</v>
      </c>
      <c r="E8" s="75">
        <f>COUNTA(C19:C83)</f>
        <v>37</v>
      </c>
      <c r="F8" s="117">
        <f>MIN(C19:C82)</f>
        <v>42.63</v>
      </c>
      <c r="G8" s="111">
        <f>AVERAGE(C19:C85)</f>
        <v>43.393513513513497</v>
      </c>
      <c r="H8" s="56"/>
      <c r="I8" s="79">
        <f t="shared" ref="I8:I13" si="0">G8-F8</f>
        <v>0.7635135135134945</v>
      </c>
      <c r="J8" s="84">
        <v>1.8667604166666667E-2</v>
      </c>
      <c r="K8" s="91">
        <f>J8</f>
        <v>1.8667604166666667E-2</v>
      </c>
      <c r="L8" s="92">
        <f>K8</f>
        <v>1.8667604166666667E-2</v>
      </c>
      <c r="M8" s="254" t="s">
        <v>193</v>
      </c>
      <c r="N8" s="57"/>
      <c r="O8" s="308" t="s">
        <v>375</v>
      </c>
      <c r="P8" s="315"/>
      <c r="Q8" s="474"/>
      <c r="R8" s="457"/>
      <c r="S8" s="453"/>
      <c r="T8" s="453"/>
      <c r="U8" s="453"/>
    </row>
    <row r="9" spans="1:21" s="3" customFormat="1" ht="30" customHeight="1" thickBot="1" x14ac:dyDescent="0.35">
      <c r="A9" s="68">
        <v>2</v>
      </c>
      <c r="B9" s="257" t="s">
        <v>159</v>
      </c>
      <c r="C9" s="71" t="s">
        <v>187</v>
      </c>
      <c r="D9" s="16">
        <f>COUNTA(D19:D83)+D8+1</f>
        <v>77</v>
      </c>
      <c r="E9" s="76">
        <f>COUNTA(D19:D83)+1</f>
        <v>40</v>
      </c>
      <c r="F9" s="460">
        <f>MIN(D19:D82)</f>
        <v>42.62</v>
      </c>
      <c r="G9" s="47">
        <f>AVERAGE(D19:D84)</f>
        <v>43.013589743589755</v>
      </c>
      <c r="H9" s="14"/>
      <c r="I9" s="80">
        <f t="shared" si="0"/>
        <v>0.39358974358975729</v>
      </c>
      <c r="J9" s="85">
        <v>3.9776168981481487E-2</v>
      </c>
      <c r="K9" s="93">
        <f>J9-J8</f>
        <v>2.110856481481482E-2</v>
      </c>
      <c r="L9" s="94">
        <f>K9</f>
        <v>2.110856481481482E-2</v>
      </c>
      <c r="M9" s="253" t="s">
        <v>194</v>
      </c>
      <c r="N9" s="58"/>
      <c r="O9" s="308" t="s">
        <v>376</v>
      </c>
      <c r="P9" s="315"/>
      <c r="Q9" s="465"/>
      <c r="R9" s="453"/>
      <c r="S9" s="453"/>
      <c r="T9" s="444"/>
      <c r="U9" s="444"/>
    </row>
    <row r="10" spans="1:21" s="3" customFormat="1" ht="30" customHeight="1" thickBot="1" x14ac:dyDescent="0.35">
      <c r="A10" s="68">
        <v>3</v>
      </c>
      <c r="B10" s="257" t="s">
        <v>158</v>
      </c>
      <c r="C10" s="71" t="s">
        <v>188</v>
      </c>
      <c r="D10" s="16">
        <f>COUNTA(E19:E83)+D9+1+5</f>
        <v>136</v>
      </c>
      <c r="E10" s="281">
        <f>COUNTA(E19:E83)+1+4</f>
        <v>58</v>
      </c>
      <c r="F10" s="448">
        <f>MIN(E19:E84)</f>
        <v>42.57</v>
      </c>
      <c r="G10" s="46">
        <f>AVERAGE(E19:E85)</f>
        <v>42.945094339622642</v>
      </c>
      <c r="H10" s="14"/>
      <c r="I10" s="80">
        <f t="shared" si="0"/>
        <v>0.37509433962264183</v>
      </c>
      <c r="J10" s="85">
        <v>7.0285520833333337E-2</v>
      </c>
      <c r="K10" s="280">
        <f>J10-J9</f>
        <v>3.050935185185185E-2</v>
      </c>
      <c r="L10" s="94">
        <f>K10+L8</f>
        <v>4.9176956018518514E-2</v>
      </c>
      <c r="M10" s="253" t="s">
        <v>195</v>
      </c>
      <c r="N10" s="59"/>
      <c r="O10" s="307" t="s">
        <v>404</v>
      </c>
      <c r="P10" s="315"/>
      <c r="Q10" s="453"/>
      <c r="R10" s="453"/>
      <c r="S10" s="453"/>
      <c r="T10" s="453"/>
      <c r="U10" s="444"/>
    </row>
    <row r="11" spans="1:21" s="3" customFormat="1" ht="30" customHeight="1" thickBot="1" x14ac:dyDescent="0.35">
      <c r="A11" s="68">
        <v>4</v>
      </c>
      <c r="B11" s="257" t="s">
        <v>159</v>
      </c>
      <c r="C11" s="71" t="s">
        <v>189</v>
      </c>
      <c r="D11" s="16">
        <f>COUNTA(F19:F83)+D10+1</f>
        <v>182</v>
      </c>
      <c r="E11" s="76">
        <f>COUNTA(F19:F83)+1</f>
        <v>46</v>
      </c>
      <c r="F11" s="449">
        <f>MIN(F19:F84)</f>
        <v>42.55</v>
      </c>
      <c r="G11" s="46">
        <f>AVERAGE(F19:F84)</f>
        <v>43.024222222222228</v>
      </c>
      <c r="H11" s="14"/>
      <c r="I11" s="80">
        <f t="shared" si="0"/>
        <v>0.47422222222223098</v>
      </c>
      <c r="J11" s="85">
        <v>9.4330127314814813E-2</v>
      </c>
      <c r="K11" s="93">
        <f>J11-J10</f>
        <v>2.4044606481481476E-2</v>
      </c>
      <c r="L11" s="94">
        <f>K11+L9</f>
        <v>4.5153171296296299E-2</v>
      </c>
      <c r="M11" s="251" t="s">
        <v>196</v>
      </c>
      <c r="N11" s="59" t="s">
        <v>377</v>
      </c>
      <c r="O11" s="308" t="s">
        <v>378</v>
      </c>
      <c r="P11" s="315"/>
      <c r="Q11" s="453"/>
      <c r="R11" s="453"/>
      <c r="S11" s="459"/>
      <c r="T11" s="453"/>
      <c r="U11" s="453"/>
    </row>
    <row r="12" spans="1:21" s="3" customFormat="1" ht="30" customHeight="1" x14ac:dyDescent="0.3">
      <c r="A12" s="68">
        <v>5</v>
      </c>
      <c r="B12" s="256" t="s">
        <v>158</v>
      </c>
      <c r="C12" s="72" t="s">
        <v>190</v>
      </c>
      <c r="D12" s="16">
        <f>COUNTA(G19:G83)+D11+1</f>
        <v>206</v>
      </c>
      <c r="E12" s="76">
        <f>COUNTA(G19:G83)+1</f>
        <v>24</v>
      </c>
      <c r="F12" s="110">
        <f>MIN(G19:G84)</f>
        <v>42.59</v>
      </c>
      <c r="G12" s="46">
        <f>AVERAGE(G19:G884)</f>
        <v>43.048260869565226</v>
      </c>
      <c r="H12" s="14"/>
      <c r="I12" s="80">
        <f t="shared" si="0"/>
        <v>0.45826086956522261</v>
      </c>
      <c r="J12" s="85">
        <v>0.1071857175925926</v>
      </c>
      <c r="K12" s="93">
        <f>J12-J11</f>
        <v>1.2855590277777787E-2</v>
      </c>
      <c r="L12" s="95">
        <f>K12+L10</f>
        <v>6.2032546296296301E-2</v>
      </c>
      <c r="M12" s="285" t="s">
        <v>197</v>
      </c>
      <c r="N12" s="59" t="s">
        <v>374</v>
      </c>
      <c r="O12" s="434" t="s">
        <v>273</v>
      </c>
      <c r="P12" s="435"/>
      <c r="Q12" s="435"/>
      <c r="R12" s="435"/>
    </row>
    <row r="13" spans="1:21" s="3" customFormat="1" ht="30" customHeight="1" thickBot="1" x14ac:dyDescent="0.35">
      <c r="A13" s="69" t="s">
        <v>37</v>
      </c>
      <c r="B13" s="255" t="s">
        <v>159</v>
      </c>
      <c r="C13" s="73" t="s">
        <v>186</v>
      </c>
      <c r="D13" s="109">
        <f>COUNTA(H19:H83)+D12+1</f>
        <v>240</v>
      </c>
      <c r="E13" s="250">
        <f>COUNTA(H19:H83)+1</f>
        <v>34</v>
      </c>
      <c r="F13" s="82">
        <f>MIN(H19:H84)</f>
        <v>42.59</v>
      </c>
      <c r="G13" s="60">
        <f>AVERAGE(H19:H84)</f>
        <v>43.005757575757571</v>
      </c>
      <c r="H13" s="61"/>
      <c r="I13" s="83">
        <f t="shared" si="0"/>
        <v>0.41575757575756711</v>
      </c>
      <c r="J13" s="86" t="str">
        <f>'Общие результаты'!G6</f>
        <v>3:00:12</v>
      </c>
      <c r="K13" s="96">
        <f>J13-J12</f>
        <v>1.7953171296296283E-2</v>
      </c>
      <c r="L13" s="97">
        <f>K13+L11</f>
        <v>6.3106342592592582E-2</v>
      </c>
      <c r="M13" s="88"/>
      <c r="N13" s="62"/>
      <c r="O13" s="309"/>
      <c r="P13" s="317"/>
      <c r="Q13" s="317"/>
      <c r="R13" s="317"/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42.596666666666671</v>
      </c>
      <c r="G14" s="37">
        <f>AVERAGE(G8,G10,G12)</f>
        <v>43.128956240900457</v>
      </c>
      <c r="H14" s="52" t="s">
        <v>191</v>
      </c>
      <c r="I14" s="38">
        <f>AVERAGE(I8,I10,I12)</f>
        <v>0.53228957423378631</v>
      </c>
      <c r="J14" s="51"/>
      <c r="K14" s="51"/>
      <c r="L14" s="51"/>
      <c r="M14" s="17"/>
      <c r="N14" s="17"/>
      <c r="O14" s="311"/>
      <c r="P14" s="317"/>
      <c r="Q14" s="317"/>
      <c r="R14" s="317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42.586666666666666</v>
      </c>
      <c r="G15" s="22">
        <f>AVERAGE(G9,G11,G13)</f>
        <v>43.014523180523184</v>
      </c>
      <c r="H15" s="53" t="s">
        <v>192</v>
      </c>
      <c r="I15" s="23">
        <f>AVERAGE(I9,I11,I13)</f>
        <v>0.42785651385651846</v>
      </c>
      <c r="J15" s="20"/>
      <c r="K15" s="20" t="s">
        <v>22</v>
      </c>
      <c r="L15" s="20"/>
      <c r="M15" s="17"/>
      <c r="N15" s="17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42.591666666666669</v>
      </c>
      <c r="G16" s="26">
        <f>AVERAGE(C19:H88)</f>
        <v>43.063347826086932</v>
      </c>
      <c r="H16" s="27"/>
      <c r="I16" s="28">
        <f>AVERAGE(I8:I13)</f>
        <v>0.48007304404515239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Сивак Максим</v>
      </c>
      <c r="D18" s="29" t="str">
        <f>B9</f>
        <v>Демьяненко Дмитрий</v>
      </c>
      <c r="E18" s="29" t="str">
        <f>B10</f>
        <v>Сивак Максим</v>
      </c>
      <c r="F18" s="29" t="str">
        <f>B11</f>
        <v>Демьяненко Дмитрий</v>
      </c>
      <c r="G18" s="29" t="str">
        <f>B12</f>
        <v>Сивак Максим</v>
      </c>
      <c r="H18" s="29" t="str">
        <f>B13</f>
        <v>Демьяненко Дмитрий</v>
      </c>
      <c r="I18" s="13"/>
      <c r="J18" s="13"/>
    </row>
    <row r="19" spans="2:14" x14ac:dyDescent="0.3">
      <c r="B19" s="1">
        <v>1</v>
      </c>
      <c r="C19" s="274">
        <v>46.1</v>
      </c>
      <c r="D19" s="31">
        <v>43.42</v>
      </c>
      <c r="E19" s="31">
        <v>42.75</v>
      </c>
      <c r="F19" s="31">
        <v>43.03</v>
      </c>
      <c r="G19" s="31">
        <v>43.1</v>
      </c>
      <c r="H19" s="31">
        <v>43.11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274">
        <v>43.24</v>
      </c>
      <c r="D20" s="33">
        <v>43.21</v>
      </c>
      <c r="E20" s="33">
        <v>42.73</v>
      </c>
      <c r="F20" s="33">
        <v>43.96</v>
      </c>
      <c r="G20" s="33">
        <v>42.79</v>
      </c>
      <c r="H20" s="33">
        <v>42.88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274">
        <v>43.44</v>
      </c>
      <c r="D21" s="33">
        <v>43.5</v>
      </c>
      <c r="E21" s="33">
        <v>43.06</v>
      </c>
      <c r="F21" s="33">
        <v>42.89</v>
      </c>
      <c r="G21" s="33">
        <v>42.9</v>
      </c>
      <c r="H21" s="33">
        <v>43.63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274">
        <v>44.3</v>
      </c>
      <c r="D22" s="33">
        <v>43.53</v>
      </c>
      <c r="E22" s="33">
        <v>42.79</v>
      </c>
      <c r="F22" s="33">
        <v>43.16</v>
      </c>
      <c r="G22" s="33">
        <v>43.16</v>
      </c>
      <c r="H22" s="33">
        <v>43.51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274">
        <v>42.87</v>
      </c>
      <c r="D23" s="33">
        <v>43.07</v>
      </c>
      <c r="E23" s="33">
        <v>42.92</v>
      </c>
      <c r="F23" s="33">
        <v>44.42</v>
      </c>
      <c r="G23" s="33">
        <v>42.78</v>
      </c>
      <c r="H23" s="33">
        <v>43.03</v>
      </c>
      <c r="I23" s="98"/>
      <c r="J23" s="102"/>
      <c r="K23" s="98"/>
    </row>
    <row r="24" spans="2:14" x14ac:dyDescent="0.3">
      <c r="B24" s="1">
        <v>6</v>
      </c>
      <c r="C24" s="274">
        <v>42.83</v>
      </c>
      <c r="D24" s="33">
        <v>43.01</v>
      </c>
      <c r="E24" s="33">
        <v>42.89</v>
      </c>
      <c r="F24" s="33">
        <v>42.73</v>
      </c>
      <c r="G24" s="33">
        <v>42.98</v>
      </c>
      <c r="H24" s="33">
        <v>42.93</v>
      </c>
      <c r="I24" s="98"/>
      <c r="J24" s="102"/>
      <c r="K24" s="98"/>
    </row>
    <row r="25" spans="2:14" x14ac:dyDescent="0.3">
      <c r="B25" s="1">
        <v>7</v>
      </c>
      <c r="C25" s="274">
        <v>46.97</v>
      </c>
      <c r="D25" s="33">
        <v>43.02</v>
      </c>
      <c r="E25" s="33">
        <v>42.89</v>
      </c>
      <c r="F25" s="33">
        <v>42.77</v>
      </c>
      <c r="G25" s="33">
        <v>42.59</v>
      </c>
      <c r="H25" s="33">
        <v>42.75</v>
      </c>
      <c r="I25" s="98"/>
      <c r="J25" s="102"/>
      <c r="K25" s="98"/>
    </row>
    <row r="26" spans="2:14" x14ac:dyDescent="0.3">
      <c r="B26" s="1">
        <v>8</v>
      </c>
      <c r="C26" s="274">
        <v>43.95</v>
      </c>
      <c r="D26" s="33">
        <v>42.68</v>
      </c>
      <c r="E26" s="33">
        <v>42.84</v>
      </c>
      <c r="F26" s="33">
        <v>43.06</v>
      </c>
      <c r="G26" s="33">
        <v>42.98</v>
      </c>
      <c r="H26" s="33">
        <v>42.79</v>
      </c>
      <c r="I26" s="98"/>
      <c r="J26" s="102"/>
      <c r="K26" s="98"/>
    </row>
    <row r="27" spans="2:14" x14ac:dyDescent="0.3">
      <c r="B27" s="1">
        <v>9</v>
      </c>
      <c r="C27" s="274">
        <v>43.17</v>
      </c>
      <c r="D27" s="33">
        <v>42.63</v>
      </c>
      <c r="E27" s="33">
        <v>42.97</v>
      </c>
      <c r="F27" s="33">
        <v>42.77</v>
      </c>
      <c r="G27" s="33">
        <v>42.76</v>
      </c>
      <c r="H27" s="33">
        <v>42.71</v>
      </c>
      <c r="I27" s="98"/>
      <c r="J27" s="102"/>
      <c r="K27" s="98"/>
    </row>
    <row r="28" spans="2:14" x14ac:dyDescent="0.3">
      <c r="B28" s="1">
        <v>10</v>
      </c>
      <c r="C28" s="274">
        <v>43</v>
      </c>
      <c r="D28" s="33">
        <v>43.05</v>
      </c>
      <c r="E28" s="33">
        <v>42.66</v>
      </c>
      <c r="F28" s="33">
        <v>42.77</v>
      </c>
      <c r="G28" s="33">
        <v>42.83</v>
      </c>
      <c r="H28" s="33">
        <v>42.89</v>
      </c>
      <c r="I28" s="98"/>
      <c r="J28" s="102"/>
      <c r="K28" s="98"/>
    </row>
    <row r="29" spans="2:14" x14ac:dyDescent="0.3">
      <c r="B29" s="1">
        <v>11</v>
      </c>
      <c r="C29" s="274">
        <v>42.73</v>
      </c>
      <c r="D29" s="33">
        <v>42.81</v>
      </c>
      <c r="E29" s="33">
        <v>42.79</v>
      </c>
      <c r="F29" s="33">
        <v>42.84</v>
      </c>
      <c r="G29" s="33">
        <v>43.65</v>
      </c>
      <c r="H29" s="33">
        <v>43.56</v>
      </c>
      <c r="I29" s="98"/>
      <c r="J29" s="102"/>
      <c r="K29" s="98"/>
    </row>
    <row r="30" spans="2:14" x14ac:dyDescent="0.3">
      <c r="B30" s="1">
        <v>12</v>
      </c>
      <c r="C30" s="274">
        <v>42.63</v>
      </c>
      <c r="D30" s="33">
        <v>42.75</v>
      </c>
      <c r="E30" s="33">
        <v>42.79</v>
      </c>
      <c r="F30" s="33">
        <v>42.9</v>
      </c>
      <c r="G30" s="33">
        <v>43.64</v>
      </c>
      <c r="H30" s="33">
        <v>43.15</v>
      </c>
      <c r="I30" s="98"/>
      <c r="J30" s="102"/>
      <c r="K30" s="98"/>
    </row>
    <row r="31" spans="2:14" x14ac:dyDescent="0.3">
      <c r="B31" s="1">
        <v>13</v>
      </c>
      <c r="C31" s="274">
        <v>42.63</v>
      </c>
      <c r="D31" s="33">
        <v>43.73</v>
      </c>
      <c r="E31" s="33">
        <v>42.65</v>
      </c>
      <c r="F31" s="33">
        <v>43.84</v>
      </c>
      <c r="G31" s="33">
        <v>43.13</v>
      </c>
      <c r="H31" s="33">
        <v>42.7</v>
      </c>
      <c r="I31" s="98"/>
      <c r="J31" s="102"/>
      <c r="K31" s="99"/>
      <c r="L31" s="1"/>
    </row>
    <row r="32" spans="2:14" x14ac:dyDescent="0.3">
      <c r="B32" s="1">
        <v>14</v>
      </c>
      <c r="C32" s="274">
        <v>42.68</v>
      </c>
      <c r="D32" s="33">
        <v>42.83</v>
      </c>
      <c r="E32" s="33">
        <v>43.11</v>
      </c>
      <c r="F32" s="33">
        <v>43.07</v>
      </c>
      <c r="G32" s="33">
        <v>43.57</v>
      </c>
      <c r="H32" s="33">
        <v>42.67</v>
      </c>
      <c r="I32" s="98"/>
      <c r="J32" s="102"/>
      <c r="K32" s="99"/>
      <c r="L32" s="1"/>
    </row>
    <row r="33" spans="2:12" x14ac:dyDescent="0.3">
      <c r="B33" s="1">
        <v>15</v>
      </c>
      <c r="C33" s="274">
        <v>42.91</v>
      </c>
      <c r="D33" s="33">
        <v>42.7</v>
      </c>
      <c r="E33" s="33">
        <v>42.72</v>
      </c>
      <c r="F33" s="33">
        <v>42.85</v>
      </c>
      <c r="G33" s="33">
        <v>42.79</v>
      </c>
      <c r="H33" s="33">
        <v>42.59</v>
      </c>
      <c r="I33" s="98"/>
      <c r="J33" s="102"/>
      <c r="K33" s="99"/>
      <c r="L33" s="1"/>
    </row>
    <row r="34" spans="2:12" x14ac:dyDescent="0.3">
      <c r="B34" s="1">
        <v>16</v>
      </c>
      <c r="C34" s="274">
        <v>43.4</v>
      </c>
      <c r="D34" s="39">
        <v>42.8</v>
      </c>
      <c r="E34" s="33">
        <v>43.44</v>
      </c>
      <c r="F34" s="33">
        <v>42.72</v>
      </c>
      <c r="G34" s="33">
        <v>42.86</v>
      </c>
      <c r="H34" s="33">
        <v>43.13</v>
      </c>
      <c r="I34" s="98"/>
      <c r="J34" s="102"/>
      <c r="K34" s="99"/>
      <c r="L34" s="1"/>
    </row>
    <row r="35" spans="2:12" x14ac:dyDescent="0.3">
      <c r="B35" s="1">
        <v>17</v>
      </c>
      <c r="C35" s="274">
        <v>42.73</v>
      </c>
      <c r="D35" s="33">
        <v>42.62</v>
      </c>
      <c r="E35" s="33">
        <v>42.69</v>
      </c>
      <c r="F35" s="33">
        <v>43.44</v>
      </c>
      <c r="G35" s="33">
        <v>42.85</v>
      </c>
      <c r="H35" s="33">
        <v>42.76</v>
      </c>
      <c r="I35" s="98"/>
      <c r="J35" s="102"/>
      <c r="K35" s="99"/>
      <c r="L35" s="1"/>
    </row>
    <row r="36" spans="2:12" x14ac:dyDescent="0.3">
      <c r="B36" s="1">
        <v>18</v>
      </c>
      <c r="C36" s="274">
        <v>42.91</v>
      </c>
      <c r="D36" s="33">
        <v>42.65</v>
      </c>
      <c r="E36" s="33">
        <v>43.03</v>
      </c>
      <c r="F36" s="33">
        <v>42.74</v>
      </c>
      <c r="G36" s="33">
        <v>42.7</v>
      </c>
      <c r="H36" s="33">
        <v>43.98</v>
      </c>
      <c r="I36" s="98"/>
      <c r="J36" s="102"/>
      <c r="K36" s="99"/>
      <c r="L36" s="1"/>
    </row>
    <row r="37" spans="2:12" x14ac:dyDescent="0.3">
      <c r="B37" s="1">
        <v>19</v>
      </c>
      <c r="C37" s="274">
        <v>42.81</v>
      </c>
      <c r="D37" s="33">
        <v>42.98</v>
      </c>
      <c r="E37" s="33">
        <v>42.9</v>
      </c>
      <c r="F37" s="33">
        <v>42.76</v>
      </c>
      <c r="G37" s="33">
        <v>42.8</v>
      </c>
      <c r="H37" s="33">
        <v>42.79</v>
      </c>
      <c r="I37" s="98"/>
      <c r="J37" s="102"/>
      <c r="K37" s="99"/>
      <c r="L37" s="1"/>
    </row>
    <row r="38" spans="2:12" x14ac:dyDescent="0.3">
      <c r="B38" s="1">
        <v>20</v>
      </c>
      <c r="C38" s="274">
        <v>43.04</v>
      </c>
      <c r="D38" s="33">
        <v>43.46</v>
      </c>
      <c r="E38" s="33">
        <v>42.75</v>
      </c>
      <c r="F38" s="33">
        <v>42.55</v>
      </c>
      <c r="G38" s="33">
        <v>42.83</v>
      </c>
      <c r="H38" s="33">
        <v>42.82</v>
      </c>
      <c r="I38" s="98"/>
      <c r="J38" s="102"/>
      <c r="K38" s="99"/>
      <c r="L38" s="1"/>
    </row>
    <row r="39" spans="2:12" x14ac:dyDescent="0.3">
      <c r="B39" s="1">
        <v>21</v>
      </c>
      <c r="C39" s="274">
        <v>42.8</v>
      </c>
      <c r="D39" s="33">
        <v>43.11</v>
      </c>
      <c r="E39" s="33">
        <v>43.13</v>
      </c>
      <c r="F39" s="33">
        <v>43.19</v>
      </c>
      <c r="G39" s="33">
        <v>42.95</v>
      </c>
      <c r="H39" s="33">
        <v>42.81</v>
      </c>
      <c r="I39" s="98"/>
      <c r="J39" s="102"/>
      <c r="K39" s="99"/>
      <c r="L39" s="1"/>
    </row>
    <row r="40" spans="2:12" x14ac:dyDescent="0.3">
      <c r="B40" s="1">
        <v>22</v>
      </c>
      <c r="C40" s="274">
        <v>43.08</v>
      </c>
      <c r="D40" s="33">
        <v>42.67</v>
      </c>
      <c r="E40" s="33">
        <v>42.97</v>
      </c>
      <c r="F40" s="33">
        <v>42.91</v>
      </c>
      <c r="G40" s="33">
        <v>42.9</v>
      </c>
      <c r="H40" s="33">
        <v>42.91</v>
      </c>
      <c r="I40" s="98"/>
      <c r="J40" s="102"/>
      <c r="K40" s="99"/>
      <c r="L40" s="1"/>
    </row>
    <row r="41" spans="2:12" x14ac:dyDescent="0.3">
      <c r="B41" s="1">
        <v>23</v>
      </c>
      <c r="C41" s="274">
        <v>43.02</v>
      </c>
      <c r="D41" s="33">
        <v>42.75</v>
      </c>
      <c r="E41" s="33">
        <v>42.84</v>
      </c>
      <c r="F41" s="33">
        <v>42.86</v>
      </c>
      <c r="G41" s="33">
        <v>44.57</v>
      </c>
      <c r="H41" s="33">
        <v>42.76</v>
      </c>
      <c r="I41" s="98"/>
      <c r="J41" s="102"/>
      <c r="K41" s="99"/>
      <c r="L41" s="1"/>
    </row>
    <row r="42" spans="2:12" x14ac:dyDescent="0.3">
      <c r="B42" s="1">
        <v>24</v>
      </c>
      <c r="C42" s="274">
        <v>42.78</v>
      </c>
      <c r="D42" s="33">
        <v>43.07</v>
      </c>
      <c r="E42" s="33">
        <v>42.84</v>
      </c>
      <c r="F42" s="33">
        <v>43.5</v>
      </c>
      <c r="G42" s="33"/>
      <c r="H42" s="33">
        <v>42.98</v>
      </c>
      <c r="I42" s="98"/>
      <c r="J42" s="102"/>
      <c r="K42" s="99"/>
      <c r="L42" s="1"/>
    </row>
    <row r="43" spans="2:12" x14ac:dyDescent="0.3">
      <c r="B43" s="1">
        <v>25</v>
      </c>
      <c r="C43" s="274">
        <v>43.03</v>
      </c>
      <c r="D43" s="33">
        <v>42.9</v>
      </c>
      <c r="E43" s="33">
        <v>42.86</v>
      </c>
      <c r="F43" s="33">
        <v>42.84</v>
      </c>
      <c r="G43" s="33"/>
      <c r="H43" s="33">
        <v>42.75</v>
      </c>
      <c r="I43" s="98"/>
      <c r="J43" s="102"/>
      <c r="K43" s="99"/>
      <c r="L43" s="1"/>
    </row>
    <row r="44" spans="2:12" x14ac:dyDescent="0.3">
      <c r="B44" s="1">
        <v>26</v>
      </c>
      <c r="C44" s="274">
        <v>42.86</v>
      </c>
      <c r="D44" s="33">
        <v>42.78</v>
      </c>
      <c r="E44" s="33">
        <v>42.89</v>
      </c>
      <c r="F44" s="33">
        <v>42.63</v>
      </c>
      <c r="G44" s="33"/>
      <c r="H44" s="33">
        <v>43.07</v>
      </c>
      <c r="I44" s="98"/>
      <c r="J44" s="102"/>
      <c r="K44" s="99"/>
      <c r="L44" s="1"/>
    </row>
    <row r="45" spans="2:12" x14ac:dyDescent="0.3">
      <c r="B45" s="1">
        <v>27</v>
      </c>
      <c r="C45" s="274">
        <v>43.03</v>
      </c>
      <c r="D45" s="33">
        <v>43.01</v>
      </c>
      <c r="E45" s="33">
        <v>42.86</v>
      </c>
      <c r="F45" s="33">
        <v>42.77</v>
      </c>
      <c r="G45" s="33"/>
      <c r="H45" s="33">
        <v>43.67</v>
      </c>
      <c r="I45" s="98"/>
      <c r="J45" s="102"/>
      <c r="K45" s="99"/>
      <c r="L45" s="1"/>
    </row>
    <row r="46" spans="2:12" x14ac:dyDescent="0.3">
      <c r="B46" s="1">
        <v>28</v>
      </c>
      <c r="C46" s="274">
        <v>43.54</v>
      </c>
      <c r="D46" s="33">
        <v>42.8</v>
      </c>
      <c r="E46" s="33">
        <v>42.68</v>
      </c>
      <c r="F46" s="33">
        <v>42.89</v>
      </c>
      <c r="G46" s="33"/>
      <c r="H46" s="33">
        <v>42.84</v>
      </c>
      <c r="I46" s="98"/>
      <c r="J46" s="102"/>
      <c r="K46" s="99"/>
      <c r="L46" s="1"/>
    </row>
    <row r="47" spans="2:12" x14ac:dyDescent="0.3">
      <c r="B47" s="1">
        <v>29</v>
      </c>
      <c r="C47" s="274">
        <v>42.83</v>
      </c>
      <c r="D47" s="33">
        <v>43.01</v>
      </c>
      <c r="E47" s="33">
        <v>42.94</v>
      </c>
      <c r="F47" s="33">
        <v>42.6</v>
      </c>
      <c r="G47" s="33"/>
      <c r="H47" s="33">
        <v>42.8</v>
      </c>
      <c r="I47" s="98"/>
      <c r="J47" s="102"/>
      <c r="K47" s="99"/>
      <c r="L47" s="1"/>
    </row>
    <row r="48" spans="2:12" x14ac:dyDescent="0.3">
      <c r="B48" s="1">
        <v>30</v>
      </c>
      <c r="C48" s="274">
        <v>42.7</v>
      </c>
      <c r="D48" s="33">
        <v>42.71</v>
      </c>
      <c r="E48" s="33">
        <v>42.98</v>
      </c>
      <c r="F48" s="33">
        <v>42.74</v>
      </c>
      <c r="G48" s="33"/>
      <c r="H48" s="33">
        <v>42.83</v>
      </c>
      <c r="I48" s="98"/>
      <c r="J48" s="102"/>
      <c r="K48" s="99"/>
      <c r="L48" s="1"/>
    </row>
    <row r="49" spans="2:12" x14ac:dyDescent="0.3">
      <c r="B49" s="1">
        <v>31</v>
      </c>
      <c r="C49" s="274">
        <v>43</v>
      </c>
      <c r="D49" s="33">
        <v>42.95</v>
      </c>
      <c r="E49" s="33">
        <v>43.45</v>
      </c>
      <c r="F49" s="33">
        <v>43.03</v>
      </c>
      <c r="G49" s="33"/>
      <c r="H49" s="33">
        <v>42.89</v>
      </c>
      <c r="I49" s="98"/>
      <c r="J49" s="102"/>
      <c r="K49" s="99"/>
      <c r="L49" s="1"/>
    </row>
    <row r="50" spans="2:12" x14ac:dyDescent="0.3">
      <c r="B50" s="1">
        <v>32</v>
      </c>
      <c r="C50" s="274">
        <v>43.61</v>
      </c>
      <c r="D50" s="33">
        <v>43.13</v>
      </c>
      <c r="E50" s="33">
        <v>42.8</v>
      </c>
      <c r="F50" s="33">
        <v>42.86</v>
      </c>
      <c r="G50" s="33"/>
      <c r="H50" s="33">
        <v>42.92</v>
      </c>
      <c r="I50" s="98"/>
      <c r="J50" s="102"/>
      <c r="K50" s="99"/>
      <c r="L50" s="1"/>
    </row>
    <row r="51" spans="2:12" x14ac:dyDescent="0.3">
      <c r="B51" s="1">
        <v>33</v>
      </c>
      <c r="C51" s="32">
        <v>42.83</v>
      </c>
      <c r="D51" s="33">
        <v>42.71</v>
      </c>
      <c r="E51" s="33">
        <v>42.88</v>
      </c>
      <c r="F51" s="33">
        <v>42.85</v>
      </c>
      <c r="G51" s="33"/>
      <c r="H51" s="33">
        <v>43.58</v>
      </c>
      <c r="I51" s="98"/>
      <c r="J51" s="102"/>
      <c r="K51" s="99"/>
      <c r="L51" s="1"/>
    </row>
    <row r="52" spans="2:12" x14ac:dyDescent="0.3">
      <c r="B52" s="1">
        <v>34</v>
      </c>
      <c r="C52" s="32">
        <v>42.77</v>
      </c>
      <c r="D52" s="33">
        <v>42.92</v>
      </c>
      <c r="E52" s="33">
        <v>42.75</v>
      </c>
      <c r="F52" s="33">
        <v>42.99</v>
      </c>
      <c r="G52" s="33"/>
      <c r="H52" s="33"/>
      <c r="I52" s="98"/>
      <c r="J52" s="102"/>
      <c r="K52" s="99"/>
      <c r="L52" s="1"/>
    </row>
    <row r="53" spans="2:12" x14ac:dyDescent="0.3">
      <c r="B53" s="1">
        <v>35</v>
      </c>
      <c r="C53" s="32">
        <v>44.63</v>
      </c>
      <c r="D53" s="33">
        <v>43.12</v>
      </c>
      <c r="E53" s="33">
        <v>42.67</v>
      </c>
      <c r="F53" s="33">
        <v>42.8</v>
      </c>
      <c r="G53" s="33"/>
      <c r="H53" s="33"/>
      <c r="I53" s="98"/>
      <c r="J53" s="102"/>
      <c r="K53" s="99"/>
      <c r="L53" s="1"/>
    </row>
    <row r="54" spans="2:12" x14ac:dyDescent="0.3">
      <c r="B54" s="1">
        <v>36</v>
      </c>
      <c r="C54" s="32">
        <v>43.11</v>
      </c>
      <c r="D54" s="33">
        <v>42.8</v>
      </c>
      <c r="E54" s="33">
        <v>42.8</v>
      </c>
      <c r="F54" s="33">
        <v>42.91</v>
      </c>
      <c r="G54" s="33"/>
      <c r="H54" s="33"/>
      <c r="I54" s="98"/>
      <c r="J54" s="102"/>
      <c r="K54" s="99"/>
      <c r="L54" s="1"/>
    </row>
    <row r="55" spans="2:12" x14ac:dyDescent="0.3">
      <c r="B55" s="1">
        <v>37</v>
      </c>
      <c r="C55" s="32">
        <v>47.6</v>
      </c>
      <c r="D55" s="33">
        <v>42.72</v>
      </c>
      <c r="E55" s="33">
        <v>42.57</v>
      </c>
      <c r="F55" s="33">
        <v>42.8</v>
      </c>
      <c r="G55" s="33"/>
      <c r="H55" s="33"/>
      <c r="I55" s="98"/>
      <c r="J55" s="102"/>
      <c r="K55" s="99"/>
      <c r="L55" s="1"/>
    </row>
    <row r="56" spans="2:12" x14ac:dyDescent="0.3">
      <c r="B56" s="1">
        <v>38</v>
      </c>
      <c r="C56" s="32"/>
      <c r="D56" s="33">
        <v>43.24</v>
      </c>
      <c r="E56" s="33">
        <v>44.36</v>
      </c>
      <c r="F56" s="33">
        <v>42.91</v>
      </c>
      <c r="G56" s="33"/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44.68</v>
      </c>
      <c r="E57" s="33">
        <v>43.44</v>
      </c>
      <c r="F57" s="33">
        <v>43.01</v>
      </c>
      <c r="G57" s="33"/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>
        <v>43.01</v>
      </c>
      <c r="F58" s="33">
        <v>43.13</v>
      </c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>
        <v>42.77</v>
      </c>
      <c r="F59" s="33">
        <v>43.39</v>
      </c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>
        <v>42.58</v>
      </c>
      <c r="F60" s="33">
        <v>43.1</v>
      </c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>
        <v>42.94</v>
      </c>
      <c r="F61" s="33">
        <v>42.93</v>
      </c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>
        <v>42.62</v>
      </c>
      <c r="F62" s="33">
        <v>43</v>
      </c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>
        <v>43.15</v>
      </c>
      <c r="F63" s="33">
        <v>44.18</v>
      </c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/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F65" s="33"/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F66" s="33"/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274">
        <v>42.82</v>
      </c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274">
        <v>43.19</v>
      </c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274">
        <v>43.78</v>
      </c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274">
        <v>42.72</v>
      </c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274">
        <v>43.07</v>
      </c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274">
        <v>42.71</v>
      </c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274">
        <v>42.8</v>
      </c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274">
        <v>43.85</v>
      </c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1">
    <mergeCell ref="O12:R12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B61" zoomScale="90" zoomScaleNormal="90" workbookViewId="0">
      <selection activeCell="Q10" sqref="Q10:U1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8.88671875" style="1"/>
    <col min="16" max="16" width="11.77734375" style="1" customWidth="1"/>
    <col min="17" max="17" width="8.88671875" style="1"/>
    <col min="18" max="18" width="6.33203125" style="1" customWidth="1"/>
    <col min="19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154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R7" s="440"/>
      <c r="S7" s="441"/>
      <c r="T7" s="441"/>
      <c r="U7" s="441"/>
    </row>
    <row r="8" spans="1:21" s="3" customFormat="1" ht="30" customHeight="1" x14ac:dyDescent="0.3">
      <c r="A8" s="67">
        <v>1</v>
      </c>
      <c r="B8" s="113" t="s">
        <v>156</v>
      </c>
      <c r="C8" s="70" t="s">
        <v>300</v>
      </c>
      <c r="D8" s="108">
        <f>COUNTA(C19:C83)</f>
        <v>32</v>
      </c>
      <c r="E8" s="75">
        <f>COUNTA(C19:C83)</f>
        <v>32</v>
      </c>
      <c r="F8" s="117">
        <f>MIN(C19:C82)</f>
        <v>42.76</v>
      </c>
      <c r="G8" s="111">
        <f>AVERAGE(C19:C85)</f>
        <v>43.556874999999991</v>
      </c>
      <c r="H8" s="56"/>
      <c r="I8" s="79">
        <f t="shared" ref="I8:I13" si="0">G8-F8</f>
        <v>0.79687499999999289</v>
      </c>
      <c r="J8" s="84">
        <v>1.6242233796296298E-2</v>
      </c>
      <c r="K8" s="91">
        <f>J8</f>
        <v>1.6242233796296298E-2</v>
      </c>
      <c r="L8" s="92">
        <f>K8</f>
        <v>1.6242233796296298E-2</v>
      </c>
      <c r="M8" s="254" t="s">
        <v>310</v>
      </c>
      <c r="N8" s="57"/>
      <c r="O8" s="55"/>
      <c r="P8" s="15"/>
      <c r="R8" s="317"/>
      <c r="S8" s="442"/>
      <c r="T8" s="440"/>
      <c r="U8" s="317"/>
    </row>
    <row r="9" spans="1:21" s="3" customFormat="1" ht="30" customHeight="1" x14ac:dyDescent="0.3">
      <c r="A9" s="68">
        <v>2</v>
      </c>
      <c r="B9" s="74" t="s">
        <v>155</v>
      </c>
      <c r="C9" s="71" t="s">
        <v>239</v>
      </c>
      <c r="D9" s="16">
        <f>COUNTA(D19:D83)+D8+1</f>
        <v>84</v>
      </c>
      <c r="E9" s="76">
        <f>COUNTA(D19:D83)+1</f>
        <v>52</v>
      </c>
      <c r="F9" s="118">
        <f>MIN(D19:D82)</f>
        <v>42.52</v>
      </c>
      <c r="G9" s="47">
        <f>AVERAGE(D19:D84)</f>
        <v>42.980000000000011</v>
      </c>
      <c r="H9" s="14"/>
      <c r="I9" s="80">
        <f t="shared" si="0"/>
        <v>0.46000000000000796</v>
      </c>
      <c r="J9" s="85">
        <v>4.3242951388888888E-2</v>
      </c>
      <c r="K9" s="93">
        <f>J9-J8</f>
        <v>2.700071759259259E-2</v>
      </c>
      <c r="L9" s="94">
        <f>K9</f>
        <v>2.700071759259259E-2</v>
      </c>
      <c r="M9" s="253" t="s">
        <v>311</v>
      </c>
      <c r="N9" s="58"/>
      <c r="O9" s="44"/>
      <c r="P9" s="15"/>
      <c r="R9" s="315"/>
      <c r="S9" s="443"/>
      <c r="T9" s="316"/>
      <c r="U9" s="317"/>
    </row>
    <row r="10" spans="1:21" s="3" customFormat="1" ht="30" customHeight="1" x14ac:dyDescent="0.3">
      <c r="A10" s="68">
        <v>3</v>
      </c>
      <c r="B10" s="74" t="s">
        <v>156</v>
      </c>
      <c r="C10" s="71" t="s">
        <v>212</v>
      </c>
      <c r="D10" s="16">
        <f>COUNTA(E19:E83)+D9+1+3</f>
        <v>134</v>
      </c>
      <c r="E10" s="281">
        <f>COUNTA(E19:E83)+1+3</f>
        <v>50</v>
      </c>
      <c r="F10" s="110">
        <f>MIN(E19:E84)</f>
        <v>42.75</v>
      </c>
      <c r="G10" s="46">
        <f>AVERAGE(E19:E85)</f>
        <v>43.465652173913043</v>
      </c>
      <c r="H10" s="14"/>
      <c r="I10" s="80">
        <f t="shared" si="0"/>
        <v>0.71565217391304259</v>
      </c>
      <c r="J10" s="85">
        <v>6.9998749999999998E-2</v>
      </c>
      <c r="K10" s="280">
        <f>J10-J9</f>
        <v>2.675579861111111E-2</v>
      </c>
      <c r="L10" s="94">
        <f>K10+L8</f>
        <v>4.2998032407407405E-2</v>
      </c>
      <c r="M10" s="253" t="s">
        <v>312</v>
      </c>
      <c r="N10" s="59" t="s">
        <v>213</v>
      </c>
      <c r="O10" s="300" t="s">
        <v>379</v>
      </c>
      <c r="P10" s="297"/>
      <c r="Q10" s="439"/>
      <c r="R10" s="469"/>
      <c r="S10" s="469"/>
      <c r="T10" s="438"/>
      <c r="U10" s="438"/>
    </row>
    <row r="11" spans="1:21" s="3" customFormat="1" ht="30" customHeight="1" thickBot="1" x14ac:dyDescent="0.35">
      <c r="A11" s="68">
        <v>4</v>
      </c>
      <c r="B11" s="74" t="s">
        <v>155</v>
      </c>
      <c r="C11" s="71" t="s">
        <v>265</v>
      </c>
      <c r="D11" s="16">
        <f>COUNTA(F19:F83)+D10+1</f>
        <v>182</v>
      </c>
      <c r="E11" s="76">
        <f>COUNTA(F19:F83)+1</f>
        <v>48</v>
      </c>
      <c r="F11" s="447">
        <f>MIN(F19:F84)</f>
        <v>42.47</v>
      </c>
      <c r="G11" s="46">
        <f>AVERAGE(F19:F84)</f>
        <v>42.825957446808516</v>
      </c>
      <c r="H11" s="14"/>
      <c r="I11" s="80">
        <f t="shared" si="0"/>
        <v>0.35595744680851737</v>
      </c>
      <c r="J11" s="85">
        <v>9.4976828703703706E-2</v>
      </c>
      <c r="K11" s="93">
        <f>J11-J10</f>
        <v>2.4978078703703707E-2</v>
      </c>
      <c r="L11" s="94">
        <f>K11+L9</f>
        <v>5.1978796296296301E-2</v>
      </c>
      <c r="M11" s="285" t="s">
        <v>313</v>
      </c>
      <c r="N11" s="288"/>
      <c r="O11" s="294" t="s">
        <v>381</v>
      </c>
      <c r="P11" s="15"/>
      <c r="Q11" s="469"/>
      <c r="R11" s="469"/>
      <c r="S11" s="469"/>
      <c r="T11" s="469"/>
      <c r="U11" s="438"/>
    </row>
    <row r="12" spans="1:21" s="3" customFormat="1" ht="30" customHeight="1" thickBot="1" x14ac:dyDescent="0.35">
      <c r="A12" s="68">
        <v>5</v>
      </c>
      <c r="B12" s="115" t="s">
        <v>156</v>
      </c>
      <c r="C12" s="72" t="s">
        <v>189</v>
      </c>
      <c r="D12" s="16">
        <f>COUNTA(G19:G83)+D11+1</f>
        <v>212</v>
      </c>
      <c r="E12" s="76">
        <f>COUNTA(G19:G83)+1</f>
        <v>30</v>
      </c>
      <c r="F12" s="449">
        <f>MIN(G19:G84)</f>
        <v>42.4</v>
      </c>
      <c r="G12" s="46">
        <f>AVERAGE(G19:G884)</f>
        <v>42.845517241379312</v>
      </c>
      <c r="H12" s="14"/>
      <c r="I12" s="80">
        <f t="shared" si="0"/>
        <v>0.44551724137931359</v>
      </c>
      <c r="J12" s="85">
        <v>0.11116105324074073</v>
      </c>
      <c r="K12" s="93">
        <f>J12-J11</f>
        <v>1.6184224537037023E-2</v>
      </c>
      <c r="L12" s="95">
        <f>K12+L10</f>
        <v>5.9182256944444428E-2</v>
      </c>
      <c r="M12" s="285" t="s">
        <v>314</v>
      </c>
      <c r="N12" s="288"/>
      <c r="O12" s="295" t="s">
        <v>382</v>
      </c>
      <c r="Q12" s="469"/>
      <c r="R12" s="469"/>
      <c r="S12" s="99"/>
      <c r="T12" s="469"/>
      <c r="U12" s="469"/>
    </row>
    <row r="13" spans="1:21" s="3" customFormat="1" ht="30" customHeight="1" thickBot="1" x14ac:dyDescent="0.35">
      <c r="A13" s="69" t="s">
        <v>37</v>
      </c>
      <c r="B13" s="114" t="s">
        <v>155</v>
      </c>
      <c r="C13" s="73" t="s">
        <v>217</v>
      </c>
      <c r="D13" s="109">
        <f>COUNTA(H19:H83)+D12+1</f>
        <v>239</v>
      </c>
      <c r="E13" s="250">
        <f>COUNTA(H19:H83)+1</f>
        <v>27</v>
      </c>
      <c r="F13" s="448">
        <f>MIN(H19:H84)</f>
        <v>42.44</v>
      </c>
      <c r="G13" s="450">
        <f>AVERAGE(H19:H84)</f>
        <v>42.791153846153854</v>
      </c>
      <c r="H13" s="61"/>
      <c r="I13" s="83">
        <f t="shared" si="0"/>
        <v>0.35115384615385636</v>
      </c>
      <c r="J13" s="86" t="str">
        <f>'Общие результаты'!G6</f>
        <v>3:00:12</v>
      </c>
      <c r="K13" s="96">
        <f>J13-J12</f>
        <v>1.3977835648148154E-2</v>
      </c>
      <c r="L13" s="97">
        <f>K13+L11</f>
        <v>6.5956631944444455E-2</v>
      </c>
      <c r="M13" s="313"/>
      <c r="N13" s="314" t="s">
        <v>400</v>
      </c>
      <c r="O13" s="306" t="s">
        <v>401</v>
      </c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42.636666666666663</v>
      </c>
      <c r="G14" s="37">
        <f>AVERAGE(G8,G10,G12)</f>
        <v>43.289348138430775</v>
      </c>
      <c r="H14" s="52" t="s">
        <v>309</v>
      </c>
      <c r="I14" s="38">
        <f>AVERAGE(I8,I10,I12)</f>
        <v>0.65268147176411639</v>
      </c>
      <c r="J14" s="51"/>
      <c r="K14" s="51"/>
      <c r="L14" s="51"/>
      <c r="M14" s="17"/>
      <c r="N14" s="17"/>
      <c r="O14" s="311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42.476666666666667</v>
      </c>
      <c r="G15" s="22">
        <f>AVERAGE(G9,G11,G13)</f>
        <v>42.865703764320791</v>
      </c>
      <c r="H15" s="53" t="s">
        <v>308</v>
      </c>
      <c r="I15" s="23">
        <f>AVERAGE(I9,I11,I13)</f>
        <v>0.38903709765412725</v>
      </c>
      <c r="J15" s="20"/>
      <c r="K15" s="20" t="s">
        <v>22</v>
      </c>
      <c r="L15" s="20"/>
      <c r="M15" s="17"/>
      <c r="N15" s="17"/>
      <c r="O15" s="30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42.556666666666665</v>
      </c>
      <c r="G16" s="26">
        <f>AVERAGE(C19:H88)</f>
        <v>43.087142857142837</v>
      </c>
      <c r="H16" s="27"/>
      <c r="I16" s="28">
        <f>AVERAGE(I8:I13)</f>
        <v>0.52085928470912179</v>
      </c>
      <c r="J16" s="20"/>
      <c r="K16" s="20"/>
      <c r="L16" s="20"/>
      <c r="M16" s="24"/>
      <c r="N16" s="299"/>
    </row>
    <row r="18" spans="2:14" ht="15" thickBot="1" x14ac:dyDescent="0.35">
      <c r="C18" s="29" t="str">
        <f>B8</f>
        <v>Гладышев Степан</v>
      </c>
      <c r="D18" s="29" t="str">
        <f>B9</f>
        <v>Танана Александр</v>
      </c>
      <c r="E18" s="29" t="str">
        <f>B10</f>
        <v>Гладышев Степан</v>
      </c>
      <c r="F18" s="29" t="str">
        <f>B11</f>
        <v>Танана Александр</v>
      </c>
      <c r="G18" s="29" t="str">
        <f>B12</f>
        <v>Гладышев Степан</v>
      </c>
      <c r="H18" s="29" t="str">
        <f>B13</f>
        <v>Танана Александр</v>
      </c>
      <c r="I18" s="13"/>
      <c r="J18" s="13"/>
    </row>
    <row r="19" spans="2:14" x14ac:dyDescent="0.3">
      <c r="B19" s="1">
        <v>1</v>
      </c>
      <c r="C19" s="30">
        <v>45.51</v>
      </c>
      <c r="D19" s="31">
        <v>43.4</v>
      </c>
      <c r="E19" s="31">
        <v>43.57</v>
      </c>
      <c r="F19" s="31">
        <v>43.39</v>
      </c>
      <c r="G19" s="31">
        <v>43.34</v>
      </c>
      <c r="H19" s="31">
        <v>42.63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46.7</v>
      </c>
      <c r="D20" s="33">
        <v>43.61</v>
      </c>
      <c r="E20" s="33">
        <v>43.46</v>
      </c>
      <c r="F20" s="33">
        <v>43.79</v>
      </c>
      <c r="G20" s="33">
        <v>42.97</v>
      </c>
      <c r="H20" s="33">
        <v>42.65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43.34</v>
      </c>
      <c r="D21" s="33">
        <v>43.07</v>
      </c>
      <c r="E21" s="33">
        <v>43.9</v>
      </c>
      <c r="F21" s="33">
        <v>43</v>
      </c>
      <c r="G21" s="33">
        <v>42.94</v>
      </c>
      <c r="H21" s="33">
        <v>43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44.26</v>
      </c>
      <c r="D22" s="33">
        <v>42.96</v>
      </c>
      <c r="E22" s="33">
        <v>43.23</v>
      </c>
      <c r="F22" s="33">
        <v>42.78</v>
      </c>
      <c r="G22" s="33">
        <v>42.91</v>
      </c>
      <c r="H22" s="33">
        <v>42.76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43.29</v>
      </c>
      <c r="D23" s="33">
        <v>43.25</v>
      </c>
      <c r="E23" s="33">
        <v>43.39</v>
      </c>
      <c r="F23" s="33">
        <v>42.97</v>
      </c>
      <c r="G23" s="33">
        <v>42.95</v>
      </c>
      <c r="H23" s="33">
        <v>42.85</v>
      </c>
      <c r="I23" s="98"/>
      <c r="J23" s="102"/>
      <c r="K23" s="98"/>
    </row>
    <row r="24" spans="2:14" x14ac:dyDescent="0.3">
      <c r="B24" s="1">
        <v>6</v>
      </c>
      <c r="C24" s="32">
        <v>43.03</v>
      </c>
      <c r="D24" s="33">
        <v>42.99</v>
      </c>
      <c r="E24" s="33">
        <v>43.57</v>
      </c>
      <c r="F24" s="33">
        <v>42.75</v>
      </c>
      <c r="G24" s="33">
        <v>42.68</v>
      </c>
      <c r="H24" s="33">
        <v>42.78</v>
      </c>
      <c r="I24" s="98"/>
      <c r="J24" s="102"/>
      <c r="K24" s="98"/>
    </row>
    <row r="25" spans="2:14" x14ac:dyDescent="0.3">
      <c r="B25" s="1">
        <v>7</v>
      </c>
      <c r="C25" s="32">
        <v>43.01</v>
      </c>
      <c r="D25" s="33">
        <v>42.94</v>
      </c>
      <c r="E25" s="33">
        <v>44.5</v>
      </c>
      <c r="F25" s="33">
        <v>42.93</v>
      </c>
      <c r="G25" s="33">
        <v>42.89</v>
      </c>
      <c r="H25" s="33">
        <v>42.96</v>
      </c>
      <c r="I25" s="98"/>
      <c r="J25" s="102"/>
      <c r="K25" s="98"/>
    </row>
    <row r="26" spans="2:14" x14ac:dyDescent="0.3">
      <c r="B26" s="1">
        <v>8</v>
      </c>
      <c r="C26" s="32">
        <v>43.91</v>
      </c>
      <c r="D26" s="33">
        <v>43.47</v>
      </c>
      <c r="E26" s="33">
        <v>43.02</v>
      </c>
      <c r="F26" s="33">
        <v>42.94</v>
      </c>
      <c r="G26" s="33">
        <v>42.88</v>
      </c>
      <c r="H26" s="33">
        <v>42.89</v>
      </c>
      <c r="I26" s="98"/>
      <c r="J26" s="102"/>
      <c r="K26" s="98"/>
    </row>
    <row r="27" spans="2:14" x14ac:dyDescent="0.3">
      <c r="B27" s="1">
        <v>9</v>
      </c>
      <c r="C27" s="36">
        <v>44.7</v>
      </c>
      <c r="D27" s="33">
        <v>42.95</v>
      </c>
      <c r="E27" s="33">
        <v>43.34</v>
      </c>
      <c r="F27" s="33">
        <v>42.67</v>
      </c>
      <c r="G27" s="33">
        <v>42.86</v>
      </c>
      <c r="H27" s="33">
        <v>42.59</v>
      </c>
      <c r="I27" s="98"/>
      <c r="J27" s="102"/>
      <c r="K27" s="98"/>
    </row>
    <row r="28" spans="2:14" x14ac:dyDescent="0.3">
      <c r="B28" s="1">
        <v>10</v>
      </c>
      <c r="C28" s="32">
        <v>43.01</v>
      </c>
      <c r="D28" s="33">
        <v>43.02</v>
      </c>
      <c r="E28" s="33">
        <v>43.45</v>
      </c>
      <c r="F28" s="33">
        <v>42.76</v>
      </c>
      <c r="G28" s="33">
        <v>42.77</v>
      </c>
      <c r="H28" s="33">
        <v>42.88</v>
      </c>
      <c r="I28" s="98"/>
      <c r="J28" s="102"/>
      <c r="K28" s="98"/>
    </row>
    <row r="29" spans="2:14" x14ac:dyDescent="0.3">
      <c r="B29" s="1">
        <v>11</v>
      </c>
      <c r="C29" s="32">
        <v>43.06</v>
      </c>
      <c r="D29" s="33">
        <v>42.78</v>
      </c>
      <c r="E29" s="33">
        <v>43.56</v>
      </c>
      <c r="F29" s="33">
        <v>42.68</v>
      </c>
      <c r="G29" s="33">
        <v>42.7</v>
      </c>
      <c r="H29" s="33">
        <v>43.48</v>
      </c>
      <c r="I29" s="98"/>
      <c r="J29" s="102"/>
      <c r="K29" s="98"/>
    </row>
    <row r="30" spans="2:14" x14ac:dyDescent="0.3">
      <c r="B30" s="1">
        <v>12</v>
      </c>
      <c r="C30" s="32">
        <v>42.81</v>
      </c>
      <c r="D30" s="33">
        <v>42.84</v>
      </c>
      <c r="E30" s="33">
        <v>43.01</v>
      </c>
      <c r="F30" s="33">
        <v>42.55</v>
      </c>
      <c r="G30" s="33">
        <v>42.72</v>
      </c>
      <c r="H30" s="33">
        <v>43.03</v>
      </c>
      <c r="I30" s="98"/>
      <c r="J30" s="102"/>
      <c r="K30" s="98"/>
    </row>
    <row r="31" spans="2:14" x14ac:dyDescent="0.3">
      <c r="B31" s="1">
        <v>13</v>
      </c>
      <c r="C31" s="32">
        <v>42.85</v>
      </c>
      <c r="D31" s="33">
        <v>42.72</v>
      </c>
      <c r="E31" s="33">
        <v>44.74</v>
      </c>
      <c r="F31" s="33">
        <v>42.59</v>
      </c>
      <c r="G31" s="33">
        <v>42.74</v>
      </c>
      <c r="H31" s="33">
        <v>42.7</v>
      </c>
      <c r="I31" s="98"/>
      <c r="J31" s="102"/>
      <c r="K31" s="99"/>
      <c r="L31" s="1"/>
    </row>
    <row r="32" spans="2:14" x14ac:dyDescent="0.3">
      <c r="B32" s="1">
        <v>14</v>
      </c>
      <c r="C32" s="34">
        <v>43.07</v>
      </c>
      <c r="D32" s="33">
        <v>42.89</v>
      </c>
      <c r="E32" s="33">
        <v>43.7</v>
      </c>
      <c r="F32" s="33">
        <v>42.7</v>
      </c>
      <c r="G32" s="33">
        <v>42.65</v>
      </c>
      <c r="H32" s="33">
        <v>42.82</v>
      </c>
      <c r="I32" s="98"/>
      <c r="J32" s="102"/>
      <c r="K32" s="99"/>
      <c r="L32" s="1"/>
    </row>
    <row r="33" spans="2:12" x14ac:dyDescent="0.3">
      <c r="B33" s="1">
        <v>15</v>
      </c>
      <c r="C33" s="32">
        <v>43.57</v>
      </c>
      <c r="D33" s="33">
        <v>42.96</v>
      </c>
      <c r="E33" s="33">
        <v>44.04</v>
      </c>
      <c r="F33" s="33">
        <v>42.64</v>
      </c>
      <c r="G33" s="33">
        <v>42.64</v>
      </c>
      <c r="H33" s="33">
        <v>42.73</v>
      </c>
      <c r="I33" s="98"/>
      <c r="J33" s="102"/>
      <c r="K33" s="99"/>
      <c r="L33" s="1"/>
    </row>
    <row r="34" spans="2:12" x14ac:dyDescent="0.3">
      <c r="B34" s="1">
        <v>16</v>
      </c>
      <c r="C34" s="32">
        <v>42.92</v>
      </c>
      <c r="D34" s="39">
        <v>42.73</v>
      </c>
      <c r="E34" s="33">
        <v>44.01</v>
      </c>
      <c r="F34" s="33">
        <v>42.71</v>
      </c>
      <c r="G34" s="33">
        <v>42.51</v>
      </c>
      <c r="H34" s="33">
        <v>43.54</v>
      </c>
      <c r="I34" s="98"/>
      <c r="J34" s="102"/>
      <c r="K34" s="99"/>
      <c r="L34" s="1"/>
    </row>
    <row r="35" spans="2:12" x14ac:dyDescent="0.3">
      <c r="B35" s="1">
        <v>17</v>
      </c>
      <c r="C35" s="32">
        <v>43.63</v>
      </c>
      <c r="D35" s="33">
        <v>43.04</v>
      </c>
      <c r="E35" s="33">
        <v>43.26</v>
      </c>
      <c r="F35" s="33">
        <v>42.56</v>
      </c>
      <c r="G35" s="33">
        <v>42.66</v>
      </c>
      <c r="H35" s="33">
        <v>43.16</v>
      </c>
      <c r="I35" s="98"/>
      <c r="J35" s="102"/>
      <c r="K35" s="99"/>
      <c r="L35" s="1"/>
    </row>
    <row r="36" spans="2:12" x14ac:dyDescent="0.3">
      <c r="B36" s="1">
        <v>18</v>
      </c>
      <c r="C36" s="32">
        <v>42.76</v>
      </c>
      <c r="D36" s="33">
        <v>43.01</v>
      </c>
      <c r="E36" s="33">
        <v>43.05</v>
      </c>
      <c r="F36" s="33">
        <v>42.67</v>
      </c>
      <c r="G36" s="33">
        <v>42.4</v>
      </c>
      <c r="H36" s="33">
        <v>42.48</v>
      </c>
      <c r="I36" s="98"/>
      <c r="J36" s="102"/>
      <c r="K36" s="99"/>
      <c r="L36" s="1"/>
    </row>
    <row r="37" spans="2:12" x14ac:dyDescent="0.3">
      <c r="B37" s="1">
        <v>19</v>
      </c>
      <c r="C37" s="32">
        <v>42.76</v>
      </c>
      <c r="D37" s="33">
        <v>43.4</v>
      </c>
      <c r="E37" s="33">
        <v>43.13</v>
      </c>
      <c r="F37" s="33">
        <v>42.5</v>
      </c>
      <c r="G37" s="33">
        <v>42.66</v>
      </c>
      <c r="H37" s="33">
        <v>42.47</v>
      </c>
      <c r="I37" s="98"/>
      <c r="J37" s="102"/>
      <c r="K37" s="99"/>
      <c r="L37" s="1"/>
    </row>
    <row r="38" spans="2:12" x14ac:dyDescent="0.3">
      <c r="B38" s="1">
        <v>20</v>
      </c>
      <c r="C38" s="32">
        <v>43.11</v>
      </c>
      <c r="D38" s="33">
        <v>42.7</v>
      </c>
      <c r="E38" s="33">
        <v>43.92</v>
      </c>
      <c r="F38" s="33">
        <v>42.74</v>
      </c>
      <c r="G38" s="33">
        <v>42.41</v>
      </c>
      <c r="H38" s="33">
        <v>42.63</v>
      </c>
      <c r="I38" s="98"/>
      <c r="J38" s="102"/>
      <c r="K38" s="99"/>
      <c r="L38" s="1"/>
    </row>
    <row r="39" spans="2:12" x14ac:dyDescent="0.3">
      <c r="B39" s="1">
        <v>21</v>
      </c>
      <c r="C39" s="32">
        <v>43.15</v>
      </c>
      <c r="D39" s="33">
        <v>42.6</v>
      </c>
      <c r="E39" s="33">
        <v>43.32</v>
      </c>
      <c r="F39" s="33">
        <v>42.92</v>
      </c>
      <c r="G39" s="33">
        <v>42.9</v>
      </c>
      <c r="H39" s="33">
        <v>42.62</v>
      </c>
      <c r="I39" s="98"/>
      <c r="J39" s="102"/>
      <c r="K39" s="99"/>
      <c r="L39" s="1"/>
    </row>
    <row r="40" spans="2:12" x14ac:dyDescent="0.3">
      <c r="B40" s="1">
        <v>22</v>
      </c>
      <c r="C40" s="32">
        <v>42.97</v>
      </c>
      <c r="D40" s="33">
        <v>42.78</v>
      </c>
      <c r="E40" s="33">
        <v>43.27</v>
      </c>
      <c r="F40" s="33">
        <v>42.52</v>
      </c>
      <c r="G40" s="33">
        <v>42.81</v>
      </c>
      <c r="H40" s="33">
        <v>42.6</v>
      </c>
      <c r="I40" s="98"/>
      <c r="J40" s="102"/>
      <c r="K40" s="99"/>
      <c r="L40" s="1"/>
    </row>
    <row r="41" spans="2:12" x14ac:dyDescent="0.3">
      <c r="B41" s="1">
        <v>23</v>
      </c>
      <c r="C41" s="32">
        <v>43.19</v>
      </c>
      <c r="D41" s="33">
        <v>42.7</v>
      </c>
      <c r="E41" s="33">
        <v>43.17</v>
      </c>
      <c r="F41" s="33">
        <v>43.46</v>
      </c>
      <c r="G41" s="33">
        <v>42.69</v>
      </c>
      <c r="H41" s="33">
        <v>42.69</v>
      </c>
      <c r="I41" s="98"/>
      <c r="J41" s="102"/>
      <c r="K41" s="99"/>
      <c r="L41" s="1"/>
    </row>
    <row r="42" spans="2:12" x14ac:dyDescent="0.3">
      <c r="B42" s="1">
        <v>24</v>
      </c>
      <c r="C42" s="32">
        <v>43.27</v>
      </c>
      <c r="D42" s="33">
        <v>43.05</v>
      </c>
      <c r="E42" s="33">
        <v>43.87</v>
      </c>
      <c r="F42" s="33">
        <v>42.8</v>
      </c>
      <c r="G42" s="33">
        <v>42.67</v>
      </c>
      <c r="H42" s="33">
        <v>42.66</v>
      </c>
      <c r="I42" s="98"/>
      <c r="J42" s="102"/>
      <c r="K42" s="99"/>
      <c r="L42" s="1"/>
    </row>
    <row r="43" spans="2:12" x14ac:dyDescent="0.3">
      <c r="B43" s="1">
        <v>25</v>
      </c>
      <c r="C43" s="32">
        <v>43.1</v>
      </c>
      <c r="D43" s="33">
        <v>42.75</v>
      </c>
      <c r="E43" s="33">
        <v>44.29</v>
      </c>
      <c r="F43" s="33">
        <v>42.66</v>
      </c>
      <c r="G43" s="33">
        <v>43.16</v>
      </c>
      <c r="H43" s="33">
        <v>42.53</v>
      </c>
      <c r="I43" s="98"/>
      <c r="J43" s="102"/>
      <c r="K43" s="99"/>
      <c r="L43" s="1"/>
    </row>
    <row r="44" spans="2:12" x14ac:dyDescent="0.3">
      <c r="B44" s="1">
        <v>26</v>
      </c>
      <c r="C44" s="32">
        <v>43.11</v>
      </c>
      <c r="D44" s="33">
        <v>42.9</v>
      </c>
      <c r="E44" s="33">
        <v>43.33</v>
      </c>
      <c r="F44" s="33">
        <v>42.91</v>
      </c>
      <c r="G44" s="33">
        <v>42.83</v>
      </c>
      <c r="H44" s="33">
        <v>42.44</v>
      </c>
      <c r="I44" s="98"/>
      <c r="J44" s="102"/>
      <c r="K44" s="99"/>
      <c r="L44" s="1"/>
    </row>
    <row r="45" spans="2:12" x14ac:dyDescent="0.3">
      <c r="B45" s="1">
        <v>27</v>
      </c>
      <c r="C45" s="32">
        <v>43.3</v>
      </c>
      <c r="D45" s="33">
        <v>43.18</v>
      </c>
      <c r="E45" s="33">
        <v>43.15</v>
      </c>
      <c r="F45" s="33">
        <v>42.52</v>
      </c>
      <c r="G45" s="33">
        <v>42.92</v>
      </c>
      <c r="H45" s="33"/>
      <c r="I45" s="98"/>
      <c r="J45" s="102"/>
      <c r="K45" s="99"/>
      <c r="L45" s="1"/>
    </row>
    <row r="46" spans="2:12" x14ac:dyDescent="0.3">
      <c r="B46" s="1">
        <v>28</v>
      </c>
      <c r="C46" s="32">
        <v>43.26</v>
      </c>
      <c r="D46" s="33">
        <v>42.65</v>
      </c>
      <c r="E46" s="33">
        <v>42.93</v>
      </c>
      <c r="F46" s="33">
        <v>42.74</v>
      </c>
      <c r="G46" s="33">
        <v>42.91</v>
      </c>
      <c r="H46" s="33"/>
      <c r="I46" s="98"/>
      <c r="J46" s="102"/>
      <c r="K46" s="99"/>
      <c r="L46" s="1"/>
    </row>
    <row r="47" spans="2:12" x14ac:dyDescent="0.3">
      <c r="B47" s="1">
        <v>29</v>
      </c>
      <c r="C47" s="32">
        <v>43.12</v>
      </c>
      <c r="D47" s="33">
        <v>42.82</v>
      </c>
      <c r="E47" s="33">
        <v>43.19</v>
      </c>
      <c r="F47" s="33">
        <v>42.61</v>
      </c>
      <c r="G47" s="33">
        <v>44.35</v>
      </c>
      <c r="H47" s="33"/>
      <c r="I47" s="98"/>
      <c r="J47" s="102"/>
      <c r="K47" s="99"/>
      <c r="L47" s="1"/>
    </row>
    <row r="48" spans="2:12" x14ac:dyDescent="0.3">
      <c r="B48" s="1">
        <v>30</v>
      </c>
      <c r="C48" s="32">
        <v>43.53</v>
      </c>
      <c r="D48" s="278">
        <v>42.67</v>
      </c>
      <c r="E48" s="33">
        <v>43.18</v>
      </c>
      <c r="F48" s="33">
        <v>42.81</v>
      </c>
      <c r="G48" s="33"/>
      <c r="H48" s="33"/>
      <c r="I48" s="98"/>
      <c r="J48" s="102"/>
      <c r="K48" s="99"/>
      <c r="L48" s="1"/>
    </row>
    <row r="49" spans="2:12" x14ac:dyDescent="0.3">
      <c r="B49" s="1">
        <v>31</v>
      </c>
      <c r="C49" s="32">
        <v>43.39</v>
      </c>
      <c r="D49" s="33">
        <v>42.84</v>
      </c>
      <c r="E49" s="33">
        <v>42.75</v>
      </c>
      <c r="F49" s="33">
        <v>42.56</v>
      </c>
      <c r="G49" s="33"/>
      <c r="H49" s="33"/>
      <c r="I49" s="98"/>
      <c r="J49" s="102"/>
      <c r="K49" s="99">
        <v>6</v>
      </c>
      <c r="L49" s="1"/>
    </row>
    <row r="50" spans="2:12" x14ac:dyDescent="0.3">
      <c r="B50" s="1">
        <v>32</v>
      </c>
      <c r="C50" s="32">
        <v>47.13</v>
      </c>
      <c r="D50" s="33">
        <v>42.96</v>
      </c>
      <c r="E50" s="33">
        <v>43.05</v>
      </c>
      <c r="F50" s="33">
        <v>42.72</v>
      </c>
      <c r="G50" s="33"/>
      <c r="H50" s="33"/>
      <c r="I50" s="98"/>
      <c r="J50" s="102"/>
      <c r="K50" s="99"/>
      <c r="L50" s="1"/>
    </row>
    <row r="51" spans="2:12" x14ac:dyDescent="0.3">
      <c r="B51" s="1">
        <v>33</v>
      </c>
      <c r="C51" s="32"/>
      <c r="D51" s="33">
        <v>43.12</v>
      </c>
      <c r="E51" s="33">
        <v>43.16</v>
      </c>
      <c r="F51" s="33">
        <v>42.47</v>
      </c>
      <c r="G51" s="33"/>
      <c r="H51" s="33"/>
      <c r="I51" s="98"/>
      <c r="J51" s="102"/>
      <c r="K51" s="99"/>
      <c r="L51" s="1"/>
    </row>
    <row r="52" spans="2:12" x14ac:dyDescent="0.3">
      <c r="B52" s="1">
        <v>34</v>
      </c>
      <c r="C52" s="32"/>
      <c r="D52" s="33">
        <v>42.84</v>
      </c>
      <c r="E52" s="33">
        <v>43.46</v>
      </c>
      <c r="F52" s="33">
        <v>42.57</v>
      </c>
      <c r="G52" s="33"/>
      <c r="H52" s="33"/>
      <c r="I52" s="98"/>
      <c r="J52" s="102"/>
      <c r="K52" s="99"/>
      <c r="L52" s="1"/>
    </row>
    <row r="53" spans="2:12" x14ac:dyDescent="0.3">
      <c r="B53" s="1">
        <v>35</v>
      </c>
      <c r="C53" s="32"/>
      <c r="D53" s="33">
        <v>42.7</v>
      </c>
      <c r="E53" s="33">
        <v>43.13</v>
      </c>
      <c r="F53" s="33">
        <v>42.96</v>
      </c>
      <c r="G53" s="33"/>
      <c r="H53" s="33"/>
      <c r="I53" s="98"/>
      <c r="J53" s="102"/>
      <c r="K53" s="99"/>
      <c r="L53" s="1"/>
    </row>
    <row r="54" spans="2:12" x14ac:dyDescent="0.3">
      <c r="B54" s="1">
        <v>36</v>
      </c>
      <c r="C54" s="32"/>
      <c r="D54" s="33">
        <v>42.77</v>
      </c>
      <c r="E54" s="33">
        <v>43.38</v>
      </c>
      <c r="F54" s="33">
        <v>42.99</v>
      </c>
      <c r="G54" s="33"/>
      <c r="H54" s="33"/>
      <c r="I54" s="98"/>
      <c r="J54" s="102"/>
      <c r="K54" s="99"/>
      <c r="L54" s="1"/>
    </row>
    <row r="55" spans="2:12" x14ac:dyDescent="0.3">
      <c r="B55" s="1">
        <v>37</v>
      </c>
      <c r="C55" s="32"/>
      <c r="D55" s="33">
        <v>42.98</v>
      </c>
      <c r="E55" s="33">
        <v>43.26</v>
      </c>
      <c r="F55" s="33">
        <v>42.55</v>
      </c>
      <c r="G55" s="33"/>
      <c r="H55" s="33"/>
      <c r="I55" s="98"/>
      <c r="J55" s="102"/>
      <c r="K55" s="99"/>
      <c r="L55" s="1"/>
    </row>
    <row r="56" spans="2:12" x14ac:dyDescent="0.3">
      <c r="B56" s="1">
        <v>38</v>
      </c>
      <c r="C56" s="32"/>
      <c r="D56" s="33">
        <v>43.29</v>
      </c>
      <c r="E56" s="33">
        <v>43.37</v>
      </c>
      <c r="F56" s="33">
        <v>42.55</v>
      </c>
      <c r="G56" s="33"/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43.7</v>
      </c>
      <c r="E57" s="33"/>
      <c r="F57" s="33">
        <v>42.71</v>
      </c>
      <c r="G57" s="33"/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42.89</v>
      </c>
      <c r="E58" s="33"/>
      <c r="F58" s="33">
        <v>43.93</v>
      </c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>
        <v>42.87</v>
      </c>
      <c r="E59" s="33"/>
      <c r="F59" s="33">
        <v>42.74</v>
      </c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>
        <v>42.72</v>
      </c>
      <c r="E60" s="33"/>
      <c r="F60" s="33">
        <v>42.88</v>
      </c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>
        <v>42.9</v>
      </c>
      <c r="E61" s="33">
        <v>43.19</v>
      </c>
      <c r="F61" s="33">
        <v>42.68</v>
      </c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>
        <v>42.62</v>
      </c>
      <c r="E62" s="33">
        <v>43.07</v>
      </c>
      <c r="F62" s="33">
        <v>42.85</v>
      </c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>
        <v>42.88</v>
      </c>
      <c r="E63" s="33">
        <v>43.27</v>
      </c>
      <c r="F63" s="33">
        <v>42.78</v>
      </c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>
        <v>42.88</v>
      </c>
      <c r="E64" s="33">
        <v>43.31</v>
      </c>
      <c r="F64" s="33">
        <v>42.72</v>
      </c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>
        <v>42.89</v>
      </c>
      <c r="E65" s="33">
        <v>43.32</v>
      </c>
      <c r="F65" s="33">
        <v>43.89</v>
      </c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>
        <v>43.19</v>
      </c>
      <c r="E66" s="33">
        <v>43.45</v>
      </c>
      <c r="F66" s="33"/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>
        <v>43.54</v>
      </c>
      <c r="E67" s="33">
        <v>43.21</v>
      </c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>
        <v>42.52</v>
      </c>
      <c r="E68" s="33">
        <v>45.49</v>
      </c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>
        <v>44.05</v>
      </c>
      <c r="E69" s="33"/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9"/>
  <sheetViews>
    <sheetView topLeftCell="B64" zoomScale="90" zoomScaleNormal="90" workbookViewId="0">
      <selection activeCell="F11" activeCellId="1" sqref="F10 F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334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R7" s="451"/>
      <c r="S7" s="452"/>
      <c r="T7" s="452"/>
      <c r="U7" s="452"/>
    </row>
    <row r="8" spans="1:21" s="3" customFormat="1" ht="30" customHeight="1" x14ac:dyDescent="0.3">
      <c r="A8" s="67">
        <v>1</v>
      </c>
      <c r="B8" s="113" t="s">
        <v>131</v>
      </c>
      <c r="C8" s="70" t="s">
        <v>283</v>
      </c>
      <c r="D8" s="108">
        <f>COUNTA(C19:C83)</f>
        <v>35</v>
      </c>
      <c r="E8" s="75">
        <f>COUNTA(C19:C83)</f>
        <v>35</v>
      </c>
      <c r="F8" s="117">
        <f>MIN(C19:C82)</f>
        <v>42.51</v>
      </c>
      <c r="G8" s="111">
        <f>AVERAGE(C19:C85)</f>
        <v>43.326571428571427</v>
      </c>
      <c r="H8" s="56"/>
      <c r="I8" s="79">
        <f t="shared" ref="I8:I13" si="0">G8-F8</f>
        <v>0.81657142857142873</v>
      </c>
      <c r="J8" s="84">
        <v>1.7644062499999998E-2</v>
      </c>
      <c r="K8" s="91">
        <f>J8</f>
        <v>1.7644062499999998E-2</v>
      </c>
      <c r="L8" s="92">
        <f>K8</f>
        <v>1.7644062499999998E-2</v>
      </c>
      <c r="M8" s="254" t="s">
        <v>338</v>
      </c>
      <c r="N8" s="57"/>
      <c r="O8" s="55"/>
      <c r="P8" s="15"/>
      <c r="R8" s="453"/>
      <c r="S8" s="454"/>
      <c r="T8" s="451"/>
      <c r="U8" s="453"/>
    </row>
    <row r="9" spans="1:21" s="3" customFormat="1" ht="30" customHeight="1" thickBot="1" x14ac:dyDescent="0.35">
      <c r="A9" s="68">
        <v>2</v>
      </c>
      <c r="B9" s="74" t="s">
        <v>130</v>
      </c>
      <c r="C9" s="71" t="s">
        <v>217</v>
      </c>
      <c r="D9" s="16">
        <f>COUNTA(D19:D83)+D8+1</f>
        <v>62</v>
      </c>
      <c r="E9" s="76">
        <f>COUNTA(D19:D83)+1</f>
        <v>27</v>
      </c>
      <c r="F9" s="460">
        <f>MIN(D19:D82)</f>
        <v>42.52</v>
      </c>
      <c r="G9" s="47">
        <f>AVERAGE(D19:D84)</f>
        <v>43.079999999999991</v>
      </c>
      <c r="H9" s="14"/>
      <c r="I9" s="80">
        <f t="shared" si="0"/>
        <v>0.55999999999998806</v>
      </c>
      <c r="J9" s="85">
        <v>3.2222094907407406E-2</v>
      </c>
      <c r="K9" s="93">
        <f>J9-J8</f>
        <v>1.4578032407407408E-2</v>
      </c>
      <c r="L9" s="94">
        <f>K9</f>
        <v>1.4578032407407408E-2</v>
      </c>
      <c r="M9" s="253" t="s">
        <v>339</v>
      </c>
      <c r="N9" s="58"/>
      <c r="O9" s="308" t="s">
        <v>364</v>
      </c>
      <c r="P9" s="15"/>
      <c r="R9" s="315"/>
      <c r="S9" s="456"/>
      <c r="T9" s="457"/>
      <c r="U9" s="453"/>
    </row>
    <row r="10" spans="1:21" s="3" customFormat="1" ht="30" customHeight="1" thickBot="1" x14ac:dyDescent="0.35">
      <c r="A10" s="68">
        <v>3</v>
      </c>
      <c r="B10" s="74" t="s">
        <v>131</v>
      </c>
      <c r="C10" s="71" t="s">
        <v>203</v>
      </c>
      <c r="D10" s="16">
        <f>COUNTA(E19:E83)+D9+1</f>
        <v>125</v>
      </c>
      <c r="E10" s="76">
        <f>COUNTA(E19:E83)+1</f>
        <v>63</v>
      </c>
      <c r="F10" s="449">
        <f>MIN(E19:E84)</f>
        <v>42.34</v>
      </c>
      <c r="G10" s="291">
        <f>AVERAGE(E19:E89)</f>
        <v>42.840441176470591</v>
      </c>
      <c r="H10" s="14"/>
      <c r="I10" s="80">
        <f t="shared" si="0"/>
        <v>0.50044117647058783</v>
      </c>
      <c r="J10" s="85">
        <v>7.0193437499999997E-2</v>
      </c>
      <c r="K10" s="286">
        <f>J10-J9</f>
        <v>3.7971342592592591E-2</v>
      </c>
      <c r="L10" s="94">
        <f>K10+L8</f>
        <v>5.5615405092592593E-2</v>
      </c>
      <c r="M10" s="253" t="s">
        <v>340</v>
      </c>
      <c r="N10" s="59"/>
      <c r="O10" s="54"/>
      <c r="P10" s="15"/>
      <c r="R10" s="453"/>
      <c r="S10" s="444"/>
      <c r="T10" s="444"/>
      <c r="U10" s="453"/>
    </row>
    <row r="11" spans="1:21" s="3" customFormat="1" ht="30" customHeight="1" thickBot="1" x14ac:dyDescent="0.35">
      <c r="A11" s="68">
        <v>4</v>
      </c>
      <c r="B11" s="74" t="s">
        <v>130</v>
      </c>
      <c r="C11" s="71" t="s">
        <v>216</v>
      </c>
      <c r="D11" s="16">
        <f>COUNTA(F19:F83)+D10+1</f>
        <v>182</v>
      </c>
      <c r="E11" s="76">
        <f>COUNTA(F19:F83)+1</f>
        <v>57</v>
      </c>
      <c r="F11" s="448">
        <f>MIN(F19:F84)</f>
        <v>42.4</v>
      </c>
      <c r="G11" s="46">
        <f>AVERAGE(F19:F84)</f>
        <v>43.086785714285718</v>
      </c>
      <c r="H11" s="14"/>
      <c r="I11" s="80">
        <f t="shared" si="0"/>
        <v>0.686785714285719</v>
      </c>
      <c r="J11" s="85">
        <v>9.9736655092592594E-2</v>
      </c>
      <c r="K11" s="93">
        <f>J11-J10</f>
        <v>2.9543217592592597E-2</v>
      </c>
      <c r="L11" s="94">
        <f>K11+L9</f>
        <v>4.4121250000000001E-2</v>
      </c>
      <c r="M11" s="253" t="s">
        <v>341</v>
      </c>
      <c r="N11" s="58"/>
      <c r="O11" s="294" t="s">
        <v>361</v>
      </c>
      <c r="P11" s="15"/>
      <c r="R11" s="453"/>
      <c r="S11" s="453"/>
      <c r="T11" s="444"/>
      <c r="U11" s="453"/>
    </row>
    <row r="12" spans="1:21" s="3" customFormat="1" ht="30" customHeight="1" x14ac:dyDescent="0.3">
      <c r="A12" s="68">
        <v>5</v>
      </c>
      <c r="B12" s="115" t="s">
        <v>131</v>
      </c>
      <c r="C12" s="72" t="s">
        <v>300</v>
      </c>
      <c r="D12" s="16">
        <f>COUNTA(G19:G83)+D11+1</f>
        <v>201</v>
      </c>
      <c r="E12" s="76">
        <f>COUNTA(G19:G83)+1</f>
        <v>19</v>
      </c>
      <c r="F12" s="110">
        <f>MIN(G19:G84)</f>
        <v>42.96</v>
      </c>
      <c r="G12" s="46">
        <f>AVERAGE(G19:G884)</f>
        <v>43.637222222222235</v>
      </c>
      <c r="H12" s="14"/>
      <c r="I12" s="80">
        <f t="shared" si="0"/>
        <v>0.67722222222223394</v>
      </c>
      <c r="J12" s="85">
        <v>0.11082385416666667</v>
      </c>
      <c r="K12" s="93">
        <f>J12-J11</f>
        <v>1.1087199074074072E-2</v>
      </c>
      <c r="L12" s="95">
        <f>K12+L10</f>
        <v>6.6702604166666665E-2</v>
      </c>
      <c r="M12" s="253" t="s">
        <v>278</v>
      </c>
      <c r="N12" s="58"/>
      <c r="O12" s="45"/>
      <c r="R12" s="459"/>
      <c r="S12" s="453"/>
      <c r="T12" s="453"/>
      <c r="U12" s="453"/>
    </row>
    <row r="13" spans="1:21" s="3" customFormat="1" ht="30" customHeight="1" thickBot="1" x14ac:dyDescent="0.35">
      <c r="A13" s="69" t="s">
        <v>37</v>
      </c>
      <c r="B13" s="114" t="s">
        <v>130</v>
      </c>
      <c r="C13" s="73" t="s">
        <v>198</v>
      </c>
      <c r="D13" s="109">
        <f>COUNTA(H19:H83)+D12+1</f>
        <v>228</v>
      </c>
      <c r="E13" s="250">
        <f>COUNTA(H19:H83)+1</f>
        <v>27</v>
      </c>
      <c r="F13" s="82">
        <f>MIN(H19:H84)</f>
        <v>42.9</v>
      </c>
      <c r="G13" s="60">
        <f>AVERAGE(H19:H84)</f>
        <v>43.284230769230774</v>
      </c>
      <c r="H13" s="61"/>
      <c r="I13" s="83">
        <f t="shared" si="0"/>
        <v>0.38423076923077559</v>
      </c>
      <c r="J13" s="86" t="str">
        <f>'Общие результаты'!G6</f>
        <v>3:00:12</v>
      </c>
      <c r="K13" s="96">
        <f>J13-J12</f>
        <v>1.4315034722222217E-2</v>
      </c>
      <c r="L13" s="97">
        <f>K13+L11</f>
        <v>5.8436284722222218E-2</v>
      </c>
      <c r="M13" s="88"/>
      <c r="N13" s="282" t="s">
        <v>368</v>
      </c>
      <c r="O13" s="306" t="s">
        <v>396</v>
      </c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42.603333333333332</v>
      </c>
      <c r="G14" s="37">
        <f>AVERAGE(G8,G10,G12)</f>
        <v>43.268078275754753</v>
      </c>
      <c r="H14" s="52" t="s">
        <v>241</v>
      </c>
      <c r="I14" s="38">
        <f>AVERAGE(I8,I10,I12)</f>
        <v>0.6647449424214168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42.606666666666662</v>
      </c>
      <c r="G15" s="22">
        <f>AVERAGE(G9,G11,G13)</f>
        <v>43.150338827838823</v>
      </c>
      <c r="H15" s="53" t="s">
        <v>284</v>
      </c>
      <c r="I15" s="23">
        <f>AVERAGE(I9,I11,I13)</f>
        <v>0.54367216117216088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42.605000000000004</v>
      </c>
      <c r="G16" s="26">
        <f>AVERAGE(C19:H89)</f>
        <v>43.115196506550205</v>
      </c>
      <c r="H16" s="27"/>
      <c r="I16" s="28">
        <f>AVERAGE(I8:I13)</f>
        <v>0.6042085517967889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Черников Леша</v>
      </c>
      <c r="D18" s="29" t="str">
        <f>B9</f>
        <v>Булавинов Андрей</v>
      </c>
      <c r="E18" s="29" t="str">
        <f>B10</f>
        <v>Черников Леша</v>
      </c>
      <c r="F18" s="29" t="str">
        <f>B11</f>
        <v>Булавинов Андрей</v>
      </c>
      <c r="G18" s="29" t="str">
        <f>B12</f>
        <v>Черников Леша</v>
      </c>
      <c r="H18" s="29" t="str">
        <f>B13</f>
        <v>Булавинов Андрей</v>
      </c>
      <c r="I18" s="13"/>
      <c r="J18" s="13"/>
    </row>
    <row r="19" spans="2:14" x14ac:dyDescent="0.3">
      <c r="B19" s="1">
        <v>1</v>
      </c>
      <c r="C19" s="30">
        <v>48.23</v>
      </c>
      <c r="D19" s="31">
        <v>43.15</v>
      </c>
      <c r="E19" s="31">
        <v>43.12</v>
      </c>
      <c r="F19" s="31">
        <v>43.86</v>
      </c>
      <c r="G19" s="31">
        <v>43.54</v>
      </c>
      <c r="H19" s="31">
        <v>43.56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44.35</v>
      </c>
      <c r="D20" s="33">
        <v>43.36</v>
      </c>
      <c r="E20" s="33">
        <v>43.28</v>
      </c>
      <c r="F20" s="33">
        <v>43.47</v>
      </c>
      <c r="G20" s="33">
        <v>43.31</v>
      </c>
      <c r="H20" s="33">
        <v>43.07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43.45</v>
      </c>
      <c r="D21" s="33">
        <v>43.29</v>
      </c>
      <c r="E21" s="33">
        <v>42.62</v>
      </c>
      <c r="F21" s="33">
        <v>43.48</v>
      </c>
      <c r="G21" s="33">
        <v>43.37</v>
      </c>
      <c r="H21" s="33">
        <v>44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43.6</v>
      </c>
      <c r="D22" s="33">
        <v>43.11</v>
      </c>
      <c r="E22" s="33">
        <v>42.68</v>
      </c>
      <c r="F22" s="33">
        <v>43.23</v>
      </c>
      <c r="G22" s="33">
        <v>43.45</v>
      </c>
      <c r="H22" s="33">
        <v>43.23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42.88</v>
      </c>
      <c r="D23" s="33">
        <v>43.2</v>
      </c>
      <c r="E23" s="33">
        <v>42.61</v>
      </c>
      <c r="F23" s="33">
        <v>43.51</v>
      </c>
      <c r="G23" s="33">
        <v>43.6</v>
      </c>
      <c r="H23" s="33">
        <v>43.22</v>
      </c>
      <c r="I23" s="98"/>
      <c r="J23" s="102"/>
      <c r="K23" s="98"/>
    </row>
    <row r="24" spans="2:14" x14ac:dyDescent="0.3">
      <c r="B24" s="1">
        <v>6</v>
      </c>
      <c r="C24" s="32">
        <v>42.81</v>
      </c>
      <c r="D24" s="33">
        <v>43.04</v>
      </c>
      <c r="E24" s="33">
        <v>42.78</v>
      </c>
      <c r="F24" s="33">
        <v>43.24</v>
      </c>
      <c r="G24" s="33">
        <v>43.56</v>
      </c>
      <c r="H24" s="33">
        <v>44.46</v>
      </c>
      <c r="I24" s="98"/>
      <c r="J24" s="102"/>
      <c r="K24" s="98"/>
    </row>
    <row r="25" spans="2:14" x14ac:dyDescent="0.3">
      <c r="B25" s="1">
        <v>7</v>
      </c>
      <c r="C25" s="32">
        <v>43.65</v>
      </c>
      <c r="D25" s="33">
        <v>43.04</v>
      </c>
      <c r="E25" s="33">
        <v>43.01</v>
      </c>
      <c r="F25" s="33">
        <v>43.22</v>
      </c>
      <c r="G25" s="33">
        <v>43.18</v>
      </c>
      <c r="H25" s="33">
        <v>43.38</v>
      </c>
      <c r="I25" s="98"/>
      <c r="J25" s="102"/>
      <c r="K25" s="98"/>
    </row>
    <row r="26" spans="2:14" x14ac:dyDescent="0.3">
      <c r="B26" s="1">
        <v>8</v>
      </c>
      <c r="C26" s="32">
        <v>44.79</v>
      </c>
      <c r="D26" s="33">
        <v>42.96</v>
      </c>
      <c r="E26" s="33">
        <v>42.86</v>
      </c>
      <c r="F26" s="33">
        <v>43.02</v>
      </c>
      <c r="G26" s="33">
        <v>43.78</v>
      </c>
      <c r="H26" s="33">
        <v>43.33</v>
      </c>
      <c r="I26" s="98"/>
      <c r="J26" s="102"/>
      <c r="K26" s="98"/>
    </row>
    <row r="27" spans="2:14" x14ac:dyDescent="0.3">
      <c r="B27" s="1">
        <v>9</v>
      </c>
      <c r="C27" s="36">
        <v>44.49</v>
      </c>
      <c r="D27" s="33">
        <v>43.17</v>
      </c>
      <c r="E27" s="33">
        <v>42.58</v>
      </c>
      <c r="F27" s="33">
        <v>43.24</v>
      </c>
      <c r="G27" s="33">
        <v>43.63</v>
      </c>
      <c r="H27" s="33">
        <v>43.86</v>
      </c>
      <c r="I27" s="98"/>
      <c r="J27" s="102"/>
      <c r="K27" s="98"/>
    </row>
    <row r="28" spans="2:14" x14ac:dyDescent="0.3">
      <c r="B28" s="1">
        <v>10</v>
      </c>
      <c r="C28" s="32">
        <v>43.05</v>
      </c>
      <c r="D28" s="33">
        <v>43.01</v>
      </c>
      <c r="E28" s="33">
        <v>42.75</v>
      </c>
      <c r="F28" s="33">
        <v>43.31</v>
      </c>
      <c r="G28" s="33">
        <v>43.8</v>
      </c>
      <c r="H28" s="33">
        <v>43</v>
      </c>
      <c r="I28" s="98"/>
      <c r="J28" s="102"/>
      <c r="K28" s="98"/>
    </row>
    <row r="29" spans="2:14" x14ac:dyDescent="0.3">
      <c r="B29" s="1">
        <v>11</v>
      </c>
      <c r="C29" s="32">
        <v>42.95</v>
      </c>
      <c r="D29" s="33">
        <v>43.27</v>
      </c>
      <c r="E29" s="33">
        <v>42.7</v>
      </c>
      <c r="F29" s="33">
        <v>43.08</v>
      </c>
      <c r="G29" s="33">
        <v>44.68</v>
      </c>
      <c r="H29" s="33">
        <v>43.08</v>
      </c>
      <c r="I29" s="98"/>
      <c r="J29" s="102"/>
      <c r="K29" s="98"/>
    </row>
    <row r="30" spans="2:14" x14ac:dyDescent="0.3">
      <c r="B30" s="1">
        <v>12</v>
      </c>
      <c r="C30" s="32">
        <v>42.9</v>
      </c>
      <c r="D30" s="33">
        <v>42.9</v>
      </c>
      <c r="E30" s="33">
        <v>42.86</v>
      </c>
      <c r="F30" s="33">
        <v>43.31</v>
      </c>
      <c r="G30" s="33">
        <v>43.33</v>
      </c>
      <c r="H30" s="33">
        <v>43.1</v>
      </c>
      <c r="I30" s="98"/>
      <c r="J30" s="102"/>
      <c r="K30" s="98"/>
    </row>
    <row r="31" spans="2:14" x14ac:dyDescent="0.3">
      <c r="B31" s="1">
        <v>13</v>
      </c>
      <c r="C31" s="32">
        <v>43.7</v>
      </c>
      <c r="D31" s="33">
        <v>42.81</v>
      </c>
      <c r="E31" s="33">
        <v>42.78</v>
      </c>
      <c r="F31" s="33">
        <v>42.8</v>
      </c>
      <c r="G31" s="33">
        <v>43.77</v>
      </c>
      <c r="H31" s="33">
        <v>43.22</v>
      </c>
      <c r="I31" s="98"/>
      <c r="J31" s="102"/>
      <c r="K31" s="99"/>
      <c r="L31" s="1"/>
    </row>
    <row r="32" spans="2:14" x14ac:dyDescent="0.3">
      <c r="B32" s="1">
        <v>14</v>
      </c>
      <c r="C32" s="34">
        <v>42.68</v>
      </c>
      <c r="D32" s="33">
        <v>42.92</v>
      </c>
      <c r="E32" s="33">
        <v>42.68</v>
      </c>
      <c r="F32" s="33">
        <v>42.88</v>
      </c>
      <c r="G32" s="33">
        <v>44.14</v>
      </c>
      <c r="H32" s="33">
        <v>43.07</v>
      </c>
      <c r="I32" s="98"/>
      <c r="J32" s="102"/>
      <c r="K32" s="99"/>
      <c r="L32" s="1"/>
    </row>
    <row r="33" spans="2:12" x14ac:dyDescent="0.3">
      <c r="B33" s="1">
        <v>15</v>
      </c>
      <c r="C33" s="32">
        <v>43.08</v>
      </c>
      <c r="D33" s="33">
        <v>42.92</v>
      </c>
      <c r="E33" s="33">
        <v>42.66</v>
      </c>
      <c r="F33" s="33">
        <v>42.95</v>
      </c>
      <c r="G33" s="33">
        <v>43.32</v>
      </c>
      <c r="H33" s="33">
        <v>42.93</v>
      </c>
      <c r="I33" s="98"/>
      <c r="J33" s="102"/>
      <c r="K33" s="99"/>
      <c r="L33" s="1"/>
    </row>
    <row r="34" spans="2:12" x14ac:dyDescent="0.3">
      <c r="B34" s="1">
        <v>16</v>
      </c>
      <c r="C34" s="32">
        <v>42.83</v>
      </c>
      <c r="D34" s="39">
        <v>42.84</v>
      </c>
      <c r="E34" s="33">
        <v>42.69</v>
      </c>
      <c r="F34" s="33">
        <v>43.54</v>
      </c>
      <c r="G34" s="33">
        <v>42.96</v>
      </c>
      <c r="H34" s="33">
        <v>43.94</v>
      </c>
      <c r="I34" s="98"/>
      <c r="J34" s="102"/>
      <c r="K34" s="99"/>
      <c r="L34" s="1"/>
    </row>
    <row r="35" spans="2:12" x14ac:dyDescent="0.3">
      <c r="B35" s="1">
        <v>17</v>
      </c>
      <c r="C35" s="32">
        <v>42.73</v>
      </c>
      <c r="D35" s="33">
        <v>42.94</v>
      </c>
      <c r="E35" s="33">
        <v>42.53</v>
      </c>
      <c r="F35" s="33">
        <v>42.8</v>
      </c>
      <c r="G35" s="33">
        <v>42.99</v>
      </c>
      <c r="H35" s="33">
        <v>42.9</v>
      </c>
      <c r="I35" s="98"/>
      <c r="J35" s="102"/>
      <c r="K35" s="99"/>
      <c r="L35" s="1"/>
    </row>
    <row r="36" spans="2:12" x14ac:dyDescent="0.3">
      <c r="B36" s="1">
        <v>18</v>
      </c>
      <c r="C36" s="32">
        <v>42.77</v>
      </c>
      <c r="D36" s="33">
        <v>42.81</v>
      </c>
      <c r="E36" s="33">
        <v>42.54</v>
      </c>
      <c r="F36" s="33">
        <v>42.72</v>
      </c>
      <c r="G36" s="33">
        <v>45.06</v>
      </c>
      <c r="H36" s="33">
        <v>42.92</v>
      </c>
      <c r="I36" s="98"/>
      <c r="J36" s="102"/>
      <c r="K36" s="99"/>
      <c r="L36" s="1"/>
    </row>
    <row r="37" spans="2:12" x14ac:dyDescent="0.3">
      <c r="B37" s="1">
        <v>19</v>
      </c>
      <c r="C37" s="32">
        <v>42.51</v>
      </c>
      <c r="D37" s="33">
        <v>42.83</v>
      </c>
      <c r="E37" s="33">
        <v>42.44</v>
      </c>
      <c r="F37" s="33">
        <v>43.03</v>
      </c>
      <c r="G37" s="33"/>
      <c r="H37" s="33">
        <v>43.14</v>
      </c>
      <c r="I37" s="98"/>
      <c r="J37" s="102"/>
      <c r="K37" s="99"/>
      <c r="L37" s="1"/>
    </row>
    <row r="38" spans="2:12" x14ac:dyDescent="0.3">
      <c r="B38" s="1">
        <v>20</v>
      </c>
      <c r="C38" s="32">
        <v>42.64</v>
      </c>
      <c r="D38" s="33">
        <v>42.52</v>
      </c>
      <c r="E38" s="33">
        <v>42.53</v>
      </c>
      <c r="F38" s="33">
        <v>42.91</v>
      </c>
      <c r="G38" s="33"/>
      <c r="H38" s="33">
        <v>43.22</v>
      </c>
      <c r="I38" s="98"/>
      <c r="J38" s="102"/>
      <c r="K38" s="99"/>
      <c r="L38" s="1"/>
    </row>
    <row r="39" spans="2:12" x14ac:dyDescent="0.3">
      <c r="B39" s="1">
        <v>21</v>
      </c>
      <c r="C39" s="32">
        <v>42.87</v>
      </c>
      <c r="D39" s="33">
        <v>42.86</v>
      </c>
      <c r="E39" s="33">
        <v>42.73</v>
      </c>
      <c r="F39" s="33">
        <v>42.86</v>
      </c>
      <c r="G39" s="33"/>
      <c r="H39" s="33">
        <v>43.06</v>
      </c>
      <c r="I39" s="98"/>
      <c r="J39" s="102"/>
      <c r="K39" s="99"/>
      <c r="L39" s="1"/>
    </row>
    <row r="40" spans="2:12" x14ac:dyDescent="0.3">
      <c r="B40" s="1">
        <v>22</v>
      </c>
      <c r="C40" s="32">
        <v>43.23</v>
      </c>
      <c r="D40" s="33">
        <v>43.01</v>
      </c>
      <c r="E40" s="33">
        <v>42.78</v>
      </c>
      <c r="F40" s="33">
        <v>43.29</v>
      </c>
      <c r="G40" s="33"/>
      <c r="H40" s="33">
        <v>43.18</v>
      </c>
      <c r="I40" s="98"/>
      <c r="J40" s="102"/>
      <c r="K40" s="99"/>
      <c r="L40" s="1"/>
    </row>
    <row r="41" spans="2:12" x14ac:dyDescent="0.3">
      <c r="B41" s="1">
        <v>23</v>
      </c>
      <c r="C41" s="32">
        <v>42.72</v>
      </c>
      <c r="D41" s="33">
        <v>42.79</v>
      </c>
      <c r="E41" s="33">
        <v>42.47</v>
      </c>
      <c r="F41" s="33">
        <v>42.92</v>
      </c>
      <c r="G41" s="33"/>
      <c r="H41" s="33">
        <v>43.12</v>
      </c>
      <c r="I41" s="98"/>
      <c r="J41" s="102"/>
      <c r="K41" s="99"/>
      <c r="L41" s="1"/>
    </row>
    <row r="42" spans="2:12" x14ac:dyDescent="0.3">
      <c r="B42" s="1">
        <v>24</v>
      </c>
      <c r="C42" s="32">
        <v>42.72</v>
      </c>
      <c r="D42" s="33">
        <v>43.85</v>
      </c>
      <c r="E42" s="33">
        <v>42.61</v>
      </c>
      <c r="F42" s="33">
        <v>43.19</v>
      </c>
      <c r="G42" s="33"/>
      <c r="H42" s="33">
        <v>43.34</v>
      </c>
      <c r="I42" s="98"/>
      <c r="J42" s="102"/>
      <c r="K42" s="99"/>
      <c r="L42" s="1"/>
    </row>
    <row r="43" spans="2:12" x14ac:dyDescent="0.3">
      <c r="B43" s="1">
        <v>25</v>
      </c>
      <c r="C43" s="32">
        <v>43.08</v>
      </c>
      <c r="D43" s="33">
        <v>42.71</v>
      </c>
      <c r="E43" s="33">
        <v>43</v>
      </c>
      <c r="F43" s="33">
        <v>42.77</v>
      </c>
      <c r="G43" s="33"/>
      <c r="H43" s="33">
        <v>43.15</v>
      </c>
      <c r="I43" s="98"/>
      <c r="J43" s="102"/>
      <c r="K43" s="99"/>
      <c r="L43" s="1"/>
    </row>
    <row r="44" spans="2:12" x14ac:dyDescent="0.3">
      <c r="B44" s="1">
        <v>26</v>
      </c>
      <c r="C44" s="32">
        <v>42.79</v>
      </c>
      <c r="D44" s="33">
        <v>44.77</v>
      </c>
      <c r="E44" s="33">
        <v>42.52</v>
      </c>
      <c r="F44" s="33">
        <v>43.73</v>
      </c>
      <c r="G44" s="33"/>
      <c r="H44" s="33">
        <v>42.91</v>
      </c>
      <c r="I44" s="98"/>
      <c r="J44" s="102"/>
      <c r="K44" s="99"/>
      <c r="L44" s="1"/>
    </row>
    <row r="45" spans="2:12" x14ac:dyDescent="0.3">
      <c r="B45" s="1">
        <v>27</v>
      </c>
      <c r="C45" s="32">
        <v>43.06</v>
      </c>
      <c r="D45" s="33"/>
      <c r="E45" s="33">
        <v>42.72</v>
      </c>
      <c r="F45" s="33">
        <v>43.25</v>
      </c>
      <c r="G45" s="33"/>
      <c r="H45" s="33"/>
      <c r="I45" s="98"/>
      <c r="J45" s="102"/>
      <c r="K45" s="99"/>
      <c r="L45" s="1"/>
    </row>
    <row r="46" spans="2:12" x14ac:dyDescent="0.3">
      <c r="B46" s="1">
        <v>28</v>
      </c>
      <c r="C46" s="32">
        <v>42.83</v>
      </c>
      <c r="D46" s="33"/>
      <c r="E46" s="33">
        <v>42.68</v>
      </c>
      <c r="F46" s="33">
        <v>43.85</v>
      </c>
      <c r="G46" s="33"/>
      <c r="H46" s="33"/>
      <c r="I46" s="98"/>
      <c r="J46" s="102"/>
      <c r="K46" s="99"/>
      <c r="L46" s="1"/>
    </row>
    <row r="47" spans="2:12" x14ac:dyDescent="0.3">
      <c r="B47" s="1">
        <v>29</v>
      </c>
      <c r="C47" s="32">
        <v>43</v>
      </c>
      <c r="D47" s="33"/>
      <c r="E47" s="33">
        <v>42.57</v>
      </c>
      <c r="F47" s="33">
        <v>43.49</v>
      </c>
      <c r="G47" s="33"/>
      <c r="H47" s="33"/>
      <c r="I47" s="98"/>
      <c r="J47" s="102"/>
      <c r="K47" s="99"/>
      <c r="L47" s="1"/>
    </row>
    <row r="48" spans="2:12" x14ac:dyDescent="0.3">
      <c r="B48" s="1">
        <v>30</v>
      </c>
      <c r="C48" s="32">
        <v>42.51</v>
      </c>
      <c r="D48" s="33"/>
      <c r="E48" s="33">
        <v>42.51</v>
      </c>
      <c r="F48" s="33">
        <v>42.64</v>
      </c>
      <c r="G48" s="33"/>
      <c r="H48" s="33"/>
      <c r="I48" s="98"/>
      <c r="J48" s="102"/>
      <c r="K48" s="99"/>
      <c r="L48" s="1"/>
    </row>
    <row r="49" spans="2:12" x14ac:dyDescent="0.3">
      <c r="B49" s="1">
        <v>31</v>
      </c>
      <c r="C49" s="32">
        <v>42.82</v>
      </c>
      <c r="D49" s="33"/>
      <c r="E49" s="33">
        <v>43.01</v>
      </c>
      <c r="F49" s="33">
        <v>42.94</v>
      </c>
      <c r="G49" s="33"/>
      <c r="H49" s="33"/>
      <c r="I49" s="98"/>
      <c r="J49" s="102"/>
      <c r="K49" s="99"/>
      <c r="L49" s="1"/>
    </row>
    <row r="50" spans="2:12" x14ac:dyDescent="0.3">
      <c r="B50" s="1">
        <v>32</v>
      </c>
      <c r="C50" s="32">
        <v>43.15</v>
      </c>
      <c r="D50" s="33"/>
      <c r="E50" s="33">
        <v>42.78</v>
      </c>
      <c r="F50" s="33">
        <v>42.91</v>
      </c>
      <c r="G50" s="33"/>
      <c r="H50" s="33"/>
      <c r="I50" s="98"/>
      <c r="J50" s="102"/>
      <c r="K50" s="99"/>
      <c r="L50" s="1"/>
    </row>
    <row r="51" spans="2:12" x14ac:dyDescent="0.3">
      <c r="B51" s="1">
        <v>33</v>
      </c>
      <c r="C51" s="32">
        <v>42.89</v>
      </c>
      <c r="D51" s="33"/>
      <c r="E51" s="33">
        <v>42.64</v>
      </c>
      <c r="F51" s="33">
        <v>42.9</v>
      </c>
      <c r="G51" s="33"/>
      <c r="H51" s="33"/>
      <c r="I51" s="98"/>
      <c r="J51" s="102"/>
      <c r="K51" s="99"/>
      <c r="L51" s="1"/>
    </row>
    <row r="52" spans="2:12" x14ac:dyDescent="0.3">
      <c r="B52" s="1">
        <v>34</v>
      </c>
      <c r="C52" s="32">
        <v>42.87</v>
      </c>
      <c r="D52" s="33"/>
      <c r="E52" s="33">
        <v>42.84</v>
      </c>
      <c r="F52" s="33">
        <v>42.94</v>
      </c>
      <c r="G52" s="33"/>
      <c r="H52" s="33"/>
      <c r="I52" s="98"/>
      <c r="J52" s="102"/>
      <c r="K52" s="99"/>
      <c r="L52" s="1"/>
    </row>
    <row r="53" spans="2:12" x14ac:dyDescent="0.3">
      <c r="B53" s="1">
        <v>35</v>
      </c>
      <c r="C53" s="32">
        <v>45.8</v>
      </c>
      <c r="D53" s="33"/>
      <c r="E53" s="33">
        <v>42.49</v>
      </c>
      <c r="F53" s="33">
        <v>43.18</v>
      </c>
      <c r="G53" s="33"/>
      <c r="H53" s="33"/>
      <c r="I53" s="98"/>
      <c r="J53" s="102"/>
      <c r="K53" s="99"/>
      <c r="L53" s="1"/>
    </row>
    <row r="54" spans="2:12" x14ac:dyDescent="0.3">
      <c r="B54" s="1">
        <v>36</v>
      </c>
      <c r="C54" s="32"/>
      <c r="D54" s="33"/>
      <c r="E54" s="33">
        <v>42.68</v>
      </c>
      <c r="F54" s="33">
        <v>43.02</v>
      </c>
      <c r="G54" s="33"/>
      <c r="H54" s="33"/>
      <c r="I54" s="98"/>
      <c r="J54" s="102"/>
      <c r="K54" s="99"/>
      <c r="L54" s="1"/>
    </row>
    <row r="55" spans="2:12" x14ac:dyDescent="0.3">
      <c r="B55" s="1">
        <v>37</v>
      </c>
      <c r="C55" s="32"/>
      <c r="D55" s="33"/>
      <c r="E55" s="33">
        <v>42.78</v>
      </c>
      <c r="F55" s="33">
        <v>42.93</v>
      </c>
      <c r="G55" s="33"/>
      <c r="H55" s="33"/>
      <c r="I55" s="98"/>
      <c r="J55" s="102"/>
      <c r="K55" s="99"/>
      <c r="L55" s="1"/>
    </row>
    <row r="56" spans="2:12" x14ac:dyDescent="0.3">
      <c r="B56" s="1">
        <v>38</v>
      </c>
      <c r="C56" s="32"/>
      <c r="D56" s="33"/>
      <c r="E56" s="33">
        <v>42.9</v>
      </c>
      <c r="F56" s="33">
        <v>42.94</v>
      </c>
      <c r="G56" s="33"/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/>
      <c r="E57" s="33">
        <v>43.04</v>
      </c>
      <c r="F57" s="33">
        <v>43.02</v>
      </c>
      <c r="G57" s="33"/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>
        <v>42.83</v>
      </c>
      <c r="F58" s="33">
        <v>42.87</v>
      </c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>
        <v>42.44</v>
      </c>
      <c r="F59" s="33">
        <v>42.92</v>
      </c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>
        <v>42.84</v>
      </c>
      <c r="F60" s="33">
        <v>42.76</v>
      </c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>
        <v>42.6</v>
      </c>
      <c r="F61" s="33">
        <v>43.08</v>
      </c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>
        <v>42.91</v>
      </c>
      <c r="F62" s="33">
        <v>43.14</v>
      </c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>
        <v>42.58</v>
      </c>
      <c r="F63" s="33">
        <v>43.75</v>
      </c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>
        <v>42.34</v>
      </c>
      <c r="F64" s="33">
        <v>43.3</v>
      </c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>
        <v>43.99</v>
      </c>
      <c r="F65" s="33">
        <v>42.82</v>
      </c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>
        <v>43.05</v>
      </c>
      <c r="F66" s="33">
        <v>42.79</v>
      </c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>
        <v>42.91</v>
      </c>
      <c r="F67" s="33">
        <v>42.58</v>
      </c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>
        <v>42.93</v>
      </c>
      <c r="F68" s="33">
        <v>42.79</v>
      </c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>
        <v>42.57</v>
      </c>
      <c r="F69" s="33">
        <v>42.4</v>
      </c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>
        <v>42.67</v>
      </c>
      <c r="F70" s="33">
        <v>42.81</v>
      </c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>
        <v>42.83</v>
      </c>
      <c r="F71" s="33">
        <v>42.79</v>
      </c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>
        <v>42.79</v>
      </c>
      <c r="F72" s="33">
        <v>42.9</v>
      </c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>
        <v>42.92</v>
      </c>
      <c r="F73" s="33">
        <v>42.66</v>
      </c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>
        <v>42.73</v>
      </c>
      <c r="F74" s="33">
        <v>44.13</v>
      </c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>
        <v>42.84</v>
      </c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>
        <v>42.94</v>
      </c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>
        <v>43.78</v>
      </c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>
        <v>42.53</v>
      </c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  <row r="82" spans="1:16" x14ac:dyDescent="0.3">
      <c r="E82" s="2">
        <v>42.47</v>
      </c>
    </row>
    <row r="83" spans="1:16" x14ac:dyDescent="0.3">
      <c r="E83" s="2">
        <v>43.38</v>
      </c>
    </row>
    <row r="84" spans="1:16" x14ac:dyDescent="0.3">
      <c r="E84" s="2">
        <v>43.07</v>
      </c>
    </row>
    <row r="85" spans="1:16" x14ac:dyDescent="0.3">
      <c r="E85" s="2">
        <v>43.93</v>
      </c>
    </row>
    <row r="86" spans="1:16" x14ac:dyDescent="0.3">
      <c r="E86" s="2">
        <v>44.08</v>
      </c>
    </row>
    <row r="87" spans="1:16" x14ac:dyDescent="0.3">
      <c r="E87" s="2">
        <v>42.73</v>
      </c>
    </row>
    <row r="88" spans="1:16" x14ac:dyDescent="0.3">
      <c r="E88" s="2">
        <v>42.79</v>
      </c>
    </row>
    <row r="89" spans="1:16" x14ac:dyDescent="0.3">
      <c r="E89" s="2">
        <v>44.23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58" zoomScale="90" zoomScaleNormal="90" workbookViewId="0">
      <selection activeCell="O92" sqref="O9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274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46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  <c r="U7" s="451"/>
    </row>
    <row r="8" spans="1:21" s="3" customFormat="1" ht="30" customHeight="1" thickBot="1" x14ac:dyDescent="0.35">
      <c r="A8" s="67">
        <v>1</v>
      </c>
      <c r="B8" s="113" t="s">
        <v>164</v>
      </c>
      <c r="C8" s="70" t="s">
        <v>200</v>
      </c>
      <c r="D8" s="108">
        <f>COUNTA(C19:C83)</f>
        <v>39</v>
      </c>
      <c r="E8" s="75">
        <f>COUNTA(C19:C83)</f>
        <v>39</v>
      </c>
      <c r="F8" s="449">
        <f>MIN(C19:C82)</f>
        <v>42.04</v>
      </c>
      <c r="G8" s="111">
        <f>AVERAGE(C19:C85)</f>
        <v>44.259230769230768</v>
      </c>
      <c r="H8" s="56"/>
      <c r="I8" s="79">
        <f t="shared" ref="I8:I13" si="0">G8-F8</f>
        <v>2.2192307692307693</v>
      </c>
      <c r="J8" s="84">
        <v>2.0054027777777778E-2</v>
      </c>
      <c r="K8" s="91">
        <f>J8</f>
        <v>2.0054027777777778E-2</v>
      </c>
      <c r="L8" s="92">
        <f>K8</f>
        <v>2.0054027777777778E-2</v>
      </c>
      <c r="M8" s="254" t="s">
        <v>277</v>
      </c>
      <c r="N8" s="57"/>
      <c r="O8" s="55"/>
      <c r="P8" s="15"/>
      <c r="Q8" s="453"/>
      <c r="R8" s="454"/>
      <c r="S8" s="451"/>
      <c r="T8" s="453"/>
      <c r="U8" s="453"/>
    </row>
    <row r="9" spans="1:21" s="3" customFormat="1" ht="30" customHeight="1" thickBot="1" x14ac:dyDescent="0.35">
      <c r="A9" s="68">
        <v>2</v>
      </c>
      <c r="B9" s="74" t="s">
        <v>175</v>
      </c>
      <c r="C9" s="71" t="s">
        <v>188</v>
      </c>
      <c r="D9" s="16">
        <f>COUNTA(D19:D83)+D8+1</f>
        <v>68</v>
      </c>
      <c r="E9" s="76">
        <f>COUNTA(D19:D83)+1</f>
        <v>29</v>
      </c>
      <c r="F9" s="463">
        <f>MIN(D19:D82)</f>
        <v>42.63</v>
      </c>
      <c r="G9" s="47">
        <f>AVERAGE(D19:D84)</f>
        <v>43.057142857142857</v>
      </c>
      <c r="H9" s="14"/>
      <c r="I9" s="80">
        <f t="shared" si="0"/>
        <v>0.42714285714285438</v>
      </c>
      <c r="J9" s="85">
        <v>3.5605069444444443E-2</v>
      </c>
      <c r="K9" s="93">
        <f>J9-J8</f>
        <v>1.5551041666666664E-2</v>
      </c>
      <c r="L9" s="94">
        <f>K9</f>
        <v>1.5551041666666664E-2</v>
      </c>
      <c r="M9" s="253" t="s">
        <v>278</v>
      </c>
      <c r="N9" s="58"/>
      <c r="O9" s="44"/>
      <c r="P9" s="15"/>
      <c r="Q9" s="315"/>
      <c r="R9" s="456"/>
      <c r="S9" s="457"/>
      <c r="T9" s="453"/>
      <c r="U9" s="453"/>
    </row>
    <row r="10" spans="1:21" s="3" customFormat="1" ht="30" customHeight="1" x14ac:dyDescent="0.3">
      <c r="A10" s="68">
        <v>3</v>
      </c>
      <c r="B10" s="74" t="s">
        <v>164</v>
      </c>
      <c r="C10" s="71" t="s">
        <v>216</v>
      </c>
      <c r="D10" s="16">
        <f>COUNTA(E19:E83)+D9+1</f>
        <v>102</v>
      </c>
      <c r="E10" s="76">
        <f>COUNTA(E19:E83)+1</f>
        <v>34</v>
      </c>
      <c r="F10" s="110">
        <f>MIN(E19:E84)</f>
        <v>42.47</v>
      </c>
      <c r="G10" s="46">
        <f>AVERAGE(E19:E85)</f>
        <v>42.796969696969711</v>
      </c>
      <c r="H10" s="14"/>
      <c r="I10" s="80">
        <f t="shared" si="0"/>
        <v>0.32696969696971223</v>
      </c>
      <c r="J10" s="85">
        <v>5.3577268518518517E-2</v>
      </c>
      <c r="K10" s="93">
        <f>J10-J9</f>
        <v>1.7972199074074074E-2</v>
      </c>
      <c r="L10" s="94">
        <f>K10+L8</f>
        <v>3.8026226851851849E-2</v>
      </c>
      <c r="M10" s="253" t="s">
        <v>279</v>
      </c>
      <c r="N10" s="59"/>
      <c r="O10" s="54"/>
      <c r="P10" s="15"/>
      <c r="Q10" s="453"/>
      <c r="R10" s="453"/>
      <c r="S10" s="444"/>
      <c r="T10" s="444"/>
      <c r="U10" s="453"/>
    </row>
    <row r="11" spans="1:21" s="3" customFormat="1" ht="30" customHeight="1" x14ac:dyDescent="0.3">
      <c r="A11" s="68">
        <v>4</v>
      </c>
      <c r="B11" s="74" t="s">
        <v>175</v>
      </c>
      <c r="C11" s="71" t="s">
        <v>217</v>
      </c>
      <c r="D11" s="16">
        <f>COUNTA(F19:F83)+D10+1+4</f>
        <v>146</v>
      </c>
      <c r="E11" s="281">
        <f>COUNTA(F19:F83)+1+4</f>
        <v>44</v>
      </c>
      <c r="F11" s="81">
        <f>MIN(F19:F84)</f>
        <v>42.86</v>
      </c>
      <c r="G11" s="46">
        <f>AVERAGE(F19:F84)</f>
        <v>43.158205128205132</v>
      </c>
      <c r="H11" s="14"/>
      <c r="I11" s="80">
        <f t="shared" si="0"/>
        <v>0.29820512820513301</v>
      </c>
      <c r="J11" s="85">
        <v>7.7149259259259251E-2</v>
      </c>
      <c r="K11" s="280">
        <f>J11-J10</f>
        <v>2.3571990740740734E-2</v>
      </c>
      <c r="L11" s="94">
        <f>K11+L9</f>
        <v>3.9123032407407402E-2</v>
      </c>
      <c r="M11" s="253" t="s">
        <v>280</v>
      </c>
      <c r="N11" s="58"/>
      <c r="O11" s="308" t="s">
        <v>361</v>
      </c>
      <c r="P11" s="15"/>
      <c r="Q11" s="453"/>
      <c r="R11" s="453"/>
      <c r="S11" s="453"/>
      <c r="T11" s="444"/>
      <c r="U11" s="453"/>
    </row>
    <row r="12" spans="1:21" s="3" customFormat="1" ht="30" customHeight="1" x14ac:dyDescent="0.3">
      <c r="A12" s="68">
        <v>5</v>
      </c>
      <c r="B12" s="115" t="s">
        <v>164</v>
      </c>
      <c r="C12" s="72" t="s">
        <v>201</v>
      </c>
      <c r="D12" s="16">
        <f>COUNTA(G19:G83)+D11+1</f>
        <v>184</v>
      </c>
      <c r="E12" s="76">
        <f>COUNTA(G19:G83)+1</f>
        <v>38</v>
      </c>
      <c r="F12" s="81">
        <f>MIN(G19:G84)</f>
        <v>42.51</v>
      </c>
      <c r="G12" s="46">
        <f>AVERAGE(G19:G884)</f>
        <v>42.839729729729726</v>
      </c>
      <c r="H12" s="14"/>
      <c r="I12" s="80">
        <f t="shared" si="0"/>
        <v>0.32972972972972769</v>
      </c>
      <c r="J12" s="85">
        <v>9.7459085648148147E-2</v>
      </c>
      <c r="K12" s="93">
        <f>J12-J11</f>
        <v>2.0309826388888896E-2</v>
      </c>
      <c r="L12" s="95">
        <f>K12+L10</f>
        <v>5.8336053240740746E-2</v>
      </c>
      <c r="M12" s="253" t="s">
        <v>281</v>
      </c>
      <c r="N12" s="58"/>
      <c r="O12" s="45"/>
      <c r="Q12" s="453"/>
      <c r="R12" s="459"/>
      <c r="S12" s="453"/>
      <c r="T12" s="453"/>
      <c r="U12" s="453"/>
    </row>
    <row r="13" spans="1:21" s="3" customFormat="1" ht="30" customHeight="1" thickBot="1" x14ac:dyDescent="0.35">
      <c r="A13" s="69" t="s">
        <v>37</v>
      </c>
      <c r="B13" s="114" t="s">
        <v>175</v>
      </c>
      <c r="C13" s="73" t="s">
        <v>265</v>
      </c>
      <c r="D13" s="109">
        <f>COUNTA(H19:H83)+D12+1</f>
        <v>238</v>
      </c>
      <c r="E13" s="250">
        <f>COUNTA(H19:H83)+1</f>
        <v>54</v>
      </c>
      <c r="F13" s="82">
        <f>MIN(H19:H84)</f>
        <v>42.78</v>
      </c>
      <c r="G13" s="60">
        <f>AVERAGE(H19:H84)</f>
        <v>43.103962264150937</v>
      </c>
      <c r="H13" s="61"/>
      <c r="I13" s="83">
        <f t="shared" si="0"/>
        <v>0.32396226415093565</v>
      </c>
      <c r="J13" s="86" t="str">
        <f>'Общие результаты'!G6</f>
        <v>3:00:12</v>
      </c>
      <c r="K13" s="96">
        <f>J13-J12</f>
        <v>2.7679803240740736E-2</v>
      </c>
      <c r="L13" s="97">
        <f>K13+L11</f>
        <v>6.6802835648148137E-2</v>
      </c>
      <c r="M13" s="88"/>
      <c r="N13" s="282" t="s">
        <v>402</v>
      </c>
      <c r="O13" s="309" t="s">
        <v>365</v>
      </c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42.339999999999996</v>
      </c>
      <c r="G14" s="37">
        <f>AVERAGE(G8,G10,G12)</f>
        <v>43.298643398643399</v>
      </c>
      <c r="H14" s="52" t="s">
        <v>275</v>
      </c>
      <c r="I14" s="38">
        <f>AVERAGE(I8,I10,I12)</f>
        <v>0.95864339864340309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42.756666666666668</v>
      </c>
      <c r="G15" s="22">
        <f>AVERAGE(G9,G11,G13)</f>
        <v>43.106436749832973</v>
      </c>
      <c r="H15" s="53" t="s">
        <v>276</v>
      </c>
      <c r="I15" s="23">
        <f>AVERAGE(I9,I11,I13)</f>
        <v>0.3497700831663077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42.548333333333332</v>
      </c>
      <c r="G16" s="26">
        <f>AVERAGE(C19:H88)</f>
        <v>43.217292576419204</v>
      </c>
      <c r="H16" s="27"/>
      <c r="I16" s="28">
        <f>AVERAGE(I8:I13)</f>
        <v>0.65420674090485542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Сомок Денис</v>
      </c>
      <c r="D18" s="29" t="str">
        <f>B9</f>
        <v>Морозенко Сергей</v>
      </c>
      <c r="E18" s="29" t="str">
        <f>B10</f>
        <v>Сомок Денис</v>
      </c>
      <c r="F18" s="29" t="str">
        <f>B11</f>
        <v>Морозенко Сергей</v>
      </c>
      <c r="G18" s="29" t="str">
        <f>B12</f>
        <v>Сомок Денис</v>
      </c>
      <c r="H18" s="29" t="str">
        <f>B13</f>
        <v>Морозенко Сергей</v>
      </c>
      <c r="I18" s="13"/>
      <c r="J18" s="13"/>
    </row>
    <row r="19" spans="2:14" x14ac:dyDescent="0.3">
      <c r="B19" s="1">
        <v>1</v>
      </c>
      <c r="C19" s="30">
        <v>45.76</v>
      </c>
      <c r="D19" s="31">
        <v>42.93</v>
      </c>
      <c r="E19" s="31">
        <v>42.74</v>
      </c>
      <c r="F19" s="31">
        <v>43.5</v>
      </c>
      <c r="G19" s="31">
        <v>42.72</v>
      </c>
      <c r="H19" s="31">
        <v>43.16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43.23</v>
      </c>
      <c r="D20" s="33">
        <v>42.73</v>
      </c>
      <c r="E20" s="33">
        <v>43.45</v>
      </c>
      <c r="F20" s="33">
        <v>43.89</v>
      </c>
      <c r="G20" s="33">
        <v>42.76</v>
      </c>
      <c r="H20" s="33">
        <v>42.99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44.99</v>
      </c>
      <c r="D21" s="33">
        <v>42.93</v>
      </c>
      <c r="E21" s="33">
        <v>42.59</v>
      </c>
      <c r="F21" s="33">
        <v>43.12</v>
      </c>
      <c r="G21" s="33">
        <v>42.67</v>
      </c>
      <c r="H21" s="33">
        <v>42.96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44.92</v>
      </c>
      <c r="D22" s="33">
        <v>43.01</v>
      </c>
      <c r="E22" s="33">
        <v>42.81</v>
      </c>
      <c r="F22" s="33">
        <v>42.93</v>
      </c>
      <c r="G22" s="33">
        <v>42.9</v>
      </c>
      <c r="H22" s="33">
        <v>43.02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44.04</v>
      </c>
      <c r="D23" s="33">
        <v>42.84</v>
      </c>
      <c r="E23" s="33">
        <v>42.76</v>
      </c>
      <c r="F23" s="33">
        <v>43.15</v>
      </c>
      <c r="G23" s="33">
        <v>43.39</v>
      </c>
      <c r="H23" s="33">
        <v>43.75</v>
      </c>
      <c r="I23" s="98"/>
      <c r="J23" s="102"/>
      <c r="K23" s="98"/>
    </row>
    <row r="24" spans="2:14" x14ac:dyDescent="0.3">
      <c r="B24" s="1">
        <v>6</v>
      </c>
      <c r="C24" s="32">
        <v>42.58</v>
      </c>
      <c r="D24" s="33">
        <v>42.95</v>
      </c>
      <c r="E24" s="33">
        <v>42.6</v>
      </c>
      <c r="F24" s="33">
        <v>43.01</v>
      </c>
      <c r="G24" s="33">
        <v>43.42</v>
      </c>
      <c r="H24" s="33">
        <v>42.97</v>
      </c>
      <c r="I24" s="98"/>
      <c r="J24" s="102"/>
      <c r="K24" s="98"/>
    </row>
    <row r="25" spans="2:14" x14ac:dyDescent="0.3">
      <c r="B25" s="1">
        <v>7</v>
      </c>
      <c r="C25" s="32">
        <v>44.74</v>
      </c>
      <c r="D25" s="33">
        <v>42.92</v>
      </c>
      <c r="E25" s="33">
        <v>42.77</v>
      </c>
      <c r="F25" s="33">
        <v>42.94</v>
      </c>
      <c r="G25" s="33">
        <v>42.79</v>
      </c>
      <c r="H25" s="33">
        <v>44.11</v>
      </c>
      <c r="I25" s="98"/>
      <c r="J25" s="102"/>
      <c r="K25" s="98"/>
    </row>
    <row r="26" spans="2:14" x14ac:dyDescent="0.3">
      <c r="B26" s="1">
        <v>8</v>
      </c>
      <c r="C26" s="32">
        <v>43.07</v>
      </c>
      <c r="D26" s="33">
        <v>43.01</v>
      </c>
      <c r="E26" s="33">
        <v>42.61</v>
      </c>
      <c r="F26" s="33">
        <v>43.12</v>
      </c>
      <c r="G26" s="33">
        <v>42.68</v>
      </c>
      <c r="H26" s="33">
        <v>43.13</v>
      </c>
      <c r="I26" s="98"/>
      <c r="J26" s="102"/>
      <c r="K26" s="98"/>
    </row>
    <row r="27" spans="2:14" x14ac:dyDescent="0.3">
      <c r="B27" s="1">
        <v>9</v>
      </c>
      <c r="C27" s="36">
        <v>43.31</v>
      </c>
      <c r="D27" s="33">
        <v>43.01</v>
      </c>
      <c r="E27" s="33">
        <v>42.57</v>
      </c>
      <c r="F27" s="33">
        <v>43.06</v>
      </c>
      <c r="G27" s="33">
        <v>42.8</v>
      </c>
      <c r="H27" s="33">
        <v>43.53</v>
      </c>
      <c r="I27" s="98"/>
      <c r="J27" s="102"/>
      <c r="K27" s="98"/>
    </row>
    <row r="28" spans="2:14" x14ac:dyDescent="0.3">
      <c r="B28" s="1">
        <v>10</v>
      </c>
      <c r="C28" s="32">
        <v>42.73</v>
      </c>
      <c r="D28" s="33">
        <v>42.77</v>
      </c>
      <c r="E28" s="33">
        <v>42.92</v>
      </c>
      <c r="F28" s="33">
        <v>42.97</v>
      </c>
      <c r="G28" s="33">
        <v>42.69</v>
      </c>
      <c r="H28" s="33">
        <v>43.05</v>
      </c>
      <c r="I28" s="98"/>
      <c r="J28" s="102"/>
      <c r="K28" s="98"/>
    </row>
    <row r="29" spans="2:14" x14ac:dyDescent="0.3">
      <c r="B29" s="1">
        <v>11</v>
      </c>
      <c r="C29" s="32">
        <v>42.36</v>
      </c>
      <c r="D29" s="33">
        <v>42.8</v>
      </c>
      <c r="E29" s="33">
        <v>42.82</v>
      </c>
      <c r="F29" s="33">
        <v>43.01</v>
      </c>
      <c r="G29" s="33">
        <v>42.82</v>
      </c>
      <c r="H29" s="33">
        <v>42.86</v>
      </c>
      <c r="I29" s="98"/>
      <c r="J29" s="102"/>
      <c r="K29" s="98"/>
    </row>
    <row r="30" spans="2:14" x14ac:dyDescent="0.3">
      <c r="B30" s="1">
        <v>12</v>
      </c>
      <c r="C30" s="32">
        <v>42.21</v>
      </c>
      <c r="D30" s="33">
        <v>43.66</v>
      </c>
      <c r="E30" s="33">
        <v>43.01</v>
      </c>
      <c r="F30" s="33">
        <v>43.04</v>
      </c>
      <c r="G30" s="33">
        <v>42.64</v>
      </c>
      <c r="H30" s="33">
        <v>43.19</v>
      </c>
      <c r="I30" s="98"/>
      <c r="J30" s="102"/>
      <c r="K30" s="98"/>
    </row>
    <row r="31" spans="2:14" x14ac:dyDescent="0.3">
      <c r="B31" s="1">
        <v>13</v>
      </c>
      <c r="C31" s="32">
        <v>42.13</v>
      </c>
      <c r="D31" s="33">
        <v>42.71</v>
      </c>
      <c r="E31" s="33">
        <v>42.75</v>
      </c>
      <c r="F31" s="33">
        <v>43.13</v>
      </c>
      <c r="G31" s="33">
        <v>42.81</v>
      </c>
      <c r="H31" s="33">
        <v>43.17</v>
      </c>
      <c r="I31" s="98"/>
      <c r="J31" s="102"/>
      <c r="K31" s="99"/>
      <c r="L31" s="1"/>
    </row>
    <row r="32" spans="2:14" x14ac:dyDescent="0.3">
      <c r="B32" s="1">
        <v>14</v>
      </c>
      <c r="C32" s="34">
        <v>42.22</v>
      </c>
      <c r="D32" s="33">
        <v>42.63</v>
      </c>
      <c r="E32" s="33">
        <v>42.59</v>
      </c>
      <c r="F32" s="33">
        <v>43.7</v>
      </c>
      <c r="G32" s="33">
        <v>42.51</v>
      </c>
      <c r="H32" s="33">
        <v>43.03</v>
      </c>
      <c r="I32" s="98"/>
      <c r="J32" s="102"/>
      <c r="K32" s="99"/>
      <c r="L32" s="1"/>
    </row>
    <row r="33" spans="2:12" x14ac:dyDescent="0.3">
      <c r="B33" s="1">
        <v>15</v>
      </c>
      <c r="C33" s="32">
        <v>42.32</v>
      </c>
      <c r="D33" s="33">
        <v>42.79</v>
      </c>
      <c r="E33" s="33">
        <v>42.5</v>
      </c>
      <c r="F33" s="33">
        <v>42.96</v>
      </c>
      <c r="G33" s="33">
        <v>42.65</v>
      </c>
      <c r="H33" s="33">
        <v>43.03</v>
      </c>
      <c r="I33" s="98"/>
      <c r="J33" s="102"/>
      <c r="K33" s="99"/>
      <c r="L33" s="1"/>
    </row>
    <row r="34" spans="2:12" x14ac:dyDescent="0.3">
      <c r="B34" s="1">
        <v>16</v>
      </c>
      <c r="C34" s="32">
        <v>42.22</v>
      </c>
      <c r="D34" s="39">
        <v>44.6</v>
      </c>
      <c r="E34" s="33">
        <v>42.77</v>
      </c>
      <c r="F34" s="33">
        <v>42.98</v>
      </c>
      <c r="G34" s="33">
        <v>42.6</v>
      </c>
      <c r="H34" s="33">
        <v>43.14</v>
      </c>
      <c r="I34" s="98"/>
      <c r="J34" s="102"/>
      <c r="K34" s="99"/>
      <c r="L34" s="1"/>
    </row>
    <row r="35" spans="2:12" x14ac:dyDescent="0.3">
      <c r="B35" s="1">
        <v>17</v>
      </c>
      <c r="C35" s="32">
        <v>42.04</v>
      </c>
      <c r="D35" s="33">
        <v>43.26</v>
      </c>
      <c r="E35" s="33">
        <v>42.5</v>
      </c>
      <c r="F35" s="33">
        <v>43.05</v>
      </c>
      <c r="G35" s="33">
        <v>42.81</v>
      </c>
      <c r="H35" s="33">
        <v>42.9</v>
      </c>
      <c r="I35" s="98"/>
      <c r="J35" s="102"/>
      <c r="K35" s="99"/>
      <c r="L35" s="1"/>
    </row>
    <row r="36" spans="2:12" x14ac:dyDescent="0.3">
      <c r="B36" s="1">
        <v>18</v>
      </c>
      <c r="C36" s="32">
        <v>42.35</v>
      </c>
      <c r="D36" s="33">
        <v>42.91</v>
      </c>
      <c r="E36" s="33">
        <v>42.83</v>
      </c>
      <c r="F36" s="33"/>
      <c r="G36" s="33">
        <v>42.6</v>
      </c>
      <c r="H36" s="33">
        <v>43.79</v>
      </c>
      <c r="I36" s="98"/>
      <c r="J36" s="102"/>
      <c r="K36" s="99"/>
      <c r="L36" s="1"/>
    </row>
    <row r="37" spans="2:12" x14ac:dyDescent="0.3">
      <c r="B37" s="1">
        <v>19</v>
      </c>
      <c r="C37" s="32">
        <v>42.2</v>
      </c>
      <c r="D37" s="33">
        <v>43.1</v>
      </c>
      <c r="E37" s="33">
        <v>42.59</v>
      </c>
      <c r="F37" s="33"/>
      <c r="G37" s="33">
        <v>42.58</v>
      </c>
      <c r="H37" s="33">
        <v>42.78</v>
      </c>
      <c r="I37" s="98"/>
      <c r="J37" s="102"/>
      <c r="K37" s="99"/>
      <c r="L37" s="1"/>
    </row>
    <row r="38" spans="2:12" x14ac:dyDescent="0.3">
      <c r="B38" s="1">
        <v>20</v>
      </c>
      <c r="C38" s="32">
        <v>42.22</v>
      </c>
      <c r="D38" s="33">
        <v>42.98</v>
      </c>
      <c r="E38" s="33">
        <v>42.6</v>
      </c>
      <c r="F38" s="33"/>
      <c r="G38" s="33">
        <v>42.69</v>
      </c>
      <c r="H38" s="33">
        <v>42.94</v>
      </c>
      <c r="I38" s="98"/>
      <c r="J38" s="102"/>
      <c r="K38" s="99"/>
      <c r="L38" s="1"/>
    </row>
    <row r="39" spans="2:12" x14ac:dyDescent="0.3">
      <c r="B39" s="1">
        <v>21</v>
      </c>
      <c r="C39" s="32">
        <v>42.98</v>
      </c>
      <c r="D39" s="33">
        <v>42.88</v>
      </c>
      <c r="E39" s="33">
        <v>42.61</v>
      </c>
      <c r="F39" s="33"/>
      <c r="G39" s="33">
        <v>42.88</v>
      </c>
      <c r="H39" s="33">
        <v>42.99</v>
      </c>
      <c r="I39" s="98"/>
      <c r="J39" s="102"/>
      <c r="K39" s="99"/>
      <c r="L39" s="1"/>
    </row>
    <row r="40" spans="2:12" x14ac:dyDescent="0.3">
      <c r="B40" s="1">
        <v>22</v>
      </c>
      <c r="C40" s="32">
        <v>42.31</v>
      </c>
      <c r="D40" s="33">
        <v>43</v>
      </c>
      <c r="E40" s="33">
        <v>42.75</v>
      </c>
      <c r="F40" s="33">
        <v>43.01</v>
      </c>
      <c r="G40" s="33">
        <v>42.86</v>
      </c>
      <c r="H40" s="33">
        <v>43.14</v>
      </c>
      <c r="I40" s="98"/>
      <c r="J40" s="102"/>
      <c r="K40" s="99"/>
      <c r="L40" s="1"/>
    </row>
    <row r="41" spans="2:12" x14ac:dyDescent="0.3">
      <c r="B41" s="1">
        <v>23</v>
      </c>
      <c r="C41" s="32">
        <v>42.18</v>
      </c>
      <c r="D41" s="33">
        <v>42.84</v>
      </c>
      <c r="E41" s="33">
        <v>42.47</v>
      </c>
      <c r="F41" s="33">
        <v>43.06</v>
      </c>
      <c r="G41" s="33">
        <v>44.13</v>
      </c>
      <c r="H41" s="33">
        <v>42.98</v>
      </c>
      <c r="I41" s="98"/>
      <c r="J41" s="102"/>
      <c r="K41" s="99"/>
      <c r="L41" s="1"/>
    </row>
    <row r="42" spans="2:12" x14ac:dyDescent="0.3">
      <c r="B42" s="1">
        <v>24</v>
      </c>
      <c r="C42" s="32">
        <v>42.13</v>
      </c>
      <c r="D42" s="33">
        <v>43.07</v>
      </c>
      <c r="E42" s="33">
        <v>42.51</v>
      </c>
      <c r="F42" s="33">
        <v>42.88</v>
      </c>
      <c r="G42" s="33">
        <v>42.75</v>
      </c>
      <c r="H42" s="33">
        <v>43</v>
      </c>
      <c r="I42" s="98"/>
      <c r="J42" s="102"/>
      <c r="K42" s="99"/>
      <c r="L42" s="1"/>
    </row>
    <row r="43" spans="2:12" x14ac:dyDescent="0.3">
      <c r="B43" s="1">
        <v>25</v>
      </c>
      <c r="C43" s="32">
        <v>42.26</v>
      </c>
      <c r="D43" s="33">
        <v>43.07</v>
      </c>
      <c r="E43" s="33">
        <v>42.8</v>
      </c>
      <c r="F43" s="33">
        <v>43.01</v>
      </c>
      <c r="G43" s="33">
        <v>42.71</v>
      </c>
      <c r="H43" s="33">
        <v>43.15</v>
      </c>
      <c r="I43" s="98"/>
      <c r="J43" s="102"/>
      <c r="K43" s="99"/>
      <c r="L43" s="1"/>
    </row>
    <row r="44" spans="2:12" x14ac:dyDescent="0.3">
      <c r="B44" s="1">
        <v>26</v>
      </c>
      <c r="C44" s="32">
        <v>42.49</v>
      </c>
      <c r="D44" s="33">
        <v>42.9</v>
      </c>
      <c r="E44" s="33">
        <v>42.88</v>
      </c>
      <c r="F44" s="33">
        <v>42.9</v>
      </c>
      <c r="G44" s="33">
        <v>42.74</v>
      </c>
      <c r="H44" s="33">
        <v>43.1</v>
      </c>
      <c r="I44" s="98"/>
      <c r="J44" s="102"/>
      <c r="K44" s="99"/>
      <c r="L44" s="1"/>
    </row>
    <row r="45" spans="2:12" x14ac:dyDescent="0.3">
      <c r="B45" s="1">
        <v>27</v>
      </c>
      <c r="C45" s="32">
        <v>42.31</v>
      </c>
      <c r="D45" s="33">
        <v>43.12</v>
      </c>
      <c r="E45" s="33">
        <v>42.69</v>
      </c>
      <c r="F45" s="33">
        <v>42.86</v>
      </c>
      <c r="G45" s="33">
        <v>42.73</v>
      </c>
      <c r="H45" s="33">
        <v>42.86</v>
      </c>
      <c r="I45" s="98"/>
      <c r="J45" s="102"/>
      <c r="K45" s="99"/>
      <c r="L45" s="1"/>
    </row>
    <row r="46" spans="2:12" x14ac:dyDescent="0.3">
      <c r="B46" s="1">
        <v>28</v>
      </c>
      <c r="C46" s="32">
        <v>42.31</v>
      </c>
      <c r="D46" s="33">
        <v>44.18</v>
      </c>
      <c r="E46" s="33">
        <v>42.6</v>
      </c>
      <c r="F46" s="33">
        <v>42.97</v>
      </c>
      <c r="G46" s="33">
        <v>42.83</v>
      </c>
      <c r="H46" s="33">
        <v>43.02</v>
      </c>
      <c r="I46" s="98"/>
      <c r="J46" s="102"/>
      <c r="K46" s="99"/>
      <c r="L46" s="1"/>
    </row>
    <row r="47" spans="2:12" x14ac:dyDescent="0.3">
      <c r="B47" s="1">
        <v>29</v>
      </c>
      <c r="C47" s="32">
        <v>42.54</v>
      </c>
      <c r="D47" s="33"/>
      <c r="E47" s="33">
        <v>43.57</v>
      </c>
      <c r="F47" s="33">
        <v>43.07</v>
      </c>
      <c r="G47" s="33">
        <v>42.51</v>
      </c>
      <c r="H47" s="33">
        <v>43</v>
      </c>
      <c r="I47" s="98"/>
      <c r="J47" s="102"/>
      <c r="K47" s="99"/>
      <c r="L47" s="1"/>
    </row>
    <row r="48" spans="2:12" x14ac:dyDescent="0.3">
      <c r="B48" s="1">
        <v>30</v>
      </c>
      <c r="C48" s="32">
        <v>42.36</v>
      </c>
      <c r="D48" s="33"/>
      <c r="E48" s="33">
        <v>42.9</v>
      </c>
      <c r="F48" s="33">
        <v>44.17</v>
      </c>
      <c r="G48" s="33">
        <v>42.78</v>
      </c>
      <c r="H48" s="33">
        <v>42.95</v>
      </c>
      <c r="I48" s="98"/>
      <c r="J48" s="102"/>
      <c r="K48" s="99"/>
      <c r="L48" s="1"/>
    </row>
    <row r="49" spans="2:12" x14ac:dyDescent="0.3">
      <c r="B49" s="1">
        <v>31</v>
      </c>
      <c r="C49" s="32">
        <v>42.25</v>
      </c>
      <c r="D49" s="33"/>
      <c r="E49" s="33">
        <v>42.64</v>
      </c>
      <c r="F49" s="33">
        <v>42.91</v>
      </c>
      <c r="G49" s="33">
        <v>42.68</v>
      </c>
      <c r="H49" s="33">
        <v>42.87</v>
      </c>
      <c r="I49" s="98"/>
      <c r="J49" s="102"/>
      <c r="K49" s="99"/>
      <c r="L49" s="1"/>
    </row>
    <row r="50" spans="2:12" x14ac:dyDescent="0.3">
      <c r="B50" s="1">
        <v>32</v>
      </c>
      <c r="C50" s="32">
        <v>42.44</v>
      </c>
      <c r="D50" s="33"/>
      <c r="E50" s="33">
        <v>42.68</v>
      </c>
      <c r="F50" s="33">
        <v>42.89</v>
      </c>
      <c r="G50" s="33">
        <v>43.34</v>
      </c>
      <c r="H50" s="33">
        <v>43.36</v>
      </c>
      <c r="I50" s="98"/>
      <c r="J50" s="102"/>
      <c r="K50" s="99"/>
      <c r="L50" s="1"/>
    </row>
    <row r="51" spans="2:12" x14ac:dyDescent="0.3">
      <c r="B51" s="1">
        <v>33</v>
      </c>
      <c r="C51" s="32">
        <v>42.8</v>
      </c>
      <c r="D51" s="33"/>
      <c r="E51" s="33">
        <v>44.42</v>
      </c>
      <c r="F51" s="33">
        <v>43.14</v>
      </c>
      <c r="G51" s="33">
        <v>42.82</v>
      </c>
      <c r="H51" s="33">
        <v>42.9</v>
      </c>
      <c r="I51" s="98"/>
      <c r="J51" s="102"/>
      <c r="K51" s="99"/>
      <c r="L51" s="1"/>
    </row>
    <row r="52" spans="2:12" x14ac:dyDescent="0.3">
      <c r="B52" s="1">
        <v>34</v>
      </c>
      <c r="C52" s="32">
        <v>42.3</v>
      </c>
      <c r="D52" s="33"/>
      <c r="E52" s="33"/>
      <c r="F52" s="33">
        <v>42.97</v>
      </c>
      <c r="G52" s="33">
        <v>42.72</v>
      </c>
      <c r="H52" s="33">
        <v>43.12</v>
      </c>
      <c r="I52" s="98"/>
      <c r="J52" s="102"/>
      <c r="K52" s="99"/>
      <c r="L52" s="1"/>
    </row>
    <row r="53" spans="2:12" x14ac:dyDescent="0.3">
      <c r="B53" s="1">
        <v>35</v>
      </c>
      <c r="C53" s="32">
        <v>42.57</v>
      </c>
      <c r="D53" s="33"/>
      <c r="E53" s="33"/>
      <c r="F53" s="33">
        <v>43.08</v>
      </c>
      <c r="G53" s="33">
        <v>42.59</v>
      </c>
      <c r="H53" s="33">
        <v>42.95</v>
      </c>
      <c r="I53" s="98"/>
      <c r="J53" s="102"/>
      <c r="K53" s="99"/>
      <c r="L53" s="1"/>
    </row>
    <row r="54" spans="2:12" x14ac:dyDescent="0.3">
      <c r="B54" s="1">
        <v>36</v>
      </c>
      <c r="C54" s="32">
        <v>42.38</v>
      </c>
      <c r="D54" s="33"/>
      <c r="E54" s="33"/>
      <c r="F54" s="33">
        <v>42.93</v>
      </c>
      <c r="G54" s="33">
        <v>42.65</v>
      </c>
      <c r="H54" s="33">
        <v>42.96</v>
      </c>
      <c r="I54" s="98"/>
      <c r="J54" s="102"/>
      <c r="K54" s="99"/>
      <c r="L54" s="1"/>
    </row>
    <row r="55" spans="2:12" x14ac:dyDescent="0.3">
      <c r="B55" s="1">
        <v>37</v>
      </c>
      <c r="C55" s="32">
        <v>42.35</v>
      </c>
      <c r="D55" s="33"/>
      <c r="E55" s="33"/>
      <c r="F55" s="33">
        <v>42.96</v>
      </c>
      <c r="G55" s="33">
        <v>43.82</v>
      </c>
      <c r="H55" s="33">
        <v>42.87</v>
      </c>
      <c r="I55" s="98"/>
      <c r="J55" s="102"/>
      <c r="K55" s="99"/>
      <c r="L55" s="1"/>
    </row>
    <row r="56" spans="2:12" x14ac:dyDescent="0.3">
      <c r="B56" s="1">
        <v>38</v>
      </c>
      <c r="C56" s="32">
        <v>43.17</v>
      </c>
      <c r="D56" s="33"/>
      <c r="E56" s="33"/>
      <c r="F56" s="33">
        <v>43.42</v>
      </c>
      <c r="G56" s="33"/>
      <c r="H56" s="33">
        <v>43.18</v>
      </c>
      <c r="I56" s="98"/>
      <c r="J56" s="102"/>
      <c r="K56" s="99"/>
      <c r="L56" s="1"/>
    </row>
    <row r="57" spans="2:12" x14ac:dyDescent="0.3">
      <c r="B57" s="1">
        <v>39</v>
      </c>
      <c r="C57" s="32">
        <v>100.34</v>
      </c>
      <c r="D57" s="33"/>
      <c r="E57" s="33"/>
      <c r="F57" s="33">
        <v>43.48</v>
      </c>
      <c r="G57" s="33"/>
      <c r="H57" s="33">
        <v>43.42</v>
      </c>
      <c r="I57" s="98"/>
      <c r="J57" s="102"/>
      <c r="K57" s="99"/>
      <c r="L57" s="1"/>
    </row>
    <row r="58" spans="2:12" x14ac:dyDescent="0.3">
      <c r="B58" s="1">
        <v>40</v>
      </c>
      <c r="C58" s="32"/>
      <c r="D58" s="33"/>
      <c r="E58" s="33"/>
      <c r="F58" s="33">
        <v>42.87</v>
      </c>
      <c r="G58" s="33"/>
      <c r="H58" s="33">
        <v>43.13</v>
      </c>
      <c r="I58" s="98"/>
      <c r="J58" s="102"/>
      <c r="K58" s="99"/>
      <c r="L58" s="1"/>
    </row>
    <row r="59" spans="2:12" x14ac:dyDescent="0.3">
      <c r="B59" s="1">
        <v>41</v>
      </c>
      <c r="C59" s="32"/>
      <c r="D59" s="33"/>
      <c r="E59" s="33"/>
      <c r="F59" s="33">
        <v>43.34</v>
      </c>
      <c r="G59" s="33"/>
      <c r="H59" s="33">
        <v>43.17</v>
      </c>
      <c r="I59" s="98"/>
      <c r="J59" s="102"/>
      <c r="K59" s="99"/>
      <c r="L59" s="1"/>
    </row>
    <row r="60" spans="2:12" x14ac:dyDescent="0.3">
      <c r="B60" s="1">
        <v>42</v>
      </c>
      <c r="C60" s="32"/>
      <c r="D60" s="33"/>
      <c r="E60" s="33"/>
      <c r="F60" s="33">
        <v>43.64</v>
      </c>
      <c r="G60" s="33"/>
      <c r="H60" s="33">
        <v>43.15</v>
      </c>
      <c r="I60" s="98"/>
      <c r="J60" s="102"/>
      <c r="K60" s="99"/>
      <c r="L60" s="1"/>
    </row>
    <row r="61" spans="2:12" x14ac:dyDescent="0.3">
      <c r="B61" s="1">
        <v>43</v>
      </c>
      <c r="C61" s="32"/>
      <c r="D61" s="33"/>
      <c r="E61" s="33"/>
      <c r="F61" s="33">
        <v>44.05</v>
      </c>
      <c r="G61" s="33"/>
      <c r="H61" s="33">
        <v>42.86</v>
      </c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3"/>
      <c r="F62" s="33"/>
      <c r="G62" s="33"/>
      <c r="H62" s="33">
        <v>42.79</v>
      </c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/>
      <c r="G63" s="33"/>
      <c r="H63" s="33">
        <v>42.8</v>
      </c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/>
      <c r="G64" s="33"/>
      <c r="H64" s="33">
        <v>43.11</v>
      </c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/>
      <c r="F65" s="33"/>
      <c r="G65" s="33"/>
      <c r="H65" s="33">
        <v>43.22</v>
      </c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/>
      <c r="F66" s="33"/>
      <c r="G66" s="33"/>
      <c r="H66" s="33">
        <v>43.22</v>
      </c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/>
      <c r="F67" s="33"/>
      <c r="G67" s="33"/>
      <c r="H67" s="33">
        <v>43.19</v>
      </c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/>
      <c r="F68" s="33"/>
      <c r="G68" s="33"/>
      <c r="H68" s="33">
        <v>43.06</v>
      </c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/>
      <c r="F69" s="33"/>
      <c r="G69" s="33"/>
      <c r="H69" s="33">
        <v>43.09</v>
      </c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/>
      <c r="F70" s="33"/>
      <c r="G70" s="33"/>
      <c r="H70" s="33">
        <v>43.3</v>
      </c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/>
      <c r="F71" s="33"/>
      <c r="G71" s="33"/>
      <c r="H71" s="33">
        <v>43.1</v>
      </c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/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81"/>
  <sheetViews>
    <sheetView topLeftCell="A16" zoomScale="90" zoomScaleNormal="90" workbookViewId="0">
      <selection activeCell="F10" sqref="F10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21" ht="18" x14ac:dyDescent="0.35">
      <c r="A2" s="408" t="s">
        <v>176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</row>
    <row r="3" spans="1:21" ht="7.5" customHeight="1" thickBot="1" x14ac:dyDescent="0.35"/>
    <row r="4" spans="1:21" ht="18" thickBot="1" x14ac:dyDescent="0.4">
      <c r="A4" s="409" t="s">
        <v>121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1"/>
    </row>
    <row r="5" spans="1:21" ht="7.5" customHeight="1" thickBot="1" x14ac:dyDescent="0.35"/>
    <row r="6" spans="1:21" s="2" customFormat="1" ht="20.25" customHeight="1" x14ac:dyDescent="0.3">
      <c r="A6" s="412" t="s">
        <v>23</v>
      </c>
      <c r="B6" s="414" t="s">
        <v>13</v>
      </c>
      <c r="C6" s="416" t="s">
        <v>18</v>
      </c>
      <c r="D6" s="418" t="s">
        <v>24</v>
      </c>
      <c r="E6" s="420" t="s">
        <v>25</v>
      </c>
      <c r="F6" s="422" t="s">
        <v>26</v>
      </c>
      <c r="G6" s="423"/>
      <c r="H6" s="423"/>
      <c r="I6" s="424"/>
      <c r="J6" s="425" t="s">
        <v>27</v>
      </c>
      <c r="K6" s="427" t="s">
        <v>28</v>
      </c>
      <c r="L6" s="428"/>
      <c r="M6" s="63"/>
      <c r="N6" s="64"/>
    </row>
    <row r="7" spans="1:21" s="2" customFormat="1" ht="27.75" customHeight="1" thickBot="1" x14ac:dyDescent="0.35">
      <c r="A7" s="413"/>
      <c r="B7" s="415"/>
      <c r="C7" s="417"/>
      <c r="D7" s="419"/>
      <c r="E7" s="421"/>
      <c r="F7" s="77" t="s">
        <v>29</v>
      </c>
      <c r="G7" s="65" t="s">
        <v>30</v>
      </c>
      <c r="H7" s="65" t="s">
        <v>31</v>
      </c>
      <c r="I7" s="78" t="s">
        <v>32</v>
      </c>
      <c r="J7" s="426"/>
      <c r="K7" s="89" t="s">
        <v>33</v>
      </c>
      <c r="L7" s="90" t="s">
        <v>34</v>
      </c>
      <c r="M7" s="87" t="s">
        <v>35</v>
      </c>
      <c r="N7" s="66" t="s">
        <v>36</v>
      </c>
      <c r="Q7" s="451"/>
      <c r="R7" s="452"/>
      <c r="S7" s="452"/>
      <c r="T7" s="452"/>
      <c r="U7" s="451"/>
    </row>
    <row r="8" spans="1:21" s="3" customFormat="1" ht="30" customHeight="1" x14ac:dyDescent="0.3">
      <c r="A8" s="67">
        <v>1</v>
      </c>
      <c r="B8" s="113" t="s">
        <v>123</v>
      </c>
      <c r="C8" s="70" t="s">
        <v>218</v>
      </c>
      <c r="D8" s="108">
        <f>COUNTA(C19:C83)</f>
        <v>34</v>
      </c>
      <c r="E8" s="75">
        <f>COUNTA(C19:C83)</f>
        <v>34</v>
      </c>
      <c r="F8" s="117">
        <f>MIN(C19:C82)</f>
        <v>43.08</v>
      </c>
      <c r="G8" s="111">
        <f>AVERAGE(C19:C85)</f>
        <v>43.816470588235291</v>
      </c>
      <c r="H8" s="56"/>
      <c r="I8" s="79">
        <f t="shared" ref="I8:I13" si="0">G8-F8</f>
        <v>0.73647058823529221</v>
      </c>
      <c r="J8" s="84">
        <v>1.735638888888889E-2</v>
      </c>
      <c r="K8" s="91">
        <f>J8</f>
        <v>1.735638888888889E-2</v>
      </c>
      <c r="L8" s="92">
        <f>K8</f>
        <v>1.735638888888889E-2</v>
      </c>
      <c r="M8" s="254" t="s">
        <v>259</v>
      </c>
      <c r="N8" s="57"/>
      <c r="O8" s="55"/>
      <c r="P8" s="15"/>
      <c r="Q8" s="453"/>
      <c r="R8" s="454"/>
      <c r="S8" s="451"/>
      <c r="T8" s="453"/>
      <c r="U8" s="453"/>
    </row>
    <row r="9" spans="1:21" s="3" customFormat="1" ht="30" customHeight="1" thickBot="1" x14ac:dyDescent="0.35">
      <c r="A9" s="68">
        <v>2</v>
      </c>
      <c r="B9" s="74" t="s">
        <v>122</v>
      </c>
      <c r="C9" s="71" t="s">
        <v>212</v>
      </c>
      <c r="D9" s="16">
        <f>COUNTA(D19:D83)+D8+1</f>
        <v>78</v>
      </c>
      <c r="E9" s="76">
        <f>COUNTA(D19:D83)+1</f>
        <v>44</v>
      </c>
      <c r="F9" s="460">
        <f>MIN(D19:D82)</f>
        <v>43.27</v>
      </c>
      <c r="G9" s="47">
        <f>AVERAGE(D19:D84)</f>
        <v>44.026046511627904</v>
      </c>
      <c r="H9" s="14"/>
      <c r="I9" s="80">
        <f t="shared" si="0"/>
        <v>0.75604651162790049</v>
      </c>
      <c r="J9" s="85">
        <v>4.0887314814814814E-2</v>
      </c>
      <c r="K9" s="93">
        <f>J9-J8</f>
        <v>2.3530925925925924E-2</v>
      </c>
      <c r="L9" s="94">
        <f>K9</f>
        <v>2.3530925925925924E-2</v>
      </c>
      <c r="M9" s="253" t="s">
        <v>260</v>
      </c>
      <c r="N9" s="58"/>
      <c r="O9" s="44"/>
      <c r="P9" s="15"/>
      <c r="Q9" s="315"/>
      <c r="R9" s="456"/>
      <c r="S9" s="457"/>
      <c r="T9" s="453"/>
      <c r="U9" s="453"/>
    </row>
    <row r="10" spans="1:21" s="3" customFormat="1" ht="30" customHeight="1" thickBot="1" x14ac:dyDescent="0.35">
      <c r="A10" s="68">
        <v>3</v>
      </c>
      <c r="B10" s="74" t="s">
        <v>123</v>
      </c>
      <c r="C10" s="71" t="s">
        <v>187</v>
      </c>
      <c r="D10" s="16">
        <f>COUNTA(E19:E83)+D9+1+4</f>
        <v>133</v>
      </c>
      <c r="E10" s="281">
        <f>COUNTA(E19:E83)+1+4</f>
        <v>55</v>
      </c>
      <c r="F10" s="449">
        <f>MIN(E19:E84)</f>
        <v>42.93</v>
      </c>
      <c r="G10" s="46">
        <f>AVERAGE(E19:E85)</f>
        <v>43.548200000000008</v>
      </c>
      <c r="H10" s="14"/>
      <c r="I10" s="80">
        <f t="shared" si="0"/>
        <v>0.61820000000000874</v>
      </c>
      <c r="J10" s="85">
        <v>7.0242152777777775E-2</v>
      </c>
      <c r="K10" s="280">
        <f>J10-J9</f>
        <v>2.9354837962962961E-2</v>
      </c>
      <c r="L10" s="94">
        <f>K10+L8</f>
        <v>4.6711226851851848E-2</v>
      </c>
      <c r="M10" s="285" t="s">
        <v>261</v>
      </c>
      <c r="N10" s="59"/>
      <c r="O10" s="298" t="s">
        <v>363</v>
      </c>
      <c r="P10" s="15"/>
      <c r="Q10" s="453"/>
      <c r="R10" s="453"/>
      <c r="S10" s="444"/>
      <c r="T10" s="444"/>
      <c r="U10" s="453"/>
    </row>
    <row r="11" spans="1:21" s="3" customFormat="1" ht="30" customHeight="1" thickBot="1" x14ac:dyDescent="0.35">
      <c r="A11" s="68">
        <v>4</v>
      </c>
      <c r="B11" s="74" t="s">
        <v>122</v>
      </c>
      <c r="C11" s="71" t="s">
        <v>212</v>
      </c>
      <c r="D11" s="16">
        <f>COUNTA(F19:F83)+D10+1</f>
        <v>179</v>
      </c>
      <c r="E11" s="76">
        <f>COUNTA(F19:F83)+1</f>
        <v>46</v>
      </c>
      <c r="F11" s="448">
        <f>MIN(F19:F84)</f>
        <v>43</v>
      </c>
      <c r="G11" s="46">
        <f>AVERAGE(F19:F84)</f>
        <v>43.984666666666669</v>
      </c>
      <c r="H11" s="14"/>
      <c r="I11" s="80">
        <f t="shared" si="0"/>
        <v>0.98466666666666924</v>
      </c>
      <c r="J11" s="85">
        <v>9.4815694444444445E-2</v>
      </c>
      <c r="K11" s="93">
        <f>J11-J10</f>
        <v>2.4573541666666671E-2</v>
      </c>
      <c r="L11" s="94">
        <f>K11+L9</f>
        <v>4.8104467592592598E-2</v>
      </c>
      <c r="M11" s="253" t="s">
        <v>262</v>
      </c>
      <c r="N11" s="58"/>
      <c r="O11" s="294" t="s">
        <v>361</v>
      </c>
      <c r="P11" s="15"/>
      <c r="Q11" s="453"/>
      <c r="R11" s="453"/>
      <c r="S11" s="453"/>
      <c r="T11" s="444"/>
      <c r="U11" s="453"/>
    </row>
    <row r="12" spans="1:21" s="3" customFormat="1" ht="30" customHeight="1" x14ac:dyDescent="0.3">
      <c r="A12" s="68">
        <v>5</v>
      </c>
      <c r="B12" s="115" t="s">
        <v>123</v>
      </c>
      <c r="C12" s="72" t="s">
        <v>186</v>
      </c>
      <c r="D12" s="16">
        <f>COUNTA(G19:G83)+D11+1</f>
        <v>197</v>
      </c>
      <c r="E12" s="76">
        <f>COUNTA(G19:G83)+1</f>
        <v>18</v>
      </c>
      <c r="F12" s="110">
        <f>MIN(G19:G84)</f>
        <v>43.36</v>
      </c>
      <c r="G12" s="46">
        <f>AVERAGE(G19:G884)</f>
        <v>43.775294117647064</v>
      </c>
      <c r="H12" s="14"/>
      <c r="I12" s="80">
        <f t="shared" si="0"/>
        <v>0.41529411764706481</v>
      </c>
      <c r="J12" s="85">
        <v>0.10538012731481482</v>
      </c>
      <c r="K12" s="93">
        <f>J12-J11</f>
        <v>1.0564432870370372E-2</v>
      </c>
      <c r="L12" s="95">
        <f>K12+L10</f>
        <v>5.7275659722222219E-2</v>
      </c>
      <c r="M12" s="253" t="s">
        <v>263</v>
      </c>
      <c r="N12" s="58"/>
      <c r="O12" s="45"/>
      <c r="Q12" s="453"/>
      <c r="R12" s="459"/>
      <c r="S12" s="453"/>
      <c r="T12" s="453"/>
      <c r="U12" s="453"/>
    </row>
    <row r="13" spans="1:21" s="3" customFormat="1" ht="30" customHeight="1" thickBot="1" x14ac:dyDescent="0.35">
      <c r="A13" s="69" t="s">
        <v>37</v>
      </c>
      <c r="B13" s="114" t="s">
        <v>122</v>
      </c>
      <c r="C13" s="73" t="s">
        <v>218</v>
      </c>
      <c r="D13" s="109">
        <f>COUNTA(H19:H83)+D12+1</f>
        <v>234</v>
      </c>
      <c r="E13" s="250">
        <f>COUNTA(H19:H83)+1</f>
        <v>37</v>
      </c>
      <c r="F13" s="82">
        <f>MIN(H19:H84)</f>
        <v>43.16</v>
      </c>
      <c r="G13" s="60">
        <f>AVERAGE(H19:H84)</f>
        <v>43.94222222222222</v>
      </c>
      <c r="H13" s="61"/>
      <c r="I13" s="83">
        <f t="shared" si="0"/>
        <v>0.78222222222222371</v>
      </c>
      <c r="J13" s="86" t="str">
        <f>'Общие результаты'!G6</f>
        <v>3:00:12</v>
      </c>
      <c r="K13" s="96">
        <f>J13-J12</f>
        <v>1.9758761574074066E-2</v>
      </c>
      <c r="L13" s="97">
        <f>K13+L11</f>
        <v>6.7863229166666664E-2</v>
      </c>
      <c r="M13" s="88"/>
      <c r="N13" s="282" t="s">
        <v>213</v>
      </c>
      <c r="O13" s="301" t="s">
        <v>407</v>
      </c>
    </row>
    <row r="14" spans="1:21" s="3" customFormat="1" ht="30" customHeight="1" x14ac:dyDescent="0.3">
      <c r="A14" s="49"/>
      <c r="B14" s="50"/>
      <c r="C14" s="51"/>
      <c r="D14" s="51"/>
      <c r="E14" s="51"/>
      <c r="F14" s="35">
        <f>AVERAGE(F8,F10,F12)</f>
        <v>43.123333333333335</v>
      </c>
      <c r="G14" s="37">
        <f>AVERAGE(G8,G10,G12)</f>
        <v>43.713321568627457</v>
      </c>
      <c r="H14" s="52" t="s">
        <v>258</v>
      </c>
      <c r="I14" s="38">
        <f>AVERAGE(I8,I10,I12)</f>
        <v>0.58998823529412192</v>
      </c>
      <c r="J14" s="51"/>
      <c r="K14" s="51"/>
      <c r="L14" s="51"/>
      <c r="M14" s="17"/>
      <c r="N14" s="17"/>
    </row>
    <row r="15" spans="1:21" ht="27.75" customHeight="1" x14ac:dyDescent="0.3">
      <c r="A15" s="18"/>
      <c r="B15" s="18"/>
      <c r="C15" s="18"/>
      <c r="D15" s="19"/>
      <c r="E15" s="20"/>
      <c r="F15" s="21">
        <f>AVERAGE(F9,F11,F13)</f>
        <v>43.143333333333338</v>
      </c>
      <c r="G15" s="22">
        <f>AVERAGE(G9,G11,G13)</f>
        <v>43.984311800172264</v>
      </c>
      <c r="H15" s="53" t="s">
        <v>204</v>
      </c>
      <c r="I15" s="23">
        <f>AVERAGE(I9,I11,I13)</f>
        <v>0.84097846683893118</v>
      </c>
      <c r="J15" s="20"/>
      <c r="K15" s="20" t="s">
        <v>22</v>
      </c>
      <c r="L15" s="20"/>
      <c r="M15" s="17"/>
      <c r="N15" s="290"/>
    </row>
    <row r="16" spans="1:21" ht="30" customHeight="1" thickBot="1" x14ac:dyDescent="0.35">
      <c r="A16" s="24"/>
      <c r="B16" s="24"/>
      <c r="C16" s="24"/>
      <c r="D16" s="20"/>
      <c r="E16" s="20"/>
      <c r="F16" s="25">
        <f>AVERAGE(F8:F13)</f>
        <v>43.133333333333326</v>
      </c>
      <c r="G16" s="26">
        <f>AVERAGE(C19:H88)</f>
        <v>43.847555555555559</v>
      </c>
      <c r="H16" s="27"/>
      <c r="I16" s="28">
        <f>AVERAGE(I8:I13)</f>
        <v>0.7154833510665265</v>
      </c>
      <c r="J16" s="20"/>
      <c r="K16" s="20"/>
      <c r="L16" s="20"/>
      <c r="M16" s="24"/>
      <c r="N16" s="24"/>
    </row>
    <row r="18" spans="2:14" ht="15" thickBot="1" x14ac:dyDescent="0.35">
      <c r="C18" s="29" t="str">
        <f>B8</f>
        <v>Гетьманцев Даниил</v>
      </c>
      <c r="D18" s="29" t="str">
        <f>B9</f>
        <v>Сосин Миша</v>
      </c>
      <c r="E18" s="29" t="str">
        <f>B10</f>
        <v>Гетьманцев Даниил</v>
      </c>
      <c r="F18" s="29" t="str">
        <f>B11</f>
        <v>Сосин Миша</v>
      </c>
      <c r="G18" s="29" t="str">
        <f>B12</f>
        <v>Гетьманцев Даниил</v>
      </c>
      <c r="H18" s="29" t="str">
        <f>B13</f>
        <v>Сосин Миша</v>
      </c>
      <c r="I18" s="13"/>
      <c r="J18" s="13"/>
    </row>
    <row r="19" spans="2:14" x14ac:dyDescent="0.3">
      <c r="B19" s="1">
        <v>1</v>
      </c>
      <c r="C19" s="30">
        <v>47.38</v>
      </c>
      <c r="D19" s="31">
        <v>44.6</v>
      </c>
      <c r="E19" s="31">
        <v>43.2</v>
      </c>
      <c r="F19" s="31">
        <v>43.25</v>
      </c>
      <c r="G19" s="31">
        <v>44.47</v>
      </c>
      <c r="H19" s="31">
        <v>44.05</v>
      </c>
      <c r="I19" s="100"/>
      <c r="J19" s="101"/>
      <c r="K19" s="98"/>
      <c r="M19" s="2"/>
      <c r="N19" s="2"/>
    </row>
    <row r="20" spans="2:14" x14ac:dyDescent="0.3">
      <c r="B20" s="1">
        <v>2</v>
      </c>
      <c r="C20" s="32">
        <v>44.4</v>
      </c>
      <c r="D20" s="33">
        <v>43.81</v>
      </c>
      <c r="E20" s="33">
        <v>43.43</v>
      </c>
      <c r="F20" s="33">
        <v>47.71</v>
      </c>
      <c r="G20" s="33">
        <v>43.58</v>
      </c>
      <c r="H20" s="33">
        <v>44.25</v>
      </c>
      <c r="I20" s="98"/>
      <c r="J20" s="102"/>
      <c r="K20" s="98"/>
      <c r="M20" s="3"/>
      <c r="N20" s="3"/>
    </row>
    <row r="21" spans="2:14" x14ac:dyDescent="0.3">
      <c r="B21" s="1">
        <v>3</v>
      </c>
      <c r="C21" s="32">
        <v>43.79</v>
      </c>
      <c r="D21" s="33">
        <v>43.9</v>
      </c>
      <c r="E21" s="33">
        <v>43.49</v>
      </c>
      <c r="F21" s="33">
        <v>43.45</v>
      </c>
      <c r="G21" s="33">
        <v>43.88</v>
      </c>
      <c r="H21" s="33">
        <v>44.2</v>
      </c>
      <c r="I21" s="98"/>
      <c r="J21" s="102"/>
      <c r="K21" s="98"/>
      <c r="M21" s="3"/>
      <c r="N21" s="3"/>
    </row>
    <row r="22" spans="2:14" x14ac:dyDescent="0.3">
      <c r="B22" s="1">
        <v>4</v>
      </c>
      <c r="C22" s="32">
        <v>45.36</v>
      </c>
      <c r="D22" s="33">
        <v>43.57</v>
      </c>
      <c r="E22" s="33">
        <v>43.2</v>
      </c>
      <c r="F22" s="33">
        <v>43.95</v>
      </c>
      <c r="G22" s="33">
        <v>43.65</v>
      </c>
      <c r="H22" s="33">
        <v>44.21</v>
      </c>
      <c r="I22" s="98"/>
      <c r="J22" s="102"/>
      <c r="K22" s="98"/>
      <c r="M22" s="3"/>
      <c r="N22" s="3"/>
    </row>
    <row r="23" spans="2:14" x14ac:dyDescent="0.3">
      <c r="B23" s="1">
        <v>5</v>
      </c>
      <c r="C23" s="32">
        <v>43.19</v>
      </c>
      <c r="D23" s="33">
        <v>43.8</v>
      </c>
      <c r="E23" s="33">
        <v>43.76</v>
      </c>
      <c r="F23" s="33">
        <v>43.39</v>
      </c>
      <c r="G23" s="33">
        <v>43.52</v>
      </c>
      <c r="H23" s="33">
        <v>43.55</v>
      </c>
      <c r="I23" s="98"/>
      <c r="J23" s="102"/>
      <c r="K23" s="98"/>
    </row>
    <row r="24" spans="2:14" x14ac:dyDescent="0.3">
      <c r="B24" s="1">
        <v>6</v>
      </c>
      <c r="C24" s="32">
        <v>44.14</v>
      </c>
      <c r="D24" s="33">
        <v>43.51</v>
      </c>
      <c r="E24" s="33">
        <v>43.1</v>
      </c>
      <c r="F24" s="33">
        <v>43.43</v>
      </c>
      <c r="G24" s="33">
        <v>44.3</v>
      </c>
      <c r="H24" s="33">
        <v>43.77</v>
      </c>
      <c r="I24" s="98"/>
      <c r="J24" s="102"/>
      <c r="K24" s="98"/>
    </row>
    <row r="25" spans="2:14" x14ac:dyDescent="0.3">
      <c r="B25" s="1">
        <v>7</v>
      </c>
      <c r="C25" s="32">
        <v>43.42</v>
      </c>
      <c r="D25" s="33">
        <v>43.7</v>
      </c>
      <c r="E25" s="33">
        <v>43.65</v>
      </c>
      <c r="F25" s="33">
        <v>43.96</v>
      </c>
      <c r="G25" s="33">
        <v>44.03</v>
      </c>
      <c r="H25" s="33">
        <v>43.33</v>
      </c>
      <c r="I25" s="98"/>
      <c r="J25" s="102"/>
      <c r="K25" s="98"/>
    </row>
    <row r="26" spans="2:14" x14ac:dyDescent="0.3">
      <c r="B26" s="1">
        <v>8</v>
      </c>
      <c r="C26" s="32">
        <v>43.31</v>
      </c>
      <c r="D26" s="33">
        <v>43.76</v>
      </c>
      <c r="E26" s="33">
        <v>43.85</v>
      </c>
      <c r="F26" s="33">
        <v>43.95</v>
      </c>
      <c r="G26" s="33">
        <v>43.5</v>
      </c>
      <c r="H26" s="33">
        <v>43.52</v>
      </c>
      <c r="I26" s="98"/>
      <c r="J26" s="102"/>
      <c r="K26" s="98"/>
    </row>
    <row r="27" spans="2:14" x14ac:dyDescent="0.3">
      <c r="B27" s="1">
        <v>9</v>
      </c>
      <c r="C27" s="36">
        <v>45</v>
      </c>
      <c r="D27" s="33">
        <v>43.51</v>
      </c>
      <c r="E27" s="33">
        <v>43.42</v>
      </c>
      <c r="F27" s="33">
        <v>43.69</v>
      </c>
      <c r="G27" s="33">
        <v>43.6</v>
      </c>
      <c r="H27" s="33">
        <v>43.57</v>
      </c>
      <c r="I27" s="98"/>
      <c r="J27" s="102"/>
      <c r="K27" s="98"/>
    </row>
    <row r="28" spans="2:14" x14ac:dyDescent="0.3">
      <c r="B28" s="1">
        <v>10</v>
      </c>
      <c r="C28" s="32">
        <v>43.35</v>
      </c>
      <c r="D28" s="33">
        <v>43.53</v>
      </c>
      <c r="E28" s="33">
        <v>43.98</v>
      </c>
      <c r="F28" s="33">
        <v>43.57</v>
      </c>
      <c r="G28" s="33">
        <v>43.55</v>
      </c>
      <c r="H28" s="33">
        <v>44.03</v>
      </c>
      <c r="I28" s="98"/>
      <c r="J28" s="102"/>
      <c r="K28" s="98"/>
    </row>
    <row r="29" spans="2:14" x14ac:dyDescent="0.3">
      <c r="B29" s="1">
        <v>11</v>
      </c>
      <c r="C29" s="32">
        <v>43.32</v>
      </c>
      <c r="D29" s="33">
        <v>43.53</v>
      </c>
      <c r="E29" s="33">
        <v>43.17</v>
      </c>
      <c r="F29" s="33">
        <v>43.89</v>
      </c>
      <c r="G29" s="33">
        <v>43.69</v>
      </c>
      <c r="H29" s="33">
        <v>44.22</v>
      </c>
      <c r="I29" s="98"/>
      <c r="J29" s="102"/>
      <c r="K29" s="98"/>
    </row>
    <row r="30" spans="2:14" x14ac:dyDescent="0.3">
      <c r="B30" s="1">
        <v>12</v>
      </c>
      <c r="C30" s="32">
        <v>43.34</v>
      </c>
      <c r="D30" s="33">
        <v>44.99</v>
      </c>
      <c r="E30" s="33">
        <v>43.07</v>
      </c>
      <c r="F30" s="33">
        <v>44.28</v>
      </c>
      <c r="G30" s="33">
        <v>43.42</v>
      </c>
      <c r="H30" s="33">
        <v>43.72</v>
      </c>
      <c r="I30" s="98"/>
      <c r="J30" s="102"/>
      <c r="K30" s="98"/>
    </row>
    <row r="31" spans="2:14" x14ac:dyDescent="0.3">
      <c r="B31" s="1">
        <v>13</v>
      </c>
      <c r="C31" s="32">
        <v>43.52</v>
      </c>
      <c r="D31" s="33">
        <v>43.62</v>
      </c>
      <c r="E31" s="33">
        <v>43.26</v>
      </c>
      <c r="F31" s="33">
        <v>43.76</v>
      </c>
      <c r="G31" s="33">
        <v>43.36</v>
      </c>
      <c r="H31" s="33">
        <v>43.74</v>
      </c>
      <c r="I31" s="98"/>
      <c r="J31" s="102"/>
      <c r="K31" s="99"/>
      <c r="L31" s="1"/>
    </row>
    <row r="32" spans="2:14" x14ac:dyDescent="0.3">
      <c r="B32" s="1">
        <v>14</v>
      </c>
      <c r="C32" s="34">
        <v>43.94</v>
      </c>
      <c r="D32" s="33">
        <v>43.97</v>
      </c>
      <c r="E32" s="33">
        <v>43.21</v>
      </c>
      <c r="F32" s="33">
        <v>43.86</v>
      </c>
      <c r="G32" s="33">
        <v>43.67</v>
      </c>
      <c r="H32" s="33">
        <v>43.69</v>
      </c>
      <c r="I32" s="98"/>
      <c r="J32" s="102"/>
      <c r="K32" s="99"/>
      <c r="L32" s="1"/>
    </row>
    <row r="33" spans="2:12" x14ac:dyDescent="0.3">
      <c r="B33" s="1">
        <v>15</v>
      </c>
      <c r="C33" s="32">
        <v>43.7</v>
      </c>
      <c r="D33" s="33">
        <v>43.27</v>
      </c>
      <c r="E33" s="33">
        <v>43.39</v>
      </c>
      <c r="F33" s="33">
        <v>44</v>
      </c>
      <c r="G33" s="33">
        <v>43.61</v>
      </c>
      <c r="H33" s="33">
        <v>43.87</v>
      </c>
      <c r="I33" s="98"/>
      <c r="J33" s="102"/>
      <c r="K33" s="99"/>
      <c r="L33" s="1"/>
    </row>
    <row r="34" spans="2:12" x14ac:dyDescent="0.3">
      <c r="B34" s="1">
        <v>16</v>
      </c>
      <c r="C34" s="32">
        <v>43.14</v>
      </c>
      <c r="D34" s="39">
        <v>43.44</v>
      </c>
      <c r="E34" s="33">
        <v>43.37</v>
      </c>
      <c r="F34" s="33">
        <v>44</v>
      </c>
      <c r="G34" s="33">
        <v>43.54</v>
      </c>
      <c r="H34" s="33">
        <v>44.22</v>
      </c>
      <c r="I34" s="98"/>
      <c r="J34" s="102"/>
      <c r="K34" s="99"/>
      <c r="L34" s="1"/>
    </row>
    <row r="35" spans="2:12" x14ac:dyDescent="0.3">
      <c r="B35" s="1">
        <v>17</v>
      </c>
      <c r="C35" s="32">
        <v>43.12</v>
      </c>
      <c r="D35" s="33">
        <v>44.01</v>
      </c>
      <c r="E35" s="33">
        <v>43.92</v>
      </c>
      <c r="F35" s="33">
        <v>44.46</v>
      </c>
      <c r="G35" s="33">
        <v>44.81</v>
      </c>
      <c r="H35" s="33">
        <v>43.58</v>
      </c>
      <c r="I35" s="98"/>
      <c r="J35" s="102"/>
      <c r="K35" s="99"/>
      <c r="L35" s="1"/>
    </row>
    <row r="36" spans="2:12" x14ac:dyDescent="0.3">
      <c r="B36" s="1">
        <v>18</v>
      </c>
      <c r="C36" s="32">
        <v>43.45</v>
      </c>
      <c r="D36" s="33">
        <v>43.61</v>
      </c>
      <c r="E36" s="33">
        <v>43.49</v>
      </c>
      <c r="F36" s="33">
        <v>43.54</v>
      </c>
      <c r="G36" s="33"/>
      <c r="H36" s="33">
        <v>43.62</v>
      </c>
      <c r="I36" s="98"/>
      <c r="J36" s="102"/>
      <c r="K36" s="99"/>
      <c r="L36" s="1"/>
    </row>
    <row r="37" spans="2:12" x14ac:dyDescent="0.3">
      <c r="B37" s="1">
        <v>19</v>
      </c>
      <c r="C37" s="32">
        <v>43.62</v>
      </c>
      <c r="D37" s="33">
        <v>43.32</v>
      </c>
      <c r="E37" s="33">
        <v>46.5</v>
      </c>
      <c r="F37" s="33">
        <v>44.05</v>
      </c>
      <c r="G37" s="33"/>
      <c r="H37" s="33">
        <v>44.24</v>
      </c>
      <c r="I37" s="98"/>
      <c r="J37" s="102"/>
      <c r="K37" s="99"/>
      <c r="L37" s="1"/>
    </row>
    <row r="38" spans="2:12" x14ac:dyDescent="0.3">
      <c r="B38" s="1">
        <v>20</v>
      </c>
      <c r="C38" s="32">
        <v>43.23</v>
      </c>
      <c r="D38" s="33">
        <v>43.35</v>
      </c>
      <c r="E38" s="33">
        <v>43.42</v>
      </c>
      <c r="F38" s="33">
        <v>45.46</v>
      </c>
      <c r="G38" s="33"/>
      <c r="H38" s="33">
        <v>45.08</v>
      </c>
      <c r="I38" s="98"/>
      <c r="J38" s="102"/>
      <c r="K38" s="99"/>
      <c r="L38" s="1"/>
    </row>
    <row r="39" spans="2:12" x14ac:dyDescent="0.3">
      <c r="B39" s="1">
        <v>21</v>
      </c>
      <c r="C39" s="32">
        <v>43.14</v>
      </c>
      <c r="D39" s="33">
        <v>47.85</v>
      </c>
      <c r="E39" s="33">
        <v>43.19</v>
      </c>
      <c r="F39" s="33">
        <v>43.28</v>
      </c>
      <c r="G39" s="33"/>
      <c r="H39" s="33">
        <v>43.7</v>
      </c>
      <c r="I39" s="98"/>
      <c r="J39" s="102"/>
      <c r="K39" s="99"/>
      <c r="L39" s="1"/>
    </row>
    <row r="40" spans="2:12" x14ac:dyDescent="0.3">
      <c r="B40" s="1">
        <v>22</v>
      </c>
      <c r="C40" s="32">
        <v>43.24</v>
      </c>
      <c r="D40" s="33">
        <v>43.62</v>
      </c>
      <c r="E40" s="33">
        <v>43.32</v>
      </c>
      <c r="F40" s="33">
        <v>44.06</v>
      </c>
      <c r="G40" s="33"/>
      <c r="H40" s="33">
        <v>43.56</v>
      </c>
      <c r="I40" s="98"/>
      <c r="J40" s="102"/>
      <c r="K40" s="99"/>
      <c r="L40" s="1"/>
    </row>
    <row r="41" spans="2:12" x14ac:dyDescent="0.3">
      <c r="B41" s="1">
        <v>23</v>
      </c>
      <c r="C41" s="32">
        <v>43.32</v>
      </c>
      <c r="D41" s="33">
        <v>43.49</v>
      </c>
      <c r="E41" s="33">
        <v>43.49</v>
      </c>
      <c r="F41" s="33">
        <v>44.25</v>
      </c>
      <c r="G41" s="33"/>
      <c r="H41" s="33">
        <v>43.88</v>
      </c>
      <c r="I41" s="98"/>
      <c r="J41" s="102"/>
      <c r="K41" s="99"/>
      <c r="L41" s="1"/>
    </row>
    <row r="42" spans="2:12" x14ac:dyDescent="0.3">
      <c r="B42" s="1">
        <v>24</v>
      </c>
      <c r="C42" s="32">
        <v>43.08</v>
      </c>
      <c r="D42" s="33">
        <v>43.61</v>
      </c>
      <c r="E42" s="33">
        <v>43.6</v>
      </c>
      <c r="F42" s="33">
        <v>43.6</v>
      </c>
      <c r="G42" s="33"/>
      <c r="H42" s="33">
        <v>43.72</v>
      </c>
      <c r="I42" s="98"/>
      <c r="J42" s="102"/>
      <c r="K42" s="99"/>
      <c r="L42" s="1"/>
    </row>
    <row r="43" spans="2:12" x14ac:dyDescent="0.3">
      <c r="B43" s="1">
        <v>25</v>
      </c>
      <c r="C43" s="32">
        <v>43.51</v>
      </c>
      <c r="D43" s="33">
        <v>44.06</v>
      </c>
      <c r="E43" s="33">
        <v>44.43</v>
      </c>
      <c r="F43" s="33">
        <v>44.1</v>
      </c>
      <c r="G43" s="33"/>
      <c r="H43" s="33">
        <v>43.8</v>
      </c>
      <c r="I43" s="98"/>
      <c r="J43" s="102"/>
      <c r="K43" s="99"/>
      <c r="L43" s="1"/>
    </row>
    <row r="44" spans="2:12" x14ac:dyDescent="0.3">
      <c r="B44" s="1">
        <v>26</v>
      </c>
      <c r="C44" s="32">
        <v>44.35</v>
      </c>
      <c r="D44" s="33">
        <v>44.35</v>
      </c>
      <c r="E44" s="33">
        <v>43.23</v>
      </c>
      <c r="F44" s="33">
        <v>43.64</v>
      </c>
      <c r="G44" s="33"/>
      <c r="H44" s="33">
        <v>43.16</v>
      </c>
      <c r="I44" s="98"/>
      <c r="J44" s="102"/>
      <c r="K44" s="99"/>
      <c r="L44" s="1"/>
    </row>
    <row r="45" spans="2:12" x14ac:dyDescent="0.3">
      <c r="B45" s="1">
        <v>27</v>
      </c>
      <c r="C45" s="32">
        <v>43.52</v>
      </c>
      <c r="D45" s="33">
        <v>43.71</v>
      </c>
      <c r="E45" s="33">
        <v>43.08</v>
      </c>
      <c r="F45" s="33">
        <v>44.21</v>
      </c>
      <c r="G45" s="33"/>
      <c r="H45" s="33">
        <v>43.49</v>
      </c>
      <c r="I45" s="98"/>
      <c r="J45" s="102"/>
      <c r="K45" s="99"/>
      <c r="L45" s="1"/>
    </row>
    <row r="46" spans="2:12" x14ac:dyDescent="0.3">
      <c r="B46" s="1">
        <v>28</v>
      </c>
      <c r="C46" s="32">
        <v>43.5</v>
      </c>
      <c r="D46" s="33">
        <v>43.77</v>
      </c>
      <c r="E46" s="33">
        <v>43.17</v>
      </c>
      <c r="F46" s="33">
        <v>43.82</v>
      </c>
      <c r="G46" s="33"/>
      <c r="H46" s="33">
        <v>43.48</v>
      </c>
      <c r="I46" s="98"/>
      <c r="J46" s="102"/>
      <c r="K46" s="99"/>
      <c r="L46" s="1"/>
    </row>
    <row r="47" spans="2:12" x14ac:dyDescent="0.3">
      <c r="B47" s="1">
        <v>29</v>
      </c>
      <c r="C47" s="32">
        <v>43.11</v>
      </c>
      <c r="D47" s="33">
        <v>43.5</v>
      </c>
      <c r="E47" s="33">
        <v>43.28</v>
      </c>
      <c r="F47" s="33">
        <v>43.71</v>
      </c>
      <c r="G47" s="33"/>
      <c r="H47" s="33">
        <v>43.48</v>
      </c>
      <c r="I47" s="98"/>
      <c r="J47" s="102"/>
      <c r="K47" s="99"/>
      <c r="L47" s="1"/>
    </row>
    <row r="48" spans="2:12" x14ac:dyDescent="0.3">
      <c r="B48" s="1">
        <v>30</v>
      </c>
      <c r="C48" s="32">
        <v>44.12</v>
      </c>
      <c r="D48" s="33">
        <v>43.58</v>
      </c>
      <c r="E48" s="33">
        <v>43.01</v>
      </c>
      <c r="F48" s="33">
        <v>44.31</v>
      </c>
      <c r="G48" s="33"/>
      <c r="H48" s="33">
        <v>44.85</v>
      </c>
      <c r="I48" s="98"/>
      <c r="J48" s="102"/>
      <c r="K48" s="99"/>
      <c r="L48" s="1"/>
    </row>
    <row r="49" spans="2:12" x14ac:dyDescent="0.3">
      <c r="B49" s="1">
        <v>31</v>
      </c>
      <c r="C49" s="32">
        <v>43.58</v>
      </c>
      <c r="D49" s="33">
        <v>43.37</v>
      </c>
      <c r="E49" s="33">
        <v>43.24</v>
      </c>
      <c r="F49" s="33">
        <v>43.67</v>
      </c>
      <c r="G49" s="33"/>
      <c r="H49" s="33">
        <v>45.62</v>
      </c>
      <c r="I49" s="98"/>
      <c r="J49" s="102"/>
      <c r="K49" s="99"/>
      <c r="L49" s="1"/>
    </row>
    <row r="50" spans="2:12" x14ac:dyDescent="0.3">
      <c r="B50" s="1">
        <v>32</v>
      </c>
      <c r="C50" s="32">
        <v>44.52</v>
      </c>
      <c r="D50" s="33">
        <v>45.89</v>
      </c>
      <c r="E50" s="33">
        <v>42.93</v>
      </c>
      <c r="F50" s="33">
        <v>43.55</v>
      </c>
      <c r="G50" s="33"/>
      <c r="H50" s="33">
        <v>43.2</v>
      </c>
      <c r="I50" s="98"/>
      <c r="J50" s="102"/>
      <c r="K50" s="99"/>
      <c r="L50" s="1"/>
    </row>
    <row r="51" spans="2:12" x14ac:dyDescent="0.3">
      <c r="B51" s="1">
        <v>33</v>
      </c>
      <c r="C51" s="32">
        <v>43.41</v>
      </c>
      <c r="D51" s="33">
        <v>43.8</v>
      </c>
      <c r="E51" s="33">
        <v>44.53</v>
      </c>
      <c r="F51" s="33">
        <v>44.38</v>
      </c>
      <c r="G51" s="33"/>
      <c r="H51" s="33">
        <v>44.72</v>
      </c>
      <c r="I51" s="98"/>
      <c r="J51" s="102"/>
      <c r="K51" s="99"/>
      <c r="L51" s="1"/>
    </row>
    <row r="52" spans="2:12" x14ac:dyDescent="0.3">
      <c r="B52" s="1">
        <v>34</v>
      </c>
      <c r="C52" s="32">
        <v>45.64</v>
      </c>
      <c r="D52" s="33">
        <v>43.53</v>
      </c>
      <c r="E52" s="33">
        <v>43.82</v>
      </c>
      <c r="F52" s="33">
        <v>44.52</v>
      </c>
      <c r="G52" s="33"/>
      <c r="H52" s="33">
        <v>43.8</v>
      </c>
      <c r="I52" s="98"/>
      <c r="J52" s="102"/>
      <c r="K52" s="99"/>
      <c r="L52" s="1"/>
    </row>
    <row r="53" spans="2:12" x14ac:dyDescent="0.3">
      <c r="B53" s="1">
        <v>35</v>
      </c>
      <c r="C53" s="32"/>
      <c r="D53" s="33">
        <v>43.56</v>
      </c>
      <c r="E53" s="33">
        <v>43.43</v>
      </c>
      <c r="F53" s="33">
        <v>43.96</v>
      </c>
      <c r="G53" s="33"/>
      <c r="H53" s="33">
        <v>44.6</v>
      </c>
      <c r="I53" s="98"/>
      <c r="J53" s="102"/>
      <c r="K53" s="99"/>
      <c r="L53" s="1"/>
    </row>
    <row r="54" spans="2:12" x14ac:dyDescent="0.3">
      <c r="B54" s="1">
        <v>36</v>
      </c>
      <c r="C54" s="32"/>
      <c r="D54" s="33">
        <v>45.22</v>
      </c>
      <c r="E54" s="33">
        <v>43.36</v>
      </c>
      <c r="F54" s="33">
        <v>44.5</v>
      </c>
      <c r="G54" s="33"/>
      <c r="H54" s="33">
        <v>44.4</v>
      </c>
      <c r="I54" s="98"/>
      <c r="J54" s="102"/>
      <c r="K54" s="99"/>
      <c r="L54" s="1"/>
    </row>
    <row r="55" spans="2:12" x14ac:dyDescent="0.3">
      <c r="B55" s="1">
        <v>37</v>
      </c>
      <c r="C55" s="32"/>
      <c r="D55" s="33">
        <v>43.48</v>
      </c>
      <c r="E55" s="33">
        <v>43.39</v>
      </c>
      <c r="F55" s="33">
        <v>43.72</v>
      </c>
      <c r="G55" s="33"/>
      <c r="H55" s="33"/>
      <c r="I55" s="98"/>
      <c r="J55" s="102"/>
      <c r="K55" s="99"/>
      <c r="L55" s="1"/>
    </row>
    <row r="56" spans="2:12" x14ac:dyDescent="0.3">
      <c r="B56" s="1">
        <v>38</v>
      </c>
      <c r="C56" s="32"/>
      <c r="D56" s="33">
        <v>44.84</v>
      </c>
      <c r="E56" s="33">
        <v>43.26</v>
      </c>
      <c r="F56" s="33">
        <v>43</v>
      </c>
      <c r="G56" s="33"/>
      <c r="H56" s="33"/>
      <c r="I56" s="98"/>
      <c r="J56" s="102"/>
      <c r="K56" s="99"/>
      <c r="L56" s="1"/>
    </row>
    <row r="57" spans="2:12" x14ac:dyDescent="0.3">
      <c r="B57" s="1">
        <v>39</v>
      </c>
      <c r="C57" s="32"/>
      <c r="D57" s="33">
        <v>45.53</v>
      </c>
      <c r="E57" s="33">
        <v>43.02</v>
      </c>
      <c r="F57" s="33">
        <v>43.34</v>
      </c>
      <c r="G57" s="33"/>
      <c r="H57" s="33"/>
      <c r="I57" s="98"/>
      <c r="J57" s="102"/>
      <c r="K57" s="99"/>
      <c r="L57" s="1"/>
    </row>
    <row r="58" spans="2:12" x14ac:dyDescent="0.3">
      <c r="B58" s="1">
        <v>40</v>
      </c>
      <c r="C58" s="32"/>
      <c r="D58" s="33">
        <v>43.66</v>
      </c>
      <c r="E58" s="33">
        <v>43.23</v>
      </c>
      <c r="F58" s="33">
        <v>43.4</v>
      </c>
      <c r="G58" s="33"/>
      <c r="H58" s="33"/>
      <c r="I58" s="98"/>
      <c r="J58" s="102"/>
      <c r="K58" s="99"/>
      <c r="L58" s="1"/>
    </row>
    <row r="59" spans="2:12" x14ac:dyDescent="0.3">
      <c r="B59" s="1">
        <v>41</v>
      </c>
      <c r="C59" s="32"/>
      <c r="D59" s="33">
        <v>43.68</v>
      </c>
      <c r="E59" s="33">
        <v>43.82</v>
      </c>
      <c r="F59" s="33">
        <v>43.45</v>
      </c>
      <c r="G59" s="33"/>
      <c r="H59" s="33"/>
      <c r="I59" s="98"/>
      <c r="J59" s="102"/>
      <c r="K59" s="99"/>
      <c r="L59" s="1"/>
    </row>
    <row r="60" spans="2:12" x14ac:dyDescent="0.3">
      <c r="B60" s="1">
        <v>42</v>
      </c>
      <c r="C60" s="32"/>
      <c r="D60" s="33">
        <v>44.13</v>
      </c>
      <c r="E60" s="33">
        <v>43.43</v>
      </c>
      <c r="F60" s="33">
        <v>44.71</v>
      </c>
      <c r="G60" s="33"/>
      <c r="H60" s="33"/>
      <c r="I60" s="98"/>
      <c r="J60" s="102"/>
      <c r="K60" s="99"/>
      <c r="L60" s="1"/>
    </row>
    <row r="61" spans="2:12" x14ac:dyDescent="0.3">
      <c r="B61" s="1">
        <v>43</v>
      </c>
      <c r="C61" s="32"/>
      <c r="D61" s="33">
        <v>46.09</v>
      </c>
      <c r="E61" s="33"/>
      <c r="F61" s="33">
        <v>43.45</v>
      </c>
      <c r="G61" s="33"/>
      <c r="H61" s="33"/>
      <c r="I61" s="98"/>
      <c r="J61" s="102"/>
      <c r="K61" s="99"/>
      <c r="L61" s="1"/>
    </row>
    <row r="62" spans="2:12" x14ac:dyDescent="0.3">
      <c r="B62" s="1">
        <v>44</v>
      </c>
      <c r="C62" s="32"/>
      <c r="D62" s="33"/>
      <c r="E62" s="32"/>
      <c r="F62" s="33">
        <v>43.45</v>
      </c>
      <c r="G62" s="33"/>
      <c r="H62" s="33"/>
      <c r="I62" s="98"/>
      <c r="J62" s="102"/>
      <c r="K62" s="99"/>
      <c r="L62" s="1"/>
    </row>
    <row r="63" spans="2:12" x14ac:dyDescent="0.3">
      <c r="B63" s="1">
        <v>45</v>
      </c>
      <c r="C63" s="32"/>
      <c r="D63" s="33"/>
      <c r="E63" s="33"/>
      <c r="F63" s="33">
        <v>45.58</v>
      </c>
      <c r="G63" s="33"/>
      <c r="H63" s="33"/>
      <c r="I63" s="98"/>
      <c r="J63" s="102"/>
      <c r="K63" s="99"/>
      <c r="L63" s="1"/>
    </row>
    <row r="64" spans="2:12" x14ac:dyDescent="0.3">
      <c r="B64" s="1">
        <v>46</v>
      </c>
      <c r="C64" s="32"/>
      <c r="D64" s="33"/>
      <c r="E64" s="33"/>
      <c r="F64" s="33"/>
      <c r="G64" s="33"/>
      <c r="H64" s="33"/>
      <c r="I64" s="98"/>
      <c r="J64" s="102"/>
      <c r="K64" s="99"/>
      <c r="L64" s="1"/>
    </row>
    <row r="65" spans="1:16" x14ac:dyDescent="0.3">
      <c r="B65" s="1">
        <v>47</v>
      </c>
      <c r="C65" s="32"/>
      <c r="D65" s="33"/>
      <c r="E65" s="33">
        <v>43.38</v>
      </c>
      <c r="F65" s="33"/>
      <c r="G65" s="33"/>
      <c r="H65" s="33"/>
      <c r="I65" s="98"/>
      <c r="J65" s="102"/>
      <c r="K65" s="99"/>
      <c r="L65" s="1"/>
    </row>
    <row r="66" spans="1:16" x14ac:dyDescent="0.3">
      <c r="B66" s="1">
        <v>48</v>
      </c>
      <c r="C66" s="32"/>
      <c r="D66" s="33"/>
      <c r="E66" s="33">
        <v>43.21</v>
      </c>
      <c r="F66" s="33"/>
      <c r="G66" s="33"/>
      <c r="H66" s="33"/>
      <c r="I66" s="98"/>
      <c r="J66" s="102"/>
      <c r="K66" s="99"/>
      <c r="L66" s="1"/>
    </row>
    <row r="67" spans="1:16" x14ac:dyDescent="0.3">
      <c r="B67" s="1">
        <v>49</v>
      </c>
      <c r="C67" s="32"/>
      <c r="D67" s="33"/>
      <c r="E67" s="33">
        <v>43.18</v>
      </c>
      <c r="F67" s="33"/>
      <c r="G67" s="33"/>
      <c r="H67" s="33"/>
      <c r="I67" s="98"/>
      <c r="J67" s="102"/>
      <c r="K67" s="99"/>
      <c r="L67" s="1"/>
    </row>
    <row r="68" spans="1:16" x14ac:dyDescent="0.3">
      <c r="B68" s="1">
        <v>50</v>
      </c>
      <c r="C68" s="32"/>
      <c r="D68" s="33"/>
      <c r="E68" s="33">
        <v>44.6</v>
      </c>
      <c r="F68" s="33"/>
      <c r="G68" s="33"/>
      <c r="H68" s="33"/>
      <c r="I68" s="98"/>
      <c r="J68" s="102"/>
      <c r="K68" s="99"/>
      <c r="L68" s="1"/>
    </row>
    <row r="69" spans="1:16" x14ac:dyDescent="0.3">
      <c r="B69" s="1">
        <v>51</v>
      </c>
      <c r="C69" s="32"/>
      <c r="D69" s="33"/>
      <c r="E69" s="33">
        <v>44.23</v>
      </c>
      <c r="F69" s="33"/>
      <c r="G69" s="33"/>
      <c r="H69" s="33"/>
      <c r="I69" s="98"/>
      <c r="J69" s="102"/>
      <c r="K69" s="99"/>
      <c r="L69" s="1"/>
    </row>
    <row r="70" spans="1:16" x14ac:dyDescent="0.3">
      <c r="B70" s="1">
        <v>52</v>
      </c>
      <c r="C70" s="32"/>
      <c r="D70" s="33"/>
      <c r="E70" s="33">
        <v>43.03</v>
      </c>
      <c r="F70" s="33"/>
      <c r="G70" s="33"/>
      <c r="H70" s="33"/>
      <c r="I70" s="98"/>
      <c r="J70" s="102"/>
      <c r="K70" s="99"/>
      <c r="L70" s="1"/>
    </row>
    <row r="71" spans="1:16" x14ac:dyDescent="0.3">
      <c r="B71" s="1">
        <v>53</v>
      </c>
      <c r="C71" s="32"/>
      <c r="D71" s="33"/>
      <c r="E71" s="33">
        <v>43.4</v>
      </c>
      <c r="F71" s="33"/>
      <c r="G71" s="33"/>
      <c r="H71" s="33"/>
      <c r="I71" s="98"/>
      <c r="J71" s="102"/>
      <c r="K71" s="99"/>
      <c r="L71" s="1"/>
    </row>
    <row r="72" spans="1:16" x14ac:dyDescent="0.3">
      <c r="B72" s="1">
        <v>54</v>
      </c>
      <c r="C72" s="32"/>
      <c r="D72" s="33"/>
      <c r="E72" s="33">
        <v>45.24</v>
      </c>
      <c r="F72" s="33"/>
      <c r="G72" s="33"/>
      <c r="H72" s="33"/>
      <c r="I72" s="98"/>
      <c r="J72" s="102"/>
      <c r="K72" s="99"/>
      <c r="L72" s="1"/>
    </row>
    <row r="73" spans="1:16" x14ac:dyDescent="0.3">
      <c r="B73" s="1">
        <v>55</v>
      </c>
      <c r="C73" s="32"/>
      <c r="D73" s="33"/>
      <c r="E73" s="33"/>
      <c r="F73" s="33"/>
      <c r="G73" s="33"/>
      <c r="H73" s="33"/>
      <c r="I73" s="98"/>
      <c r="J73" s="102"/>
      <c r="K73" s="99"/>
      <c r="L73" s="1"/>
    </row>
    <row r="74" spans="1:16" x14ac:dyDescent="0.3">
      <c r="B74" s="1">
        <v>56</v>
      </c>
      <c r="C74" s="32"/>
      <c r="D74" s="33"/>
      <c r="E74" s="33"/>
      <c r="F74" s="33"/>
      <c r="G74" s="33"/>
      <c r="H74" s="33"/>
      <c r="I74" s="98"/>
      <c r="J74" s="102"/>
      <c r="K74" s="99"/>
      <c r="L74" s="1"/>
    </row>
    <row r="75" spans="1:16" x14ac:dyDescent="0.3">
      <c r="B75" s="1">
        <v>57</v>
      </c>
      <c r="C75" s="48"/>
      <c r="D75" s="33"/>
      <c r="E75" s="33"/>
      <c r="F75" s="33"/>
      <c r="G75" s="33"/>
      <c r="H75" s="33"/>
      <c r="I75" s="99"/>
      <c r="J75" s="103"/>
      <c r="K75" s="99"/>
      <c r="L75" s="1"/>
    </row>
    <row r="76" spans="1:16" x14ac:dyDescent="0.3">
      <c r="B76" s="1">
        <v>58</v>
      </c>
      <c r="C76" s="104"/>
      <c r="D76" s="98"/>
      <c r="E76" s="98"/>
      <c r="F76" s="98"/>
      <c r="G76" s="98"/>
      <c r="H76" s="98"/>
      <c r="I76" s="99"/>
      <c r="J76" s="103"/>
      <c r="K76" s="99"/>
      <c r="L76" s="1"/>
    </row>
    <row r="77" spans="1:16" x14ac:dyDescent="0.3">
      <c r="B77" s="1">
        <v>59</v>
      </c>
      <c r="C77" s="104"/>
      <c r="D77" s="98"/>
      <c r="E77" s="98"/>
      <c r="F77" s="98"/>
      <c r="G77" s="98"/>
      <c r="H77" s="98"/>
      <c r="I77" s="98"/>
      <c r="J77" s="102"/>
      <c r="K77" s="98"/>
    </row>
    <row r="78" spans="1:16" x14ac:dyDescent="0.3">
      <c r="B78" s="1">
        <v>60</v>
      </c>
      <c r="C78" s="104"/>
      <c r="D78" s="98"/>
      <c r="E78" s="98"/>
      <c r="F78" s="98"/>
      <c r="G78" s="98"/>
      <c r="H78" s="98"/>
      <c r="I78" s="98"/>
      <c r="J78" s="102"/>
      <c r="K78" s="98"/>
    </row>
    <row r="79" spans="1:16" s="2" customFormat="1" x14ac:dyDescent="0.3">
      <c r="A79" s="1"/>
      <c r="B79" s="1">
        <v>61</v>
      </c>
      <c r="C79" s="104"/>
      <c r="D79" s="98"/>
      <c r="E79" s="98"/>
      <c r="F79" s="98"/>
      <c r="G79" s="98"/>
      <c r="H79" s="98"/>
      <c r="I79" s="98"/>
      <c r="J79" s="102"/>
      <c r="K79" s="98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4"/>
      <c r="D80" s="98"/>
      <c r="E80" s="98"/>
      <c r="F80" s="98"/>
      <c r="G80" s="98"/>
      <c r="H80" s="98"/>
      <c r="I80" s="98"/>
      <c r="J80" s="102"/>
      <c r="K80" s="98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5"/>
      <c r="D81" s="106"/>
      <c r="E81" s="106"/>
      <c r="F81" s="106"/>
      <c r="G81" s="106"/>
      <c r="H81" s="106"/>
      <c r="I81" s="106"/>
      <c r="J81" s="107"/>
      <c r="K81" s="9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Общие результаты</vt:lpstr>
      <vt:lpstr>Регистрация</vt:lpstr>
      <vt:lpstr>KartFreedom</vt:lpstr>
      <vt:lpstr>NFS Kozaks</vt:lpstr>
      <vt:lpstr>Vpered Ta Vgory</vt:lpstr>
      <vt:lpstr>Hurricane RT Ukraine</vt:lpstr>
      <vt:lpstr>Ingul Kart Rt</vt:lpstr>
      <vt:lpstr>Mst</vt:lpstr>
      <vt:lpstr>E-k Motorsport</vt:lpstr>
      <vt:lpstr>Nfs Kyiv Legends</vt:lpstr>
      <vt:lpstr>Nsj</vt:lpstr>
      <vt:lpstr>G A T</vt:lpstr>
      <vt:lpstr>K44</vt:lpstr>
      <vt:lpstr>Flash UA</vt:lpstr>
      <vt:lpstr>F1 Ua</vt:lpstr>
      <vt:lpstr>Ingul Kart Academy</vt:lpstr>
      <vt:lpstr>Bizol</vt:lpstr>
      <vt:lpstr>Line_x</vt:lpstr>
      <vt:lpstr>50 grams</vt:lpstr>
      <vt:lpstr>Petrovich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2019-09-09T14:55:27Z</dcterms:modified>
</cp:coreProperties>
</file>