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autoCompressPictures="0" defaultThemeVersion="124226"/>
  <bookViews>
    <workbookView xWindow="480" yWindow="480" windowWidth="20736" windowHeight="11760" tabRatio="918"/>
  </bookViews>
  <sheets>
    <sheet name="Общие результаты" sheetId="4" r:id="rId1"/>
    <sheet name="Регистрация " sheetId="89" r:id="rId2"/>
    <sheet name="K44" sheetId="87" r:id="rId3"/>
    <sheet name="NSJ" sheetId="106" r:id="rId4"/>
    <sheet name="Kart Freedom Rt" sheetId="105" r:id="rId5"/>
    <sheet name="Vpered ta Vgory" sheetId="100" r:id="rId6"/>
    <sheet name="Kozaks" sheetId="103" r:id="rId7"/>
    <sheet name="Kart Freedom" sheetId="104" r:id="rId8"/>
    <sheet name="Ingul kart RT" sheetId="102" r:id="rId9"/>
    <sheet name="E-K Motosport" sheetId="101" r:id="rId10"/>
    <sheet name="Fortuna Racing" sheetId="99" r:id="rId11"/>
    <sheet name="Battle Master" sheetId="92" r:id="rId12"/>
    <sheet name="Winni" sheetId="96" r:id="rId13"/>
    <sheet name="Wasp" sheetId="93" r:id="rId14"/>
    <sheet name="G.A.T" sheetId="98" r:id="rId15"/>
    <sheet name="Ingul Kart Acadamy" sheetId="97" r:id="rId16"/>
    <sheet name="50grams" sheetId="95" r:id="rId17"/>
    <sheet name="Kart Freedom JT" sheetId="94" r:id="rId18"/>
    <sheet name="Buro 11" sheetId="107" r:id="rId19"/>
    <sheet name="Coachella" sheetId="108" r:id="rId20"/>
  </sheets>
  <calcPr calcId="145621"/>
</workbook>
</file>

<file path=xl/calcChain.xml><?xml version="1.0" encoding="utf-8"?>
<calcChain xmlns="http://schemas.openxmlformats.org/spreadsheetml/2006/main">
  <c r="H9" i="4" l="1"/>
  <c r="H10" i="4"/>
  <c r="I17" i="92"/>
  <c r="I16" i="92"/>
  <c r="G17" i="92"/>
  <c r="G16" i="92"/>
  <c r="F17" i="92"/>
  <c r="F16" i="92"/>
  <c r="G12" i="103"/>
  <c r="L12" i="92"/>
  <c r="L11" i="92"/>
  <c r="L10" i="92"/>
  <c r="L9" i="92"/>
  <c r="I17" i="105"/>
  <c r="I16" i="105"/>
  <c r="G17" i="105"/>
  <c r="G16" i="105"/>
  <c r="L9" i="102"/>
  <c r="L11" i="102" s="1"/>
  <c r="L8" i="102"/>
  <c r="L10" i="102" s="1"/>
  <c r="K8" i="96"/>
  <c r="I17" i="104"/>
  <c r="I16" i="104"/>
  <c r="G17" i="104"/>
  <c r="G16" i="104"/>
  <c r="F17" i="104"/>
  <c r="F16" i="104"/>
  <c r="L15" i="105"/>
  <c r="L14" i="105"/>
  <c r="F17" i="105"/>
  <c r="F16" i="105"/>
  <c r="I17" i="102"/>
  <c r="I16" i="102"/>
  <c r="G17" i="102"/>
  <c r="G16" i="102"/>
  <c r="F17" i="102"/>
  <c r="F16" i="102"/>
  <c r="K8" i="102"/>
  <c r="L15" i="98"/>
  <c r="L10" i="98"/>
  <c r="L9" i="98"/>
  <c r="I17" i="98"/>
  <c r="I16" i="98"/>
  <c r="G17" i="98"/>
  <c r="G16" i="98"/>
  <c r="F17" i="98"/>
  <c r="F16" i="98"/>
  <c r="L15" i="87"/>
  <c r="L14" i="87"/>
  <c r="L13" i="87"/>
  <c r="L12" i="87"/>
  <c r="I17" i="87"/>
  <c r="I16" i="87"/>
  <c r="G17" i="87"/>
  <c r="G16" i="87"/>
  <c r="F17" i="87"/>
  <c r="F16" i="87"/>
  <c r="I17" i="93"/>
  <c r="I16" i="93"/>
  <c r="G17" i="93"/>
  <c r="G16" i="93"/>
  <c r="F17" i="93"/>
  <c r="F16" i="93"/>
  <c r="L9" i="93"/>
  <c r="L11" i="93" s="1"/>
  <c r="L13" i="93" s="1"/>
  <c r="L15" i="93" s="1"/>
  <c r="L8" i="93"/>
  <c r="L10" i="93" s="1"/>
  <c r="L12" i="93" s="1"/>
  <c r="L14" i="93" s="1"/>
  <c r="J15" i="93"/>
  <c r="L9" i="106"/>
  <c r="L11" i="106" s="1"/>
  <c r="L13" i="106" s="1"/>
  <c r="L14" i="106" s="1"/>
  <c r="L8" i="106"/>
  <c r="L10" i="106" s="1"/>
  <c r="L12" i="106" s="1"/>
  <c r="L15" i="106" s="1"/>
  <c r="I17" i="106"/>
  <c r="I16" i="106"/>
  <c r="G17" i="106"/>
  <c r="G16" i="106"/>
  <c r="F17" i="106"/>
  <c r="F16" i="106"/>
  <c r="I17" i="99"/>
  <c r="I16" i="99"/>
  <c r="G17" i="99"/>
  <c r="G16" i="99"/>
  <c r="F17" i="99"/>
  <c r="F16" i="99"/>
  <c r="I17" i="96"/>
  <c r="I16" i="96"/>
  <c r="G17" i="96"/>
  <c r="G16" i="96"/>
  <c r="F17" i="96"/>
  <c r="F16" i="96"/>
  <c r="L13" i="107"/>
  <c r="L12" i="107"/>
  <c r="L11" i="107"/>
  <c r="L10" i="107"/>
  <c r="I18" i="107"/>
  <c r="I17" i="107"/>
  <c r="I16" i="107"/>
  <c r="G18" i="107"/>
  <c r="G17" i="107"/>
  <c r="G16" i="107"/>
  <c r="F17" i="107"/>
  <c r="F18" i="107"/>
  <c r="F16" i="107"/>
  <c r="L14" i="94"/>
  <c r="L15" i="94" s="1"/>
  <c r="I17" i="94"/>
  <c r="I16" i="94"/>
  <c r="G17" i="94"/>
  <c r="G16" i="94"/>
  <c r="F17" i="94"/>
  <c r="F16" i="94"/>
  <c r="I16" i="103"/>
  <c r="G16" i="103"/>
  <c r="F16" i="103"/>
  <c r="I17" i="108"/>
  <c r="I16" i="108"/>
  <c r="G17" i="108"/>
  <c r="G16" i="108"/>
  <c r="F17" i="108"/>
  <c r="F16" i="108"/>
  <c r="L15" i="108"/>
  <c r="L14" i="108"/>
  <c r="K8" i="108"/>
  <c r="L8" i="108" s="1"/>
  <c r="L15" i="97"/>
  <c r="L14" i="97"/>
  <c r="L13" i="97"/>
  <c r="L12" i="97"/>
  <c r="L11" i="97"/>
  <c r="L10" i="97"/>
  <c r="I18" i="97"/>
  <c r="I17" i="97"/>
  <c r="I16" i="97"/>
  <c r="G18" i="97"/>
  <c r="G17" i="97"/>
  <c r="G16" i="97"/>
  <c r="F18" i="97"/>
  <c r="F17" i="97"/>
  <c r="F16" i="97"/>
  <c r="J20" i="108"/>
  <c r="I20" i="108"/>
  <c r="H20" i="108"/>
  <c r="G20" i="108"/>
  <c r="F20" i="108"/>
  <c r="E20" i="108"/>
  <c r="D20" i="108"/>
  <c r="C20" i="108"/>
  <c r="G18" i="108"/>
  <c r="J15" i="108"/>
  <c r="K15" i="108" s="1"/>
  <c r="G15" i="108"/>
  <c r="F15" i="108"/>
  <c r="E15" i="108"/>
  <c r="K14" i="108"/>
  <c r="G14" i="108"/>
  <c r="I14" i="108" s="1"/>
  <c r="F14" i="108"/>
  <c r="E14" i="108"/>
  <c r="K13" i="108"/>
  <c r="G13" i="108"/>
  <c r="F13" i="108"/>
  <c r="E13" i="108"/>
  <c r="K12" i="108"/>
  <c r="G12" i="108"/>
  <c r="F12" i="108"/>
  <c r="E12" i="108"/>
  <c r="K11" i="108"/>
  <c r="G11" i="108"/>
  <c r="F11" i="108"/>
  <c r="E11" i="108"/>
  <c r="K10" i="108"/>
  <c r="L10" i="108" s="1"/>
  <c r="I10" i="108"/>
  <c r="G10" i="108"/>
  <c r="F10" i="108"/>
  <c r="E10" i="108"/>
  <c r="K9" i="108"/>
  <c r="L9" i="108" s="1"/>
  <c r="G9" i="108"/>
  <c r="F9" i="108"/>
  <c r="E9" i="108"/>
  <c r="G8" i="108"/>
  <c r="F8" i="108"/>
  <c r="E8" i="108"/>
  <c r="D8" i="108"/>
  <c r="D9" i="108" s="1"/>
  <c r="D10" i="108" s="1"/>
  <c r="D11" i="108" s="1"/>
  <c r="D12" i="108" s="1"/>
  <c r="D13" i="108" s="1"/>
  <c r="D14" i="108" s="1"/>
  <c r="D15" i="108" s="1"/>
  <c r="J21" i="107"/>
  <c r="I21" i="107"/>
  <c r="H21" i="107"/>
  <c r="G21" i="107"/>
  <c r="F21" i="107"/>
  <c r="E21" i="107"/>
  <c r="D21" i="107"/>
  <c r="C21" i="107"/>
  <c r="G19" i="107"/>
  <c r="J15" i="107"/>
  <c r="K15" i="107" s="1"/>
  <c r="G15" i="107"/>
  <c r="I15" i="107" s="1"/>
  <c r="F15" i="107"/>
  <c r="E15" i="107"/>
  <c r="K14" i="107"/>
  <c r="I14" i="107"/>
  <c r="G14" i="107"/>
  <c r="F14" i="107"/>
  <c r="E14" i="107"/>
  <c r="K13" i="107"/>
  <c r="G13" i="107"/>
  <c r="F13" i="107"/>
  <c r="E13" i="107"/>
  <c r="K12" i="107"/>
  <c r="G12" i="107"/>
  <c r="F12" i="107"/>
  <c r="I12" i="107" s="1"/>
  <c r="E12" i="107"/>
  <c r="K11" i="107"/>
  <c r="G11" i="107"/>
  <c r="F11" i="107"/>
  <c r="E11" i="107"/>
  <c r="K10" i="107"/>
  <c r="G10" i="107"/>
  <c r="I10" i="107" s="1"/>
  <c r="F10" i="107"/>
  <c r="E10" i="107"/>
  <c r="K9" i="107"/>
  <c r="L9" i="107" s="1"/>
  <c r="G9" i="107"/>
  <c r="F9" i="107"/>
  <c r="E9" i="107"/>
  <c r="K8" i="107"/>
  <c r="L8" i="107" s="1"/>
  <c r="G8" i="107"/>
  <c r="F8" i="107"/>
  <c r="E8" i="107"/>
  <c r="D8" i="107"/>
  <c r="D9" i="107" s="1"/>
  <c r="D10" i="107" s="1"/>
  <c r="D11" i="107" s="1"/>
  <c r="D12" i="107" s="1"/>
  <c r="D13" i="107" s="1"/>
  <c r="D14" i="107" s="1"/>
  <c r="D15" i="107" s="1"/>
  <c r="L14" i="107" l="1"/>
  <c r="L15" i="107"/>
  <c r="L12" i="108"/>
  <c r="L11" i="108"/>
  <c r="L13" i="108" s="1"/>
  <c r="I15" i="108"/>
  <c r="I13" i="108"/>
  <c r="I12" i="108"/>
  <c r="I11" i="108"/>
  <c r="I13" i="107"/>
  <c r="I11" i="107"/>
  <c r="I9" i="108"/>
  <c r="F18" i="108"/>
  <c r="I8" i="108"/>
  <c r="I9" i="107"/>
  <c r="F19" i="107"/>
  <c r="I8" i="107"/>
  <c r="J20" i="106"/>
  <c r="I20" i="106"/>
  <c r="H20" i="106"/>
  <c r="G20" i="106"/>
  <c r="F20" i="106"/>
  <c r="E20" i="106"/>
  <c r="D20" i="106"/>
  <c r="C20" i="106"/>
  <c r="G18" i="106"/>
  <c r="K15" i="106"/>
  <c r="G15" i="106"/>
  <c r="I15" i="106" s="1"/>
  <c r="F15" i="106"/>
  <c r="E15" i="106"/>
  <c r="K14" i="106"/>
  <c r="G14" i="106"/>
  <c r="I14" i="106" s="1"/>
  <c r="F14" i="106"/>
  <c r="E14" i="106"/>
  <c r="K13" i="106"/>
  <c r="I13" i="106"/>
  <c r="G13" i="106"/>
  <c r="F13" i="106"/>
  <c r="E13" i="106"/>
  <c r="K12" i="106"/>
  <c r="G12" i="106"/>
  <c r="I12" i="106" s="1"/>
  <c r="F12" i="106"/>
  <c r="E12" i="106"/>
  <c r="K11" i="106"/>
  <c r="G11" i="106"/>
  <c r="F11" i="106"/>
  <c r="I11" i="106" s="1"/>
  <c r="E11" i="106"/>
  <c r="K10" i="106"/>
  <c r="G10" i="106"/>
  <c r="I10" i="106" s="1"/>
  <c r="F10" i="106"/>
  <c r="E10" i="106"/>
  <c r="K9" i="106"/>
  <c r="G9" i="106"/>
  <c r="F9" i="106"/>
  <c r="E9" i="106"/>
  <c r="K8" i="106"/>
  <c r="G8" i="106"/>
  <c r="I8" i="106" s="1"/>
  <c r="F8" i="106"/>
  <c r="E8" i="106"/>
  <c r="D8" i="106"/>
  <c r="D9" i="106" s="1"/>
  <c r="D10" i="106" s="1"/>
  <c r="D11" i="106" s="1"/>
  <c r="D12" i="106" s="1"/>
  <c r="D13" i="106" s="1"/>
  <c r="D14" i="106" s="1"/>
  <c r="D15" i="106" s="1"/>
  <c r="J20" i="105"/>
  <c r="I20" i="105"/>
  <c r="H20" i="105"/>
  <c r="G20" i="105"/>
  <c r="F20" i="105"/>
  <c r="E20" i="105"/>
  <c r="D20" i="105"/>
  <c r="C20" i="105"/>
  <c r="G18" i="105"/>
  <c r="J15" i="105"/>
  <c r="K15" i="105" s="1"/>
  <c r="G15" i="105"/>
  <c r="F15" i="105"/>
  <c r="E15" i="105"/>
  <c r="K14" i="105"/>
  <c r="G14" i="105"/>
  <c r="I14" i="105" s="1"/>
  <c r="F14" i="105"/>
  <c r="E14" i="105"/>
  <c r="K13" i="105"/>
  <c r="G13" i="105"/>
  <c r="F13" i="105"/>
  <c r="E13" i="105"/>
  <c r="K12" i="105"/>
  <c r="G12" i="105"/>
  <c r="F12" i="105"/>
  <c r="E12" i="105"/>
  <c r="K11" i="105"/>
  <c r="G11" i="105"/>
  <c r="I11" i="105" s="1"/>
  <c r="F11" i="105"/>
  <c r="E11" i="105"/>
  <c r="K10" i="105"/>
  <c r="G10" i="105"/>
  <c r="I10" i="105" s="1"/>
  <c r="F10" i="105"/>
  <c r="E10" i="105"/>
  <c r="K9" i="105"/>
  <c r="L9" i="105" s="1"/>
  <c r="G9" i="105"/>
  <c r="F9" i="105"/>
  <c r="E9" i="105"/>
  <c r="L8" i="105"/>
  <c r="K8" i="105"/>
  <c r="G8" i="105"/>
  <c r="I8" i="105" s="1"/>
  <c r="F8" i="105"/>
  <c r="E8" i="105"/>
  <c r="D8" i="105"/>
  <c r="D9" i="105" s="1"/>
  <c r="D10" i="105" s="1"/>
  <c r="D11" i="105" s="1"/>
  <c r="D12" i="105" s="1"/>
  <c r="D13" i="105" s="1"/>
  <c r="D14" i="105" s="1"/>
  <c r="D15" i="105" s="1"/>
  <c r="J20" i="104"/>
  <c r="I20" i="104"/>
  <c r="H20" i="104"/>
  <c r="G20" i="104"/>
  <c r="F20" i="104"/>
  <c r="E20" i="104"/>
  <c r="D20" i="104"/>
  <c r="C20" i="104"/>
  <c r="G18" i="104"/>
  <c r="K15" i="104"/>
  <c r="J15" i="104"/>
  <c r="G15" i="104"/>
  <c r="F15" i="104"/>
  <c r="I15" i="104" s="1"/>
  <c r="E15" i="104"/>
  <c r="K14" i="104"/>
  <c r="G14" i="104"/>
  <c r="F14" i="104"/>
  <c r="E14" i="104"/>
  <c r="K13" i="104"/>
  <c r="G13" i="104"/>
  <c r="I13" i="104" s="1"/>
  <c r="F13" i="104"/>
  <c r="E13" i="104"/>
  <c r="K12" i="104"/>
  <c r="G12" i="104"/>
  <c r="I12" i="104" s="1"/>
  <c r="F12" i="104"/>
  <c r="E12" i="104"/>
  <c r="K11" i="104"/>
  <c r="G11" i="104"/>
  <c r="F11" i="104"/>
  <c r="I11" i="104" s="1"/>
  <c r="E11" i="104"/>
  <c r="K10" i="104"/>
  <c r="G10" i="104"/>
  <c r="F10" i="104"/>
  <c r="E10" i="104"/>
  <c r="K9" i="104"/>
  <c r="L9" i="104" s="1"/>
  <c r="L11" i="104" s="1"/>
  <c r="L13" i="104" s="1"/>
  <c r="I9" i="104"/>
  <c r="G9" i="104"/>
  <c r="F9" i="104"/>
  <c r="E9" i="104"/>
  <c r="D9" i="104"/>
  <c r="D10" i="104" s="1"/>
  <c r="D11" i="104" s="1"/>
  <c r="D12" i="104" s="1"/>
  <c r="D13" i="104" s="1"/>
  <c r="D14" i="104" s="1"/>
  <c r="D15" i="104" s="1"/>
  <c r="K8" i="104"/>
  <c r="L8" i="104" s="1"/>
  <c r="G8" i="104"/>
  <c r="I8" i="104" s="1"/>
  <c r="F8" i="104"/>
  <c r="E8" i="104"/>
  <c r="D8" i="104"/>
  <c r="J20" i="103"/>
  <c r="I20" i="103"/>
  <c r="H20" i="103"/>
  <c r="G20" i="103"/>
  <c r="F20" i="103"/>
  <c r="E20" i="103"/>
  <c r="D20" i="103"/>
  <c r="C20" i="103"/>
  <c r="G18" i="103"/>
  <c r="J15" i="103"/>
  <c r="K15" i="103" s="1"/>
  <c r="G15" i="103"/>
  <c r="I15" i="103" s="1"/>
  <c r="F15" i="103"/>
  <c r="E15" i="103"/>
  <c r="K14" i="103"/>
  <c r="I14" i="103"/>
  <c r="G14" i="103"/>
  <c r="F14" i="103"/>
  <c r="E14" i="103"/>
  <c r="K13" i="103"/>
  <c r="G13" i="103"/>
  <c r="F13" i="103"/>
  <c r="E13" i="103"/>
  <c r="K12" i="103"/>
  <c r="G17" i="103"/>
  <c r="F12" i="103"/>
  <c r="E12" i="103"/>
  <c r="K11" i="103"/>
  <c r="L11" i="103" s="1"/>
  <c r="G11" i="103"/>
  <c r="I11" i="103" s="1"/>
  <c r="F11" i="103"/>
  <c r="E11" i="103"/>
  <c r="K10" i="103"/>
  <c r="L10" i="103" s="1"/>
  <c r="G10" i="103"/>
  <c r="I10" i="103" s="1"/>
  <c r="F10" i="103"/>
  <c r="E10" i="103"/>
  <c r="K9" i="103"/>
  <c r="L9" i="103" s="1"/>
  <c r="G9" i="103"/>
  <c r="F9" i="103"/>
  <c r="E9" i="103"/>
  <c r="K8" i="103"/>
  <c r="L8" i="103" s="1"/>
  <c r="G8" i="103"/>
  <c r="F8" i="103"/>
  <c r="E8" i="103"/>
  <c r="D8" i="103"/>
  <c r="D9" i="103" s="1"/>
  <c r="D10" i="103" s="1"/>
  <c r="D11" i="103" s="1"/>
  <c r="D12" i="103" s="1"/>
  <c r="D13" i="103" s="1"/>
  <c r="D14" i="103" s="1"/>
  <c r="D15" i="103" s="1"/>
  <c r="J20" i="102"/>
  <c r="I20" i="102"/>
  <c r="H20" i="102"/>
  <c r="G20" i="102"/>
  <c r="F20" i="102"/>
  <c r="E20" i="102"/>
  <c r="D20" i="102"/>
  <c r="C20" i="102"/>
  <c r="G18" i="102"/>
  <c r="K15" i="102"/>
  <c r="J15" i="102"/>
  <c r="G15" i="102"/>
  <c r="F15" i="102"/>
  <c r="E15" i="102"/>
  <c r="K14" i="102"/>
  <c r="G14" i="102"/>
  <c r="I14" i="102" s="1"/>
  <c r="F14" i="102"/>
  <c r="E14" i="102"/>
  <c r="K13" i="102"/>
  <c r="L13" i="102" s="1"/>
  <c r="L15" i="102" s="1"/>
  <c r="I13" i="102"/>
  <c r="G13" i="102"/>
  <c r="F13" i="102"/>
  <c r="E13" i="102"/>
  <c r="K12" i="102"/>
  <c r="L12" i="102" s="1"/>
  <c r="L14" i="102" s="1"/>
  <c r="G12" i="102"/>
  <c r="I12" i="102" s="1"/>
  <c r="F12" i="102"/>
  <c r="E12" i="102"/>
  <c r="K11" i="102"/>
  <c r="G11" i="102"/>
  <c r="F11" i="102"/>
  <c r="I11" i="102" s="1"/>
  <c r="E11" i="102"/>
  <c r="K10" i="102"/>
  <c r="G10" i="102"/>
  <c r="F10" i="102"/>
  <c r="E10" i="102"/>
  <c r="K9" i="102"/>
  <c r="G9" i="102"/>
  <c r="F9" i="102"/>
  <c r="E9" i="102"/>
  <c r="G8" i="102"/>
  <c r="I8" i="102" s="1"/>
  <c r="F8" i="102"/>
  <c r="E8" i="102"/>
  <c r="D8" i="102"/>
  <c r="D9" i="102" s="1"/>
  <c r="D10" i="102" s="1"/>
  <c r="D11" i="102" s="1"/>
  <c r="D12" i="102" s="1"/>
  <c r="D13" i="102" s="1"/>
  <c r="D14" i="102" s="1"/>
  <c r="D15" i="102" s="1"/>
  <c r="J20" i="101"/>
  <c r="I20" i="101"/>
  <c r="H20" i="101"/>
  <c r="G20" i="101"/>
  <c r="F20" i="101"/>
  <c r="E20" i="101"/>
  <c r="D20" i="101"/>
  <c r="C20" i="101"/>
  <c r="G18" i="101"/>
  <c r="J15" i="101"/>
  <c r="K15" i="101" s="1"/>
  <c r="G15" i="101"/>
  <c r="F15" i="101"/>
  <c r="E15" i="101"/>
  <c r="K14" i="101"/>
  <c r="G14" i="101"/>
  <c r="F14" i="101"/>
  <c r="I14" i="101" s="1"/>
  <c r="E14" i="101"/>
  <c r="K13" i="101"/>
  <c r="G13" i="101"/>
  <c r="F13" i="101"/>
  <c r="E13" i="101"/>
  <c r="K12" i="101"/>
  <c r="G12" i="101"/>
  <c r="F12" i="101"/>
  <c r="I12" i="101" s="1"/>
  <c r="E12" i="101"/>
  <c r="K11" i="101"/>
  <c r="G11" i="101"/>
  <c r="F11" i="101"/>
  <c r="E11" i="101"/>
  <c r="K10" i="101"/>
  <c r="G10" i="101"/>
  <c r="F10" i="101"/>
  <c r="I10" i="101" s="1"/>
  <c r="E10" i="101"/>
  <c r="K9" i="101"/>
  <c r="L9" i="101" s="1"/>
  <c r="G9" i="101"/>
  <c r="G17" i="101" s="1"/>
  <c r="F9" i="101"/>
  <c r="F17" i="101" s="1"/>
  <c r="E9" i="101"/>
  <c r="K8" i="101"/>
  <c r="L8" i="101" s="1"/>
  <c r="G8" i="101"/>
  <c r="G16" i="101" s="1"/>
  <c r="F8" i="101"/>
  <c r="F16" i="101" s="1"/>
  <c r="E8" i="101"/>
  <c r="D8" i="101"/>
  <c r="D9" i="101" s="1"/>
  <c r="D10" i="101" s="1"/>
  <c r="D11" i="101" s="1"/>
  <c r="D12" i="101" s="1"/>
  <c r="D13" i="101" s="1"/>
  <c r="D14" i="101" s="1"/>
  <c r="D15" i="101" s="1"/>
  <c r="J20" i="100"/>
  <c r="I20" i="100"/>
  <c r="H20" i="100"/>
  <c r="G20" i="100"/>
  <c r="F20" i="100"/>
  <c r="E20" i="100"/>
  <c r="D20" i="100"/>
  <c r="C20" i="100"/>
  <c r="G18" i="100"/>
  <c r="J15" i="100"/>
  <c r="K15" i="100" s="1"/>
  <c r="G15" i="100"/>
  <c r="I15" i="100" s="1"/>
  <c r="F15" i="100"/>
  <c r="E15" i="100"/>
  <c r="K14" i="100"/>
  <c r="G14" i="100"/>
  <c r="F14" i="100"/>
  <c r="E14" i="100"/>
  <c r="K13" i="100"/>
  <c r="G13" i="100"/>
  <c r="I13" i="100" s="1"/>
  <c r="F13" i="100"/>
  <c r="E13" i="100"/>
  <c r="K12" i="100"/>
  <c r="G12" i="100"/>
  <c r="I12" i="100" s="1"/>
  <c r="F12" i="100"/>
  <c r="E12" i="100"/>
  <c r="K11" i="100"/>
  <c r="G11" i="100"/>
  <c r="F11" i="100"/>
  <c r="I11" i="100" s="1"/>
  <c r="E11" i="100"/>
  <c r="K10" i="100"/>
  <c r="G10" i="100"/>
  <c r="F10" i="100"/>
  <c r="E10" i="100"/>
  <c r="K9" i="100"/>
  <c r="L9" i="100" s="1"/>
  <c r="G9" i="100"/>
  <c r="G17" i="100" s="1"/>
  <c r="F9" i="100"/>
  <c r="F17" i="100" s="1"/>
  <c r="E9" i="100"/>
  <c r="K8" i="100"/>
  <c r="L8" i="100" s="1"/>
  <c r="G8" i="100"/>
  <c r="I8" i="100" s="1"/>
  <c r="F8" i="100"/>
  <c r="F16" i="100" s="1"/>
  <c r="E8" i="100"/>
  <c r="D8" i="100"/>
  <c r="D9" i="100" s="1"/>
  <c r="D10" i="100" s="1"/>
  <c r="D11" i="100" s="1"/>
  <c r="D12" i="100" s="1"/>
  <c r="D13" i="100" s="1"/>
  <c r="D14" i="100" s="1"/>
  <c r="D15" i="100" s="1"/>
  <c r="J20" i="99"/>
  <c r="I20" i="99"/>
  <c r="H20" i="99"/>
  <c r="G20" i="99"/>
  <c r="F20" i="99"/>
  <c r="E20" i="99"/>
  <c r="D20" i="99"/>
  <c r="C20" i="99"/>
  <c r="G18" i="99"/>
  <c r="K15" i="99"/>
  <c r="J15" i="99"/>
  <c r="G15" i="99"/>
  <c r="I15" i="99" s="1"/>
  <c r="F15" i="99"/>
  <c r="E15" i="99"/>
  <c r="K14" i="99"/>
  <c r="G14" i="99"/>
  <c r="I14" i="99" s="1"/>
  <c r="F14" i="99"/>
  <c r="E14" i="99"/>
  <c r="K13" i="99"/>
  <c r="I13" i="99"/>
  <c r="G13" i="99"/>
  <c r="F13" i="99"/>
  <c r="E13" i="99"/>
  <c r="K12" i="99"/>
  <c r="G12" i="99"/>
  <c r="I12" i="99" s="1"/>
  <c r="F12" i="99"/>
  <c r="E12" i="99"/>
  <c r="K11" i="99"/>
  <c r="G11" i="99"/>
  <c r="F11" i="99"/>
  <c r="I11" i="99" s="1"/>
  <c r="E11" i="99"/>
  <c r="K10" i="99"/>
  <c r="G10" i="99"/>
  <c r="F10" i="99"/>
  <c r="E10" i="99"/>
  <c r="K9" i="99"/>
  <c r="L9" i="99" s="1"/>
  <c r="G9" i="99"/>
  <c r="F9" i="99"/>
  <c r="E9" i="99"/>
  <c r="K8" i="99"/>
  <c r="L8" i="99" s="1"/>
  <c r="G8" i="99"/>
  <c r="I8" i="99" s="1"/>
  <c r="F8" i="99"/>
  <c r="E8" i="99"/>
  <c r="D8" i="99"/>
  <c r="D9" i="99" s="1"/>
  <c r="D10" i="99" s="1"/>
  <c r="D11" i="99" s="1"/>
  <c r="D12" i="99" s="1"/>
  <c r="D13" i="99" s="1"/>
  <c r="D14" i="99" s="1"/>
  <c r="D15" i="99" s="1"/>
  <c r="J20" i="98"/>
  <c r="I20" i="98"/>
  <c r="H20" i="98"/>
  <c r="G20" i="98"/>
  <c r="F20" i="98"/>
  <c r="E20" i="98"/>
  <c r="D20" i="98"/>
  <c r="C20" i="98"/>
  <c r="G18" i="98"/>
  <c r="J15" i="98"/>
  <c r="K15" i="98" s="1"/>
  <c r="G15" i="98"/>
  <c r="F15" i="98"/>
  <c r="E15" i="98"/>
  <c r="K14" i="98"/>
  <c r="G14" i="98"/>
  <c r="I14" i="98" s="1"/>
  <c r="F14" i="98"/>
  <c r="E14" i="98"/>
  <c r="K13" i="98"/>
  <c r="G13" i="98"/>
  <c r="F13" i="98"/>
  <c r="E13" i="98"/>
  <c r="K12" i="98"/>
  <c r="G12" i="98"/>
  <c r="F12" i="98"/>
  <c r="E12" i="98"/>
  <c r="K11" i="98"/>
  <c r="G11" i="98"/>
  <c r="F11" i="98"/>
  <c r="I11" i="98" s="1"/>
  <c r="E11" i="98"/>
  <c r="K10" i="98"/>
  <c r="G10" i="98"/>
  <c r="I10" i="98" s="1"/>
  <c r="F10" i="98"/>
  <c r="E10" i="98"/>
  <c r="K9" i="98"/>
  <c r="G9" i="98"/>
  <c r="F9" i="98"/>
  <c r="E9" i="98"/>
  <c r="D9" i="98"/>
  <c r="D10" i="98" s="1"/>
  <c r="D11" i="98" s="1"/>
  <c r="D12" i="98" s="1"/>
  <c r="D13" i="98" s="1"/>
  <c r="D14" i="98" s="1"/>
  <c r="D15" i="98" s="1"/>
  <c r="K8" i="98"/>
  <c r="L8" i="98" s="1"/>
  <c r="G8" i="98"/>
  <c r="F8" i="98"/>
  <c r="E8" i="98"/>
  <c r="D8" i="98"/>
  <c r="J21" i="97"/>
  <c r="I21" i="97"/>
  <c r="H21" i="97"/>
  <c r="G21" i="97"/>
  <c r="F21" i="97"/>
  <c r="E21" i="97"/>
  <c r="D21" i="97"/>
  <c r="C21" i="97"/>
  <c r="G19" i="97"/>
  <c r="J15" i="97"/>
  <c r="K15" i="97" s="1"/>
  <c r="G15" i="97"/>
  <c r="F15" i="97"/>
  <c r="E15" i="97"/>
  <c r="K14" i="97"/>
  <c r="G14" i="97"/>
  <c r="F14" i="97"/>
  <c r="I14" i="97" s="1"/>
  <c r="E14" i="97"/>
  <c r="K13" i="97"/>
  <c r="G13" i="97"/>
  <c r="F13" i="97"/>
  <c r="E13" i="97"/>
  <c r="K12" i="97"/>
  <c r="G12" i="97"/>
  <c r="I12" i="97" s="1"/>
  <c r="F12" i="97"/>
  <c r="E12" i="97"/>
  <c r="K11" i="97"/>
  <c r="G11" i="97"/>
  <c r="F11" i="97"/>
  <c r="E11" i="97"/>
  <c r="K10" i="97"/>
  <c r="G10" i="97"/>
  <c r="F10" i="97"/>
  <c r="I10" i="97" s="1"/>
  <c r="E10" i="97"/>
  <c r="K9" i="97"/>
  <c r="L9" i="97" s="1"/>
  <c r="G9" i="97"/>
  <c r="F9" i="97"/>
  <c r="E9" i="97"/>
  <c r="L8" i="97"/>
  <c r="K8" i="97"/>
  <c r="I8" i="97"/>
  <c r="G8" i="97"/>
  <c r="F8" i="97"/>
  <c r="E8" i="97"/>
  <c r="D8" i="97"/>
  <c r="D9" i="97" s="1"/>
  <c r="D10" i="97" s="1"/>
  <c r="D11" i="97" s="1"/>
  <c r="D12" i="97" s="1"/>
  <c r="D13" i="97" s="1"/>
  <c r="D14" i="97" s="1"/>
  <c r="D15" i="97" s="1"/>
  <c r="J20" i="96"/>
  <c r="I20" i="96"/>
  <c r="H20" i="96"/>
  <c r="G20" i="96"/>
  <c r="F20" i="96"/>
  <c r="E20" i="96"/>
  <c r="D20" i="96"/>
  <c r="C20" i="96"/>
  <c r="G18" i="96"/>
  <c r="J15" i="96"/>
  <c r="K15" i="96" s="1"/>
  <c r="G15" i="96"/>
  <c r="I15" i="96" s="1"/>
  <c r="F15" i="96"/>
  <c r="E15" i="96"/>
  <c r="K14" i="96"/>
  <c r="G14" i="96"/>
  <c r="I14" i="96" s="1"/>
  <c r="F14" i="96"/>
  <c r="E14" i="96"/>
  <c r="K13" i="96"/>
  <c r="G13" i="96"/>
  <c r="F13" i="96"/>
  <c r="E13" i="96"/>
  <c r="K12" i="96"/>
  <c r="G12" i="96"/>
  <c r="F12" i="96"/>
  <c r="E12" i="96"/>
  <c r="K11" i="96"/>
  <c r="G11" i="96"/>
  <c r="I11" i="96" s="1"/>
  <c r="F11" i="96"/>
  <c r="E11" i="96"/>
  <c r="K10" i="96"/>
  <c r="G10" i="96"/>
  <c r="I10" i="96" s="1"/>
  <c r="F10" i="96"/>
  <c r="E10" i="96"/>
  <c r="K9" i="96"/>
  <c r="L9" i="96" s="1"/>
  <c r="G9" i="96"/>
  <c r="F9" i="96"/>
  <c r="E9" i="96"/>
  <c r="L8" i="96"/>
  <c r="G8" i="96"/>
  <c r="F8" i="96"/>
  <c r="E8" i="96"/>
  <c r="D8" i="96"/>
  <c r="D9" i="96" s="1"/>
  <c r="D10" i="96" s="1"/>
  <c r="D11" i="96" s="1"/>
  <c r="D12" i="96" s="1"/>
  <c r="D13" i="96" s="1"/>
  <c r="D14" i="96" s="1"/>
  <c r="D15" i="96" s="1"/>
  <c r="J20" i="95"/>
  <c r="I20" i="95"/>
  <c r="H20" i="95"/>
  <c r="G20" i="95"/>
  <c r="F20" i="95"/>
  <c r="E20" i="95"/>
  <c r="D20" i="95"/>
  <c r="C20" i="95"/>
  <c r="G18" i="95"/>
  <c r="J15" i="95"/>
  <c r="K15" i="95" s="1"/>
  <c r="G15" i="95"/>
  <c r="I15" i="95" s="1"/>
  <c r="F15" i="95"/>
  <c r="E15" i="95"/>
  <c r="K14" i="95"/>
  <c r="G14" i="95"/>
  <c r="I14" i="95" s="1"/>
  <c r="F14" i="95"/>
  <c r="E14" i="95"/>
  <c r="K13" i="95"/>
  <c r="G13" i="95"/>
  <c r="F13" i="95"/>
  <c r="E13" i="95"/>
  <c r="K12" i="95"/>
  <c r="G12" i="95"/>
  <c r="F12" i="95"/>
  <c r="I12" i="95" s="1"/>
  <c r="E12" i="95"/>
  <c r="K11" i="95"/>
  <c r="G11" i="95"/>
  <c r="F11" i="95"/>
  <c r="E11" i="95"/>
  <c r="K10" i="95"/>
  <c r="G10" i="95"/>
  <c r="I10" i="95" s="1"/>
  <c r="F10" i="95"/>
  <c r="E10" i="95"/>
  <c r="K9" i="95"/>
  <c r="L9" i="95" s="1"/>
  <c r="G9" i="95"/>
  <c r="F9" i="95"/>
  <c r="F17" i="95" s="1"/>
  <c r="E9" i="95"/>
  <c r="K8" i="95"/>
  <c r="L8" i="95" s="1"/>
  <c r="G8" i="95"/>
  <c r="F8" i="95"/>
  <c r="F16" i="95" s="1"/>
  <c r="E8" i="95"/>
  <c r="D8" i="95"/>
  <c r="D9" i="95" s="1"/>
  <c r="D10" i="95" s="1"/>
  <c r="D11" i="95" s="1"/>
  <c r="D12" i="95" s="1"/>
  <c r="D13" i="95" s="1"/>
  <c r="D14" i="95" s="1"/>
  <c r="D15" i="95" s="1"/>
  <c r="J20" i="94"/>
  <c r="I20" i="94"/>
  <c r="H20" i="94"/>
  <c r="G20" i="94"/>
  <c r="F20" i="94"/>
  <c r="E20" i="94"/>
  <c r="D20" i="94"/>
  <c r="C20" i="94"/>
  <c r="G18" i="94"/>
  <c r="J15" i="94"/>
  <c r="K15" i="94" s="1"/>
  <c r="G15" i="94"/>
  <c r="I15" i="94" s="1"/>
  <c r="F15" i="94"/>
  <c r="E15" i="94"/>
  <c r="K14" i="94"/>
  <c r="G14" i="94"/>
  <c r="F14" i="94"/>
  <c r="E14" i="94"/>
  <c r="K13" i="94"/>
  <c r="G13" i="94"/>
  <c r="I13" i="94" s="1"/>
  <c r="F13" i="94"/>
  <c r="E13" i="94"/>
  <c r="K12" i="94"/>
  <c r="G12" i="94"/>
  <c r="I12" i="94" s="1"/>
  <c r="F12" i="94"/>
  <c r="E12" i="94"/>
  <c r="K11" i="94"/>
  <c r="G11" i="94"/>
  <c r="I11" i="94" s="1"/>
  <c r="F11" i="94"/>
  <c r="E11" i="94"/>
  <c r="K10" i="94"/>
  <c r="G10" i="94"/>
  <c r="F10" i="94"/>
  <c r="E10" i="94"/>
  <c r="K9" i="94"/>
  <c r="L9" i="94" s="1"/>
  <c r="G9" i="94"/>
  <c r="F9" i="94"/>
  <c r="E9" i="94"/>
  <c r="K8" i="94"/>
  <c r="L8" i="94" s="1"/>
  <c r="G8" i="94"/>
  <c r="F8" i="94"/>
  <c r="E8" i="94"/>
  <c r="D8" i="94"/>
  <c r="D9" i="94" s="1"/>
  <c r="D10" i="94" s="1"/>
  <c r="D11" i="94" s="1"/>
  <c r="D12" i="94" s="1"/>
  <c r="D13" i="94" s="1"/>
  <c r="D14" i="94" s="1"/>
  <c r="D15" i="94" s="1"/>
  <c r="J20" i="93"/>
  <c r="I20" i="93"/>
  <c r="H20" i="93"/>
  <c r="G20" i="93"/>
  <c r="F20" i="93"/>
  <c r="E20" i="93"/>
  <c r="D20" i="93"/>
  <c r="C20" i="93"/>
  <c r="G18" i="93"/>
  <c r="K15" i="93"/>
  <c r="G15" i="93"/>
  <c r="F15" i="93"/>
  <c r="I15" i="93" s="1"/>
  <c r="E15" i="93"/>
  <c r="K14" i="93"/>
  <c r="G14" i="93"/>
  <c r="F14" i="93"/>
  <c r="E14" i="93"/>
  <c r="K13" i="93"/>
  <c r="G13" i="93"/>
  <c r="I13" i="93" s="1"/>
  <c r="F13" i="93"/>
  <c r="E13" i="93"/>
  <c r="K12" i="93"/>
  <c r="G12" i="93"/>
  <c r="F12" i="93"/>
  <c r="E12" i="93"/>
  <c r="K11" i="93"/>
  <c r="G11" i="93"/>
  <c r="F11" i="93"/>
  <c r="E11" i="93"/>
  <c r="K10" i="93"/>
  <c r="G10" i="93"/>
  <c r="I10" i="93" s="1"/>
  <c r="F10" i="93"/>
  <c r="E10" i="93"/>
  <c r="K9" i="93"/>
  <c r="G9" i="93"/>
  <c r="F9" i="93"/>
  <c r="E9" i="93"/>
  <c r="K8" i="93"/>
  <c r="G8" i="93"/>
  <c r="F8" i="93"/>
  <c r="E8" i="93"/>
  <c r="D8" i="93"/>
  <c r="D9" i="93" s="1"/>
  <c r="D10" i="93" s="1"/>
  <c r="D11" i="93" s="1"/>
  <c r="D12" i="93" s="1"/>
  <c r="D13" i="93" s="1"/>
  <c r="D14" i="93" s="1"/>
  <c r="D15" i="93" s="1"/>
  <c r="J20" i="92"/>
  <c r="I20" i="92"/>
  <c r="H20" i="92"/>
  <c r="G20" i="92"/>
  <c r="F20" i="92"/>
  <c r="E20" i="92"/>
  <c r="D20" i="92"/>
  <c r="C20" i="92"/>
  <c r="G18" i="92"/>
  <c r="J15" i="92"/>
  <c r="K15" i="92" s="1"/>
  <c r="G15" i="92"/>
  <c r="I15" i="92" s="1"/>
  <c r="F15" i="92"/>
  <c r="E15" i="92"/>
  <c r="K14" i="92"/>
  <c r="G14" i="92"/>
  <c r="F14" i="92"/>
  <c r="E14" i="92"/>
  <c r="K13" i="92"/>
  <c r="G13" i="92"/>
  <c r="I13" i="92" s="1"/>
  <c r="F13" i="92"/>
  <c r="E13" i="92"/>
  <c r="K12" i="92"/>
  <c r="G12" i="92"/>
  <c r="F12" i="92"/>
  <c r="E12" i="92"/>
  <c r="K11" i="92"/>
  <c r="G11" i="92"/>
  <c r="I11" i="92" s="1"/>
  <c r="F11" i="92"/>
  <c r="E11" i="92"/>
  <c r="K10" i="92"/>
  <c r="G10" i="92"/>
  <c r="I10" i="92" s="1"/>
  <c r="F10" i="92"/>
  <c r="E10" i="92"/>
  <c r="K9" i="92"/>
  <c r="G9" i="92"/>
  <c r="F9" i="92"/>
  <c r="E9" i="92"/>
  <c r="L8" i="92"/>
  <c r="K8" i="92"/>
  <c r="G8" i="92"/>
  <c r="F8" i="92"/>
  <c r="E8" i="92"/>
  <c r="D8" i="92"/>
  <c r="D9" i="92" s="1"/>
  <c r="D10" i="92" s="1"/>
  <c r="D11" i="92" s="1"/>
  <c r="D12" i="92" s="1"/>
  <c r="D13" i="92" s="1"/>
  <c r="D14" i="92" s="1"/>
  <c r="D15" i="92" s="1"/>
  <c r="G18" i="87"/>
  <c r="H8" i="4"/>
  <c r="H7" i="4"/>
  <c r="I12" i="103" l="1"/>
  <c r="I17" i="103" s="1"/>
  <c r="F17" i="103"/>
  <c r="L10" i="104"/>
  <c r="L12" i="104" s="1"/>
  <c r="L14" i="104" s="1"/>
  <c r="L11" i="105"/>
  <c r="L13" i="105" s="1"/>
  <c r="L10" i="105"/>
  <c r="L12" i="105" s="1"/>
  <c r="L12" i="98"/>
  <c r="L14" i="98" s="1"/>
  <c r="L11" i="98"/>
  <c r="L13" i="98" s="1"/>
  <c r="L14" i="92"/>
  <c r="L10" i="101"/>
  <c r="L12" i="101" s="1"/>
  <c r="L14" i="101" s="1"/>
  <c r="L11" i="100"/>
  <c r="L13" i="100" s="1"/>
  <c r="L15" i="100"/>
  <c r="L11" i="99"/>
  <c r="L13" i="99" s="1"/>
  <c r="L10" i="95"/>
  <c r="L12" i="95" s="1"/>
  <c r="L14" i="95" s="1"/>
  <c r="L11" i="95"/>
  <c r="L10" i="96"/>
  <c r="L12" i="96" s="1"/>
  <c r="L13" i="96" s="1"/>
  <c r="L10" i="94"/>
  <c r="L12" i="94" s="1"/>
  <c r="L12" i="103"/>
  <c r="L14" i="103" s="1"/>
  <c r="I14" i="94"/>
  <c r="I10" i="94"/>
  <c r="I8" i="94"/>
  <c r="I13" i="95"/>
  <c r="G17" i="95"/>
  <c r="I11" i="95"/>
  <c r="G16" i="95"/>
  <c r="I15" i="97"/>
  <c r="I13" i="97"/>
  <c r="I11" i="97"/>
  <c r="I15" i="98"/>
  <c r="I13" i="98"/>
  <c r="I12" i="98"/>
  <c r="I8" i="98"/>
  <c r="I14" i="93"/>
  <c r="I12" i="93"/>
  <c r="I11" i="93"/>
  <c r="I9" i="93"/>
  <c r="I8" i="93"/>
  <c r="I13" i="96"/>
  <c r="I12" i="96"/>
  <c r="I10" i="99"/>
  <c r="I9" i="99"/>
  <c r="I14" i="92"/>
  <c r="I12" i="92"/>
  <c r="I15" i="101"/>
  <c r="I13" i="101"/>
  <c r="I11" i="101"/>
  <c r="I8" i="101"/>
  <c r="I15" i="102"/>
  <c r="I10" i="102"/>
  <c r="I9" i="102"/>
  <c r="I14" i="104"/>
  <c r="I10" i="104"/>
  <c r="I13" i="103"/>
  <c r="I14" i="100"/>
  <c r="I10" i="100"/>
  <c r="I18" i="100" s="1"/>
  <c r="I9" i="100"/>
  <c r="I17" i="100" s="1"/>
  <c r="I15" i="105"/>
  <c r="I13" i="105"/>
  <c r="I12" i="105"/>
  <c r="I9" i="106"/>
  <c r="I18" i="108"/>
  <c r="I19" i="107"/>
  <c r="I18" i="106"/>
  <c r="F18" i="106"/>
  <c r="I9" i="105"/>
  <c r="F18" i="105"/>
  <c r="I18" i="104"/>
  <c r="L15" i="104"/>
  <c r="F18" i="104"/>
  <c r="L13" i="103"/>
  <c r="L15" i="103" s="1"/>
  <c r="I9" i="103"/>
  <c r="F18" i="103"/>
  <c r="I8" i="103"/>
  <c r="I18" i="102"/>
  <c r="F18" i="102"/>
  <c r="L11" i="101"/>
  <c r="L13" i="101" s="1"/>
  <c r="L15" i="101" s="1"/>
  <c r="I9" i="101"/>
  <c r="I17" i="101" s="1"/>
  <c r="I16" i="101"/>
  <c r="F18" i="101"/>
  <c r="I16" i="100"/>
  <c r="L10" i="100"/>
  <c r="L12" i="100" s="1"/>
  <c r="L14" i="100" s="1"/>
  <c r="G16" i="100"/>
  <c r="F18" i="100"/>
  <c r="L15" i="99"/>
  <c r="I18" i="99"/>
  <c r="L10" i="99"/>
  <c r="L12" i="99" s="1"/>
  <c r="L14" i="99" s="1"/>
  <c r="F18" i="99"/>
  <c r="I18" i="98"/>
  <c r="I9" i="98"/>
  <c r="F18" i="98"/>
  <c r="I9" i="97"/>
  <c r="F19" i="97"/>
  <c r="L11" i="96"/>
  <c r="L14" i="96" s="1"/>
  <c r="L15" i="96" s="1"/>
  <c r="I9" i="96"/>
  <c r="F18" i="96"/>
  <c r="I8" i="96"/>
  <c r="L13" i="95"/>
  <c r="L15" i="95" s="1"/>
  <c r="I9" i="95"/>
  <c r="I17" i="95" s="1"/>
  <c r="F18" i="95"/>
  <c r="I8" i="95"/>
  <c r="L11" i="94"/>
  <c r="L13" i="94" s="1"/>
  <c r="I9" i="94"/>
  <c r="F18" i="94"/>
  <c r="I18" i="93"/>
  <c r="F18" i="93"/>
  <c r="L13" i="92"/>
  <c r="L15" i="92" s="1"/>
  <c r="I9" i="92"/>
  <c r="F18" i="92"/>
  <c r="I8" i="92"/>
  <c r="AO58" i="89"/>
  <c r="AM58" i="89" s="1"/>
  <c r="AO55" i="89"/>
  <c r="AM55" i="89" s="1"/>
  <c r="AO52" i="89"/>
  <c r="AM52" i="89" s="1"/>
  <c r="AO49" i="89"/>
  <c r="AM49" i="89" s="1"/>
  <c r="AO46" i="89"/>
  <c r="AM46" i="89" s="1"/>
  <c r="AO43" i="89"/>
  <c r="AM43" i="89" s="1"/>
  <c r="AO40" i="89"/>
  <c r="AM40" i="89" s="1"/>
  <c r="AO37" i="89"/>
  <c r="AM37" i="89" s="1"/>
  <c r="AO34" i="89"/>
  <c r="AM34" i="89" s="1"/>
  <c r="AO31" i="89"/>
  <c r="AM31" i="89" s="1"/>
  <c r="AO28" i="89"/>
  <c r="AM28" i="89" s="1"/>
  <c r="AO25" i="89"/>
  <c r="AM25" i="89" s="1"/>
  <c r="AO22" i="89"/>
  <c r="AM22" i="89" s="1"/>
  <c r="AO19" i="89"/>
  <c r="AM19" i="89" s="1"/>
  <c r="AO16" i="89"/>
  <c r="AM16" i="89" s="1"/>
  <c r="AO13" i="89"/>
  <c r="AM13" i="89" s="1"/>
  <c r="AO10" i="89"/>
  <c r="AM10" i="89" s="1"/>
  <c r="AO7" i="89"/>
  <c r="AM7" i="89" s="1"/>
  <c r="Z10" i="89"/>
  <c r="Z13" i="89"/>
  <c r="Z16" i="89"/>
  <c r="Z19" i="89"/>
  <c r="Z22" i="89"/>
  <c r="Z25" i="89"/>
  <c r="Z28" i="89"/>
  <c r="Z31" i="89"/>
  <c r="Z34" i="89"/>
  <c r="Z37" i="89"/>
  <c r="Z40" i="89"/>
  <c r="Z43" i="89"/>
  <c r="Z46" i="89"/>
  <c r="Z49" i="89"/>
  <c r="Z52" i="89"/>
  <c r="Z55" i="89"/>
  <c r="Z58" i="89"/>
  <c r="AE58" i="89" s="1"/>
  <c r="Z7" i="89"/>
  <c r="AG49" i="89"/>
  <c r="AG52" i="89"/>
  <c r="AG55" i="89"/>
  <c r="AG58" i="89"/>
  <c r="AG65" i="89"/>
  <c r="AG66" i="89"/>
  <c r="AG67" i="89"/>
  <c r="AG68" i="89"/>
  <c r="AG69" i="89"/>
  <c r="AG70" i="89"/>
  <c r="AG71" i="89"/>
  <c r="AG72" i="89"/>
  <c r="AG73" i="89"/>
  <c r="AG74" i="89"/>
  <c r="AG75" i="89"/>
  <c r="AG76" i="89"/>
  <c r="AG77" i="89"/>
  <c r="AG78" i="89"/>
  <c r="AG79" i="89"/>
  <c r="AG80" i="89"/>
  <c r="AG81" i="89"/>
  <c r="F49" i="89"/>
  <c r="AB55" i="89"/>
  <c r="AB58" i="89"/>
  <c r="AA55" i="89"/>
  <c r="AD55" i="89" s="1"/>
  <c r="AA58" i="89"/>
  <c r="AD58" i="89" s="1"/>
  <c r="AE55" i="89"/>
  <c r="I55" i="89"/>
  <c r="J55" i="89" s="1"/>
  <c r="I56" i="89"/>
  <c r="J56" i="89" s="1"/>
  <c r="I57" i="89"/>
  <c r="J57" i="89" s="1"/>
  <c r="I58" i="89"/>
  <c r="J58" i="89" s="1"/>
  <c r="I59" i="89"/>
  <c r="J59" i="89" s="1"/>
  <c r="I60" i="89"/>
  <c r="J60" i="89" s="1"/>
  <c r="AA7" i="89"/>
  <c r="AJ7" i="89" s="1"/>
  <c r="I18" i="94" l="1"/>
  <c r="I19" i="97"/>
  <c r="I18" i="101"/>
  <c r="I18" i="105"/>
  <c r="I18" i="103"/>
  <c r="I18" i="96"/>
  <c r="I18" i="95"/>
  <c r="I16" i="95"/>
  <c r="I18" i="92"/>
  <c r="K55" i="89"/>
  <c r="AC55" i="89"/>
  <c r="AL55" i="89"/>
  <c r="AJ55" i="89"/>
  <c r="AK55" i="89"/>
  <c r="AI55" i="89" s="1"/>
  <c r="AF55" i="89" s="1"/>
  <c r="F55" i="89" s="1"/>
  <c r="AJ58" i="89"/>
  <c r="AL58" i="89"/>
  <c r="AK58" i="89"/>
  <c r="AI58" i="89" s="1"/>
  <c r="AL7" i="89"/>
  <c r="AK7" i="89"/>
  <c r="AC58" i="89"/>
  <c r="K58" i="89"/>
  <c r="AA49" i="89"/>
  <c r="AB49" i="89"/>
  <c r="AA52" i="89"/>
  <c r="AB52" i="89"/>
  <c r="AA46" i="89"/>
  <c r="AD46" i="89" s="1"/>
  <c r="AE49" i="89"/>
  <c r="AE52" i="89"/>
  <c r="I54" i="89"/>
  <c r="J54" i="89" s="1"/>
  <c r="I53" i="89"/>
  <c r="J53" i="89" s="1"/>
  <c r="I52" i="89"/>
  <c r="J52" i="89" s="1"/>
  <c r="I51" i="89"/>
  <c r="J51" i="89" s="1"/>
  <c r="I50" i="89"/>
  <c r="J50" i="89" s="1"/>
  <c r="I49" i="89"/>
  <c r="J49" i="89" s="1"/>
  <c r="I48" i="89"/>
  <c r="J48" i="89" s="1"/>
  <c r="I47" i="89"/>
  <c r="J47" i="89" s="1"/>
  <c r="AG46" i="89"/>
  <c r="AB46" i="89"/>
  <c r="AE46" i="89"/>
  <c r="I46" i="89"/>
  <c r="J46" i="89" s="1"/>
  <c r="I45" i="89"/>
  <c r="J45" i="89" s="1"/>
  <c r="I44" i="89"/>
  <c r="J44" i="89" s="1"/>
  <c r="AG43" i="89"/>
  <c r="AB43" i="89"/>
  <c r="AA43" i="89"/>
  <c r="AE43" i="89"/>
  <c r="I43" i="89"/>
  <c r="J43" i="89" s="1"/>
  <c r="I42" i="89"/>
  <c r="J42" i="89" s="1"/>
  <c r="I41" i="89"/>
  <c r="J41" i="89" s="1"/>
  <c r="AG40" i="89"/>
  <c r="AB40" i="89"/>
  <c r="AA40" i="89"/>
  <c r="AE40" i="89"/>
  <c r="I40" i="89"/>
  <c r="J40" i="89" s="1"/>
  <c r="I39" i="89"/>
  <c r="J39" i="89" s="1"/>
  <c r="I38" i="89"/>
  <c r="J38" i="89" s="1"/>
  <c r="AG37" i="89"/>
  <c r="AB37" i="89"/>
  <c r="AA37" i="89"/>
  <c r="AE37" i="89"/>
  <c r="I37" i="89"/>
  <c r="J37" i="89" s="1"/>
  <c r="I36" i="89"/>
  <c r="J36" i="89" s="1"/>
  <c r="I35" i="89"/>
  <c r="J35" i="89" s="1"/>
  <c r="AG34" i="89"/>
  <c r="AB34" i="89"/>
  <c r="AA34" i="89"/>
  <c r="AE34" i="89"/>
  <c r="I34" i="89"/>
  <c r="J34" i="89" s="1"/>
  <c r="I33" i="89"/>
  <c r="J33" i="89" s="1"/>
  <c r="I32" i="89"/>
  <c r="J32" i="89" s="1"/>
  <c r="AG31" i="89"/>
  <c r="AB31" i="89"/>
  <c r="AA31" i="89"/>
  <c r="AE31" i="89"/>
  <c r="I31" i="89"/>
  <c r="J31" i="89" s="1"/>
  <c r="I30" i="89"/>
  <c r="J30" i="89" s="1"/>
  <c r="I29" i="89"/>
  <c r="J29" i="89" s="1"/>
  <c r="AG28" i="89"/>
  <c r="AB28" i="89"/>
  <c r="AA28" i="89"/>
  <c r="AL28" i="89" s="1"/>
  <c r="AE28" i="89"/>
  <c r="I28" i="89"/>
  <c r="J28" i="89" s="1"/>
  <c r="I27" i="89"/>
  <c r="J27" i="89" s="1"/>
  <c r="I26" i="89"/>
  <c r="J26" i="89" s="1"/>
  <c r="AG25" i="89"/>
  <c r="AB25" i="89"/>
  <c r="AA25" i="89"/>
  <c r="AL25" i="89" s="1"/>
  <c r="AE25" i="89"/>
  <c r="I25" i="89"/>
  <c r="J25" i="89" s="1"/>
  <c r="I24" i="89"/>
  <c r="J24" i="89" s="1"/>
  <c r="I23" i="89"/>
  <c r="J23" i="89" s="1"/>
  <c r="AG22" i="89"/>
  <c r="AB22" i="89"/>
  <c r="AA22" i="89"/>
  <c r="AL22" i="89" s="1"/>
  <c r="AE22" i="89"/>
  <c r="I22" i="89"/>
  <c r="J22" i="89" s="1"/>
  <c r="I21" i="89"/>
  <c r="J21" i="89" s="1"/>
  <c r="I20" i="89"/>
  <c r="J20" i="89" s="1"/>
  <c r="AG19" i="89"/>
  <c r="AB19" i="89"/>
  <c r="AA19" i="89"/>
  <c r="AL19" i="89" s="1"/>
  <c r="AE19" i="89"/>
  <c r="I19" i="89"/>
  <c r="J19" i="89" s="1"/>
  <c r="I18" i="89"/>
  <c r="J18" i="89" s="1"/>
  <c r="I17" i="89"/>
  <c r="J17" i="89" s="1"/>
  <c r="AG16" i="89"/>
  <c r="AE16" i="89"/>
  <c r="AB16" i="89"/>
  <c r="AA16" i="89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G13" i="89"/>
  <c r="AB13" i="89"/>
  <c r="AA13" i="89"/>
  <c r="AE13" i="89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I12" i="89"/>
  <c r="J12" i="89" s="1"/>
  <c r="U11" i="89"/>
  <c r="T11" i="89"/>
  <c r="S11" i="89"/>
  <c r="R11" i="89"/>
  <c r="Q11" i="89"/>
  <c r="P11" i="89"/>
  <c r="O11" i="89"/>
  <c r="N11" i="89"/>
  <c r="I11" i="89"/>
  <c r="J11" i="89" s="1"/>
  <c r="AG10" i="89"/>
  <c r="AB10" i="89"/>
  <c r="AA10" i="89"/>
  <c r="AE10" i="89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G7" i="89"/>
  <c r="AB7" i="89"/>
  <c r="AI7" i="89" s="1"/>
  <c r="AE7" i="89"/>
  <c r="U7" i="89"/>
  <c r="I7" i="89"/>
  <c r="J7" i="89" s="1"/>
  <c r="J20" i="87"/>
  <c r="I20" i="87"/>
  <c r="H20" i="87"/>
  <c r="G20" i="87"/>
  <c r="F20" i="87"/>
  <c r="E20" i="87"/>
  <c r="D20" i="87"/>
  <c r="C20" i="87"/>
  <c r="J15" i="87"/>
  <c r="K15" i="87" s="1"/>
  <c r="G15" i="87"/>
  <c r="I15" i="87" s="1"/>
  <c r="F15" i="87"/>
  <c r="E15" i="87"/>
  <c r="K14" i="87"/>
  <c r="G14" i="87"/>
  <c r="I14" i="87" s="1"/>
  <c r="F14" i="87"/>
  <c r="E14" i="87"/>
  <c r="K13" i="87"/>
  <c r="G13" i="87"/>
  <c r="I13" i="87" s="1"/>
  <c r="F13" i="87"/>
  <c r="E13" i="87"/>
  <c r="K12" i="87"/>
  <c r="G12" i="87"/>
  <c r="I12" i="87" s="1"/>
  <c r="F12" i="87"/>
  <c r="E12" i="87"/>
  <c r="K11" i="87"/>
  <c r="G11" i="87"/>
  <c r="I11" i="87" s="1"/>
  <c r="F11" i="87"/>
  <c r="E11" i="87"/>
  <c r="K10" i="87"/>
  <c r="G10" i="87"/>
  <c r="F10" i="87"/>
  <c r="E10" i="87"/>
  <c r="K9" i="87"/>
  <c r="L9" i="87" s="1"/>
  <c r="G9" i="87"/>
  <c r="F9" i="87"/>
  <c r="E9" i="87"/>
  <c r="K8" i="87"/>
  <c r="L8" i="87" s="1"/>
  <c r="G8" i="87"/>
  <c r="F8" i="87"/>
  <c r="E8" i="87"/>
  <c r="D8" i="87"/>
  <c r="D9" i="87" s="1"/>
  <c r="D10" i="87" s="1"/>
  <c r="D11" i="87" s="1"/>
  <c r="D12" i="87" s="1"/>
  <c r="D13" i="87" s="1"/>
  <c r="D14" i="87" s="1"/>
  <c r="D15" i="87" s="1"/>
  <c r="I10" i="87" l="1"/>
  <c r="I9" i="87"/>
  <c r="K37" i="89"/>
  <c r="K52" i="89"/>
  <c r="K34" i="89"/>
  <c r="K19" i="89"/>
  <c r="AC46" i="89"/>
  <c r="AJ46" i="89"/>
  <c r="AL46" i="89"/>
  <c r="AK46" i="89"/>
  <c r="AI46" i="89" s="1"/>
  <c r="AL52" i="89"/>
  <c r="AI52" i="89" s="1"/>
  <c r="AF52" i="89" s="1"/>
  <c r="F52" i="89" s="1"/>
  <c r="AK52" i="89"/>
  <c r="K28" i="89"/>
  <c r="AI25" i="89"/>
  <c r="AH55" i="89"/>
  <c r="AH58" i="89"/>
  <c r="AF58" i="89" s="1"/>
  <c r="F58" i="89" s="1"/>
  <c r="AJ34" i="89"/>
  <c r="AK34" i="89"/>
  <c r="AH34" i="89" s="1"/>
  <c r="AF34" i="89" s="1"/>
  <c r="F34" i="89" s="1"/>
  <c r="AL34" i="89"/>
  <c r="AI34" i="89"/>
  <c r="AD28" i="89"/>
  <c r="AI28" i="89"/>
  <c r="AK49" i="89"/>
  <c r="AI49" i="89" s="1"/>
  <c r="AL49" i="89"/>
  <c r="AL37" i="89"/>
  <c r="AK37" i="89"/>
  <c r="AJ40" i="89"/>
  <c r="AK40" i="89"/>
  <c r="AH40" i="89" s="1"/>
  <c r="AL40" i="89"/>
  <c r="AI40" i="89"/>
  <c r="AF40" i="89" s="1"/>
  <c r="F40" i="89" s="1"/>
  <c r="K43" i="89"/>
  <c r="AJ43" i="89"/>
  <c r="AK43" i="89"/>
  <c r="AL43" i="89"/>
  <c r="AD43" i="89"/>
  <c r="AC43" i="89" s="1"/>
  <c r="AJ31" i="89"/>
  <c r="AK31" i="89"/>
  <c r="AI31" i="89" s="1"/>
  <c r="AL31" i="89"/>
  <c r="AL16" i="89"/>
  <c r="AL13" i="89"/>
  <c r="AL10" i="89"/>
  <c r="AH7" i="89"/>
  <c r="AF7" i="89" s="1"/>
  <c r="F7" i="89" s="1"/>
  <c r="AD10" i="89"/>
  <c r="AK10" i="89"/>
  <c r="AI10" i="89" s="1"/>
  <c r="AJ10" i="89"/>
  <c r="K22" i="89"/>
  <c r="AK28" i="89"/>
  <c r="AJ28" i="89"/>
  <c r="AH28" i="89" s="1"/>
  <c r="AD34" i="89"/>
  <c r="AD40" i="89"/>
  <c r="AD13" i="89"/>
  <c r="AC13" i="89" s="1"/>
  <c r="AK13" i="89"/>
  <c r="AJ13" i="89"/>
  <c r="AD16" i="89"/>
  <c r="AC16" i="89" s="1"/>
  <c r="AK16" i="89"/>
  <c r="AJ16" i="89"/>
  <c r="AC19" i="89"/>
  <c r="K25" i="89"/>
  <c r="AC28" i="89"/>
  <c r="AD31" i="89"/>
  <c r="AD37" i="89"/>
  <c r="AC37" i="89" s="1"/>
  <c r="AJ37" i="89"/>
  <c r="K46" i="89"/>
  <c r="AD52" i="89"/>
  <c r="AC52" i="89" s="1"/>
  <c r="AJ52" i="89"/>
  <c r="AH52" i="89" s="1"/>
  <c r="AD19" i="89"/>
  <c r="AK19" i="89"/>
  <c r="AH19" i="89" s="1"/>
  <c r="AJ19" i="89"/>
  <c r="AD22" i="89"/>
  <c r="AK22" i="89"/>
  <c r="AH22" i="89" s="1"/>
  <c r="AJ22" i="89"/>
  <c r="AD25" i="89"/>
  <c r="AC25" i="89" s="1"/>
  <c r="AK25" i="89"/>
  <c r="AJ25" i="89"/>
  <c r="AH25" i="89" s="1"/>
  <c r="AD49" i="89"/>
  <c r="AJ49" i="89"/>
  <c r="AC49" i="89"/>
  <c r="K49" i="89"/>
  <c r="L10" i="87"/>
  <c r="K31" i="89"/>
  <c r="K40" i="89"/>
  <c r="AD7" i="89"/>
  <c r="L11" i="87"/>
  <c r="K7" i="89"/>
  <c r="AC31" i="89"/>
  <c r="AC34" i="89"/>
  <c r="K13" i="89"/>
  <c r="AC7" i="89"/>
  <c r="K10" i="89"/>
  <c r="K16" i="89"/>
  <c r="AC22" i="89"/>
  <c r="AC10" i="89"/>
  <c r="AC40" i="89"/>
  <c r="F18" i="87"/>
  <c r="I8" i="87"/>
  <c r="AI37" i="89" l="1"/>
  <c r="AF37" i="89" s="1"/>
  <c r="F37" i="89" s="1"/>
  <c r="AF28" i="89"/>
  <c r="F28" i="89" s="1"/>
  <c r="L58" i="89"/>
  <c r="AH46" i="89"/>
  <c r="AF46" i="89" s="1"/>
  <c r="F46" i="89" s="1"/>
  <c r="AF25" i="89"/>
  <c r="F25" i="89" s="1"/>
  <c r="AI16" i="89"/>
  <c r="AI22" i="89"/>
  <c r="AF22" i="89" s="1"/>
  <c r="F22" i="89" s="1"/>
  <c r="AH49" i="89"/>
  <c r="AF49" i="89" s="1"/>
  <c r="AH37" i="89"/>
  <c r="AI43" i="89"/>
  <c r="AH43" i="89"/>
  <c r="AH31" i="89"/>
  <c r="AF31" i="89" s="1"/>
  <c r="F31" i="89" s="1"/>
  <c r="AI19" i="89"/>
  <c r="AF19" i="89" s="1"/>
  <c r="F19" i="89" s="1"/>
  <c r="AH13" i="89"/>
  <c r="AF13" i="89" s="1"/>
  <c r="F13" i="89" s="1"/>
  <c r="AI13" i="89"/>
  <c r="AH16" i="89"/>
  <c r="AF16" i="89" s="1"/>
  <c r="F16" i="89" s="1"/>
  <c r="AH10" i="89"/>
  <c r="AF10" i="89" s="1"/>
  <c r="F10" i="89" s="1"/>
  <c r="L55" i="89"/>
  <c r="L46" i="89"/>
  <c r="L43" i="89"/>
  <c r="L31" i="89"/>
  <c r="L19" i="89"/>
  <c r="L10" i="89"/>
  <c r="L28" i="89"/>
  <c r="L7" i="89"/>
  <c r="L52" i="89"/>
  <c r="L40" i="89"/>
  <c r="L49" i="89"/>
  <c r="L37" i="89"/>
  <c r="L25" i="89"/>
  <c r="L16" i="89"/>
  <c r="L34" i="89"/>
  <c r="L22" i="89"/>
  <c r="L13" i="89"/>
  <c r="I18" i="87"/>
  <c r="AF43" i="89" l="1"/>
  <c r="F43" i="89" s="1"/>
</calcChain>
</file>

<file path=xl/comments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<sst xmlns="http://schemas.openxmlformats.org/spreadsheetml/2006/main" count="1074" uniqueCount="395">
  <si>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</si>
  <si>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</si>
  <si>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</si>
  <si>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</si>
  <si>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</si>
  <si>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</si>
  <si>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</si>
  <si>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</si>
  <si>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</si>
  <si>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</si>
  <si>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</si>
  <si>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</si>
  <si>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</si>
  <si>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</si>
  <si>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</si>
  <si>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</si>
  <si>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</si>
  <si>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</si>
  <si>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</si>
  <si>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</si>
  <si>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</si>
  <si>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</si>
  <si>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</si>
  <si>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</si>
  <si>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</si>
  <si>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</si>
  <si>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</si>
  <si>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</si>
  <si>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</si>
  <si>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</si>
  <si>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</si>
  <si>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</si>
  <si>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</si>
  <si>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</si>
  <si>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</si>
  <si>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</si>
  <si>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</si>
  <si>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</si>
  <si>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</si>
  <si>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</si>
  <si>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</si>
  <si>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</si>
  <si>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</si>
  <si>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</si>
  <si>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</si>
  <si>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</si>
  <si>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</si>
  <si>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</si>
  <si>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</si>
  <si>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</si>
  <si>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</si>
  <si>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</si>
  <si>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</si>
  <si>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</si>
  <si>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</si>
  <si>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</si>
  <si>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</si>
  <si>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</si>
  <si>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</si>
  <si>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</si>
  <si>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</si>
  <si>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</si>
  <si>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</si>
  <si>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</si>
  <si>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</si>
  <si>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</si>
  <si>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</si>
  <si>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</si>
  <si>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</si>
  <si>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</si>
  <si>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</si>
  <si>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</si>
  <si>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</si>
  <si>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</si>
  <si>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</si>
  <si>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</si>
  <si>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</si>
  <si>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</si>
  <si>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</si>
  <si>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</si>
  <si>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</si>
  <si>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</si>
  <si>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</si>
  <si>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</si>
  <si>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</si>
  <si>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</si>
  <si>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</si>
  <si>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</si>
  <si>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</si>
  <si>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</si>
  <si>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4ч</t>
  </si>
  <si>
    <t>3ч</t>
  </si>
  <si>
    <t>2 ел</t>
  </si>
  <si>
    <t>кол</t>
  </si>
  <si>
    <t>бон</t>
  </si>
  <si>
    <t>уч</t>
  </si>
  <si>
    <t>2 уч</t>
  </si>
  <si>
    <t>3 уч</t>
  </si>
  <si>
    <t>1из2</t>
  </si>
  <si>
    <t>16-1</t>
  </si>
  <si>
    <t>16-2</t>
  </si>
  <si>
    <t>16-3</t>
  </si>
  <si>
    <t>17-1</t>
  </si>
  <si>
    <t>17-2</t>
  </si>
  <si>
    <t>17-3</t>
  </si>
  <si>
    <t>19-1</t>
  </si>
  <si>
    <t>19-2</t>
  </si>
  <si>
    <t>19-3</t>
  </si>
  <si>
    <t>20-1</t>
  </si>
  <si>
    <t>20-2</t>
  </si>
  <si>
    <t>20-3</t>
  </si>
  <si>
    <t>1из3</t>
  </si>
  <si>
    <t>2из3</t>
  </si>
  <si>
    <t>3чел</t>
  </si>
  <si>
    <t>2из2/3v3</t>
  </si>
  <si>
    <t>Wasp</t>
  </si>
  <si>
    <t>Василевский Александр</t>
  </si>
  <si>
    <t>Швец  Денис</t>
  </si>
  <si>
    <t>Ingul kart Rt</t>
  </si>
  <si>
    <t>Кублицкий Виктор</t>
  </si>
  <si>
    <t>Геронимус Макс</t>
  </si>
  <si>
    <t>Kart Freedom Rt</t>
  </si>
  <si>
    <t>Терещенко Андрей</t>
  </si>
  <si>
    <t>Медведева Дарья</t>
  </si>
  <si>
    <t>G.A.T</t>
  </si>
  <si>
    <t>Любина  Елена</t>
  </si>
  <si>
    <t>Геронимус К.</t>
  </si>
  <si>
    <t>Ingul kart Acadamy</t>
  </si>
  <si>
    <t>Сивак Максим</t>
  </si>
  <si>
    <t>Демьяненко Дмитрий</t>
  </si>
  <si>
    <t>Гладышев Степан</t>
  </si>
  <si>
    <t>Kart Freedom JT</t>
  </si>
  <si>
    <t>Юрченко Владимир</t>
  </si>
  <si>
    <t>Новиков Герман</t>
  </si>
  <si>
    <t>Kart Freedom</t>
  </si>
  <si>
    <t>Паненко Женя</t>
  </si>
  <si>
    <t>Петушков Андрей</t>
  </si>
  <si>
    <t>Кочетов Игорь</t>
  </si>
  <si>
    <t>Поляруш Александр</t>
  </si>
  <si>
    <t>Сoachella</t>
  </si>
  <si>
    <t>Fortuna Racing</t>
  </si>
  <si>
    <t>Фортуна Таня</t>
  </si>
  <si>
    <t>Шутка Виталий</t>
  </si>
  <si>
    <t>Ткаченко Кирилл</t>
  </si>
  <si>
    <t>Kozaks</t>
  </si>
  <si>
    <t>Пикулин Павел</t>
  </si>
  <si>
    <t>Голубченко Александр</t>
  </si>
  <si>
    <t>Звягин Гриша</t>
  </si>
  <si>
    <t>K44</t>
  </si>
  <si>
    <t>Наум</t>
  </si>
  <si>
    <t>Дио</t>
  </si>
  <si>
    <t>Закалюк Женя</t>
  </si>
  <si>
    <t>Карлюк Марина</t>
  </si>
  <si>
    <t>Якусик Саша</t>
  </si>
  <si>
    <t>Buro 11</t>
  </si>
  <si>
    <t>Vpered ta Vgory</t>
  </si>
  <si>
    <t>Стоцкий Андрей</t>
  </si>
  <si>
    <t>Манило Денис</t>
  </si>
  <si>
    <t>NSJ</t>
  </si>
  <si>
    <t>Тыщенко Миша</t>
  </si>
  <si>
    <t>Мифтахутдинов Ильяс</t>
  </si>
  <si>
    <t>Winni</t>
  </si>
  <si>
    <t>Бахмацкий Олег</t>
  </si>
  <si>
    <t>Гобади Авеста</t>
  </si>
  <si>
    <t xml:space="preserve">50 gramms  </t>
  </si>
  <si>
    <t>Серия мини марафонов "Большие Гонки 2019", 10-й этап, 24.08.19</t>
  </si>
  <si>
    <t>e-k Motorsport</t>
  </si>
  <si>
    <t xml:space="preserve">Коруз Вадим </t>
  </si>
  <si>
    <t>Якусик Дима</t>
  </si>
  <si>
    <t>Ingul kart RT</t>
  </si>
  <si>
    <t>E-K Motosport</t>
  </si>
  <si>
    <t>Ingul Kart Acadamy</t>
  </si>
  <si>
    <t>50grams</t>
  </si>
  <si>
    <t>Coachella</t>
  </si>
  <si>
    <t>4:00:44</t>
  </si>
  <si>
    <t>1 Круг</t>
  </si>
  <si>
    <t>2 Круга</t>
  </si>
  <si>
    <t>3 Круга</t>
  </si>
  <si>
    <t>5 Кругов</t>
  </si>
  <si>
    <t>6 Кругов</t>
  </si>
  <si>
    <t>8 Кругов</t>
  </si>
  <si>
    <t>-</t>
  </si>
  <si>
    <t>1 круг</t>
  </si>
  <si>
    <t>Сомок Денис</t>
  </si>
  <si>
    <t>Морозенко Сергей</t>
  </si>
  <si>
    <t>Конфигурация № 3R</t>
  </si>
  <si>
    <t>Чемпионат мини марафон "Большие Гонки", 10-й этап</t>
  </si>
  <si>
    <t>2:19.44</t>
  </si>
  <si>
    <t>1:55.73</t>
  </si>
  <si>
    <t>2:18.77</t>
  </si>
  <si>
    <t>2:19.13</t>
  </si>
  <si>
    <t>2:18.81</t>
  </si>
  <si>
    <t>2:18.79</t>
  </si>
  <si>
    <t>2:20.01</t>
  </si>
  <si>
    <t>2:18.59</t>
  </si>
  <si>
    <t>2:18.32</t>
  </si>
  <si>
    <t>2:19.39</t>
  </si>
  <si>
    <t>2:19.36</t>
  </si>
  <si>
    <t>2:18.37</t>
  </si>
  <si>
    <t>2:18.43</t>
  </si>
  <si>
    <t>2:18.08</t>
  </si>
  <si>
    <t>2:19.02</t>
  </si>
  <si>
    <t>2:19.87</t>
  </si>
  <si>
    <t>2:19.31</t>
  </si>
  <si>
    <t>2:30.77</t>
  </si>
  <si>
    <t>2:18.97</t>
  </si>
  <si>
    <t>2:19.04</t>
  </si>
  <si>
    <t>2:00.74</t>
  </si>
  <si>
    <t>2:18.89</t>
  </si>
  <si>
    <t>2:18.46</t>
  </si>
  <si>
    <t>2:21.07</t>
  </si>
  <si>
    <t>2:18.99</t>
  </si>
  <si>
    <t>2:19.47</t>
  </si>
  <si>
    <t>2:17.91</t>
  </si>
  <si>
    <t>2:18.74</t>
  </si>
  <si>
    <t>2:23.79</t>
  </si>
  <si>
    <t>2:18.27</t>
  </si>
  <si>
    <t>2:17.90</t>
  </si>
  <si>
    <t>2:23.76</t>
  </si>
  <si>
    <t>2:17.45</t>
  </si>
  <si>
    <t>2:20.05</t>
  </si>
  <si>
    <t>2:24.92</t>
  </si>
  <si>
    <t>2:26.04</t>
  </si>
  <si>
    <t>2:20.08</t>
  </si>
  <si>
    <t>2:19.62</t>
  </si>
  <si>
    <t>2:25.35</t>
  </si>
  <si>
    <t>2:20.09</t>
  </si>
  <si>
    <t>2:19.74</t>
  </si>
  <si>
    <t>2:33.58</t>
  </si>
  <si>
    <t>2:29.44</t>
  </si>
  <si>
    <t>2:19.26</t>
  </si>
  <si>
    <t>2:29.39</t>
  </si>
  <si>
    <t>2:20.30</t>
  </si>
  <si>
    <t>2:18.72</t>
  </si>
  <si>
    <t>2:20.96</t>
  </si>
  <si>
    <t>2:19.08</t>
  </si>
  <si>
    <t>2:22.08</t>
  </si>
  <si>
    <t>2:25.76</t>
  </si>
  <si>
    <t>2:19.96</t>
  </si>
  <si>
    <t>2:28.71</t>
  </si>
  <si>
    <t>1:57.03</t>
  </si>
  <si>
    <t>2:18.54</t>
  </si>
  <si>
    <t>2:26.75</t>
  </si>
  <si>
    <t>2:14.67</t>
  </si>
  <si>
    <t>2:19.88</t>
  </si>
  <si>
    <t>2:18.85</t>
  </si>
  <si>
    <t>2:07.58</t>
  </si>
  <si>
    <t>2:24.21</t>
  </si>
  <si>
    <t>2:18.71</t>
  </si>
  <si>
    <t>2:19.28</t>
  </si>
  <si>
    <t>2:18.25</t>
  </si>
  <si>
    <t>2:18.80</t>
  </si>
  <si>
    <t>2:18.95</t>
  </si>
  <si>
    <t>2:20.32</t>
  </si>
  <si>
    <t>2:19.43</t>
  </si>
  <si>
    <t>2:18.13</t>
  </si>
  <si>
    <t>2:19.01</t>
  </si>
  <si>
    <t>2:19.56</t>
  </si>
  <si>
    <t>2:19.53</t>
  </si>
  <si>
    <t>2:18.60</t>
  </si>
  <si>
    <t>1:54.73</t>
  </si>
  <si>
    <t>2:20.19</t>
  </si>
  <si>
    <t>2:30.25</t>
  </si>
  <si>
    <t>2:19.09</t>
  </si>
  <si>
    <t>2:20.12</t>
  </si>
  <si>
    <t>2:19.12</t>
  </si>
  <si>
    <t>2:19.76</t>
  </si>
  <si>
    <t>2:38.96</t>
  </si>
  <si>
    <t>2:04.83</t>
  </si>
  <si>
    <t>2:19.91</t>
  </si>
  <si>
    <t>2:19.64</t>
  </si>
  <si>
    <t>2:19.57</t>
  </si>
  <si>
    <t>2:19.22</t>
  </si>
  <si>
    <t>2:19.42</t>
  </si>
  <si>
    <t>2:21.73</t>
  </si>
  <si>
    <t>2:20.26</t>
  </si>
  <si>
    <t>2:21.88</t>
  </si>
  <si>
    <t>2:20.42</t>
  </si>
  <si>
    <t>2:20.15</t>
  </si>
  <si>
    <t>2:20.82</t>
  </si>
  <si>
    <t>2:24.12</t>
  </si>
  <si>
    <t>2:24.31</t>
  </si>
  <si>
    <t>2:22.28</t>
  </si>
  <si>
    <t>2:20.46</t>
  </si>
  <si>
    <t>2:21.20</t>
  </si>
  <si>
    <t>2:20.36</t>
  </si>
  <si>
    <t>2:21.25</t>
  </si>
  <si>
    <t>2:20.76</t>
  </si>
  <si>
    <t>2:41.09</t>
  </si>
  <si>
    <t>2:25.08</t>
  </si>
  <si>
    <t>2:20.24</t>
  </si>
  <si>
    <t>2:23.94</t>
  </si>
  <si>
    <t>2:20.45</t>
  </si>
  <si>
    <t>2:00.98</t>
  </si>
  <si>
    <t>2:10.42</t>
  </si>
  <si>
    <t>1:59.45</t>
  </si>
  <si>
    <t>2:31.25</t>
  </si>
  <si>
    <t>2:10.39</t>
  </si>
  <si>
    <t>2:21.34</t>
  </si>
  <si>
    <t>2:19.54</t>
  </si>
  <si>
    <t>2:18.86</t>
  </si>
  <si>
    <t>2:20.51</t>
  </si>
  <si>
    <t>2:25.42</t>
  </si>
  <si>
    <t>2:25.40</t>
  </si>
  <si>
    <t>2:19.49</t>
  </si>
  <si>
    <t>2:30.54</t>
  </si>
  <si>
    <t>2:22.72</t>
  </si>
  <si>
    <t>+20</t>
  </si>
  <si>
    <t>лимит</t>
  </si>
  <si>
    <t>+10</t>
  </si>
  <si>
    <t>провоз</t>
  </si>
  <si>
    <t>продбивание</t>
  </si>
  <si>
    <t>-12-10</t>
  </si>
  <si>
    <t>бонус за вес+передержали</t>
  </si>
  <si>
    <t>-5</t>
  </si>
  <si>
    <t>передержали</t>
  </si>
  <si>
    <t>+25</t>
  </si>
  <si>
    <t>недодержали на 2 пите</t>
  </si>
  <si>
    <t>-18</t>
  </si>
  <si>
    <t>бонус за вес</t>
  </si>
  <si>
    <t>-12</t>
  </si>
  <si>
    <t>+5</t>
  </si>
  <si>
    <t>-8</t>
  </si>
  <si>
    <t>линия</t>
  </si>
  <si>
    <t>-24</t>
  </si>
  <si>
    <t>-20+5</t>
  </si>
  <si>
    <t>передержали+линия</t>
  </si>
  <si>
    <t>-64</t>
  </si>
  <si>
    <t>13</t>
  </si>
  <si>
    <t>10</t>
  </si>
  <si>
    <t>9</t>
  </si>
  <si>
    <t>1</t>
  </si>
  <si>
    <t>44</t>
  </si>
  <si>
    <t>6</t>
  </si>
  <si>
    <t>18</t>
  </si>
  <si>
    <t>Степан</t>
  </si>
  <si>
    <t>Максим</t>
  </si>
  <si>
    <t>Дима</t>
  </si>
  <si>
    <t>2</t>
  </si>
  <si>
    <t>14</t>
  </si>
  <si>
    <t>33</t>
  </si>
  <si>
    <t>11</t>
  </si>
  <si>
    <t>5</t>
  </si>
  <si>
    <t>Игорь</t>
  </si>
  <si>
    <t>Саша</t>
  </si>
  <si>
    <t>Пикулин Паша</t>
  </si>
  <si>
    <t>7</t>
  </si>
  <si>
    <t>12</t>
  </si>
  <si>
    <t>15</t>
  </si>
  <si>
    <t>Паша</t>
  </si>
  <si>
    <t>Кирилл</t>
  </si>
  <si>
    <t>Юрченко Вова</t>
  </si>
  <si>
    <t>17</t>
  </si>
  <si>
    <t>3</t>
  </si>
  <si>
    <t>4</t>
  </si>
  <si>
    <t>Герман</t>
  </si>
  <si>
    <t>Вова</t>
  </si>
  <si>
    <t>21</t>
  </si>
  <si>
    <t>16</t>
  </si>
  <si>
    <t>8</t>
  </si>
  <si>
    <t>Женя</t>
  </si>
  <si>
    <t>Марина</t>
  </si>
  <si>
    <t>Миша</t>
  </si>
  <si>
    <t>Ильяс</t>
  </si>
  <si>
    <t>69</t>
  </si>
  <si>
    <t>Авеста</t>
  </si>
  <si>
    <t>Олег</t>
  </si>
  <si>
    <t>Сергей</t>
  </si>
  <si>
    <t>Денис</t>
  </si>
  <si>
    <t>Виталий</t>
  </si>
  <si>
    <t>Таня</t>
  </si>
  <si>
    <t>против 13</t>
  </si>
  <si>
    <t>Андрей</t>
  </si>
  <si>
    <t>Коруз Вадим</t>
  </si>
  <si>
    <t>Вадим</t>
  </si>
  <si>
    <t>Швец Денис</t>
  </si>
  <si>
    <t xml:space="preserve">Звягин Григорий </t>
  </si>
  <si>
    <t>Голубченко Саша</t>
  </si>
  <si>
    <t>Гриша</t>
  </si>
  <si>
    <t>Лысенский Денис</t>
  </si>
  <si>
    <t>Геронимус Костя</t>
  </si>
  <si>
    <t>Костя</t>
  </si>
  <si>
    <t>Любина Елена</t>
  </si>
  <si>
    <t>Лена</t>
  </si>
  <si>
    <t>Виктор</t>
  </si>
  <si>
    <t>Макс</t>
  </si>
  <si>
    <t>Медведева Даша</t>
  </si>
  <si>
    <t>Даша</t>
  </si>
  <si>
    <t xml:space="preserve"> лимит</t>
  </si>
  <si>
    <t>-6+5</t>
  </si>
  <si>
    <t>передержали+лимит</t>
  </si>
  <si>
    <t>+10+5</t>
  </si>
  <si>
    <t>вес+лимит</t>
  </si>
  <si>
    <t>Battle Master</t>
  </si>
  <si>
    <t>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</si>
</sst>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35" fillId="0" borderId="0" applyNumberFormat="0" applyFont="0" applyFill="0" applyBorder="0" applyAlignment="0" applyProtection="0"/>
  </cellStyleXfs>
  <cellXfs count="431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2" fillId="0" borderId="47" xfId="24" applyBorder="1"/>
    <xf numFmtId="0" fontId="2" fillId="0" borderId="48" xfId="24" applyBorder="1"/>
    <xf numFmtId="0" fontId="2" fillId="0" borderId="57" xfId="24" applyBorder="1" applyAlignment="1">
      <alignment horizontal="center"/>
    </xf>
    <xf numFmtId="0" fontId="2" fillId="0" borderId="0" xfId="24" applyBorder="1" applyAlignment="1">
      <alignment horizontal="center"/>
    </xf>
    <xf numFmtId="0" fontId="2" fillId="0" borderId="9" xfId="24" applyFont="1" applyBorder="1" applyAlignment="1"/>
    <xf numFmtId="0" fontId="2" fillId="0" borderId="71" xfId="24" applyBorder="1" applyAlignment="1"/>
    <xf numFmtId="0" fontId="2" fillId="0" borderId="54" xfId="24" applyBorder="1" applyAlignment="1"/>
    <xf numFmtId="0" fontId="9" fillId="0" borderId="11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2" fillId="0" borderId="43" xfId="24" applyBorder="1" applyAlignment="1">
      <alignment horizontal="center"/>
    </xf>
    <xf numFmtId="0" fontId="2" fillId="0" borderId="0" xfId="24" applyFont="1" applyBorder="1" applyAlignment="1">
      <alignment horizontal="center"/>
    </xf>
    <xf numFmtId="0" fontId="2" fillId="0" borderId="45" xfId="24" applyFont="1" applyBorder="1" applyAlignment="1">
      <alignment horizontal="center"/>
    </xf>
    <xf numFmtId="0" fontId="2" fillId="0" borderId="22" xfId="24" applyBorder="1" applyAlignment="1">
      <alignment horizontal="center"/>
    </xf>
    <xf numFmtId="0" fontId="2" fillId="0" borderId="23" xfId="24" applyBorder="1" applyAlignment="1">
      <alignment horizontal="center"/>
    </xf>
    <xf numFmtId="0" fontId="2" fillId="0" borderId="18" xfId="24" applyFont="1" applyBorder="1" applyAlignment="1">
      <alignment horizontal="center"/>
    </xf>
    <xf numFmtId="0" fontId="2" fillId="0" borderId="34" xfId="24" applyFont="1" applyBorder="1" applyAlignment="1">
      <alignment horizontal="center"/>
    </xf>
    <xf numFmtId="0" fontId="2" fillId="0" borderId="70" xfId="24" applyFont="1" applyBorder="1" applyAlignment="1"/>
    <xf numFmtId="0" fontId="2" fillId="0" borderId="0" xfId="24" applyFont="1" applyBorder="1" applyAlignment="1"/>
    <xf numFmtId="0" fontId="2" fillId="0" borderId="49" xfId="24" applyFont="1" applyBorder="1" applyAlignment="1">
      <alignment horizontal="center"/>
    </xf>
    <xf numFmtId="0" fontId="16" fillId="0" borderId="15" xfId="24" applyFont="1" applyBorder="1" applyAlignment="1">
      <alignment vertical="center"/>
    </xf>
    <xf numFmtId="49" fontId="14" fillId="0" borderId="4" xfId="24" applyNumberFormat="1" applyFont="1" applyFill="1" applyBorder="1" applyAlignment="1">
      <alignment horizontal="center" vertical="center"/>
    </xf>
    <xf numFmtId="165" fontId="14" fillId="0" borderId="16" xfId="24" applyNumberFormat="1" applyFont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1" fontId="16" fillId="5" borderId="57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165" fontId="2" fillId="0" borderId="43" xfId="24" applyNumberFormat="1" applyBorder="1" applyAlignment="1">
      <alignment vertical="center"/>
    </xf>
    <xf numFmtId="0" fontId="2" fillId="0" borderId="0" xfId="24" applyBorder="1" applyAlignment="1">
      <alignment vertical="center"/>
    </xf>
    <xf numFmtId="0" fontId="2" fillId="0" borderId="71" xfId="24" applyBorder="1" applyAlignment="1">
      <alignment vertical="center"/>
    </xf>
    <xf numFmtId="0" fontId="2" fillId="0" borderId="70" xfId="24" applyBorder="1" applyAlignment="1">
      <alignment vertical="center"/>
    </xf>
    <xf numFmtId="0" fontId="2" fillId="0" borderId="68" xfId="24" applyBorder="1" applyAlignment="1">
      <alignment vertical="center"/>
    </xf>
    <xf numFmtId="0" fontId="16" fillId="0" borderId="37" xfId="24" applyFont="1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165" fontId="14" fillId="0" borderId="35" xfId="24" applyNumberFormat="1" applyFont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2" fillId="4" borderId="5" xfId="24" applyFont="1" applyFill="1" applyBorder="1" applyAlignment="1">
      <alignment vertical="center"/>
    </xf>
    <xf numFmtId="0" fontId="16" fillId="0" borderId="25" xfId="24" applyFont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165" fontId="14" fillId="0" borderId="28" xfId="24" applyNumberFormat="1" applyFont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2" fillId="4" borderId="27" xfId="24" applyFont="1" applyFill="1" applyBorder="1" applyAlignment="1">
      <alignment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3" borderId="52" xfId="24" applyFont="1" applyFill="1" applyBorder="1" applyAlignment="1">
      <alignment vertical="center"/>
    </xf>
    <xf numFmtId="0" fontId="14" fillId="3" borderId="68" xfId="24" applyFont="1" applyFill="1" applyBorder="1" applyAlignment="1">
      <alignment horizontal="center" vertical="center"/>
    </xf>
    <xf numFmtId="0" fontId="14" fillId="3" borderId="69" xfId="24" applyFont="1" applyFill="1" applyBorder="1" applyAlignment="1">
      <alignment horizontal="center" vertical="center"/>
    </xf>
    <xf numFmtId="0" fontId="16" fillId="0" borderId="37" xfId="24" applyFont="1" applyFill="1" applyBorder="1" applyAlignment="1">
      <alignment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6" borderId="6" xfId="24" applyFont="1" applyFill="1" applyBorder="1" applyAlignment="1">
      <alignment horizontal="center" vertical="center"/>
    </xf>
    <xf numFmtId="0" fontId="16" fillId="6" borderId="16" xfId="24" applyFont="1" applyFill="1" applyBorder="1" applyAlignment="1">
      <alignment horizontal="center" vertical="center"/>
    </xf>
    <xf numFmtId="0" fontId="2" fillId="6" borderId="16" xfId="24" applyFont="1" applyFill="1" applyBorder="1" applyAlignment="1">
      <alignment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0" fontId="31" fillId="6" borderId="13" xfId="24" applyFont="1" applyFill="1" applyBorder="1" applyAlignment="1">
      <alignment horizontal="center" vertical="center"/>
    </xf>
    <xf numFmtId="0" fontId="31" fillId="6" borderId="45" xfId="24" applyFont="1" applyFill="1" applyBorder="1" applyAlignment="1">
      <alignment horizontal="center" vertical="center"/>
    </xf>
    <xf numFmtId="0" fontId="2" fillId="6" borderId="45" xfId="24" applyFont="1" applyFill="1" applyBorder="1" applyAlignment="1">
      <alignment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2" fillId="0" borderId="22" xfId="24" applyFont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0" fontId="2" fillId="0" borderId="28" xfId="24" applyFont="1" applyBorder="1" applyAlignment="1">
      <alignment horizontal="center" vertical="center"/>
    </xf>
    <xf numFmtId="0" fontId="25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6" fillId="0" borderId="6" xfId="24" applyFont="1" applyFill="1" applyBorder="1" applyAlignment="1">
      <alignment vertical="center"/>
    </xf>
    <xf numFmtId="49" fontId="14" fillId="0" borderId="6" xfId="24" applyNumberFormat="1" applyFont="1" applyFill="1" applyBorder="1" applyAlignment="1">
      <alignment horizontal="center" vertical="center"/>
    </xf>
    <xf numFmtId="165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2" fillId="0" borderId="0" xfId="24" applyBorder="1"/>
    <xf numFmtId="0" fontId="16" fillId="0" borderId="34" xfId="24" applyFont="1" applyFill="1" applyBorder="1" applyAlignment="1">
      <alignment vertical="center"/>
    </xf>
    <xf numFmtId="49" fontId="14" fillId="0" borderId="40" xfId="24" applyNumberFormat="1" applyFont="1" applyFill="1" applyBorder="1" applyAlignment="1">
      <alignment horizontal="center" vertical="center"/>
    </xf>
    <xf numFmtId="165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0" fontId="2" fillId="0" borderId="33" xfId="24" applyBorder="1"/>
    <xf numFmtId="49" fontId="14" fillId="0" borderId="33" xfId="24" applyNumberFormat="1" applyFont="1" applyFill="1" applyBorder="1" applyAlignment="1">
      <alignment horizontal="center" vertical="center"/>
    </xf>
    <xf numFmtId="165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165" fontId="14" fillId="0" borderId="34" xfId="24" applyNumberFormat="1" applyFont="1" applyFill="1" applyBorder="1" applyAlignment="1">
      <alignment horizontal="center" vertical="center"/>
    </xf>
    <xf numFmtId="0" fontId="16" fillId="0" borderId="42" xfId="24" applyFont="1" applyFill="1" applyBorder="1" applyAlignment="1">
      <alignment vertical="center"/>
    </xf>
    <xf numFmtId="49" fontId="14" fillId="0" borderId="11" xfId="24" applyNumberFormat="1" applyFont="1" applyFill="1" applyBorder="1" applyAlignment="1">
      <alignment horizontal="center" vertical="center"/>
    </xf>
    <xf numFmtId="165" fontId="14" fillId="0" borderId="13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0" fontId="16" fillId="0" borderId="18" xfId="24" applyFont="1" applyBorder="1" applyAlignment="1">
      <alignment vertical="center"/>
    </xf>
    <xf numFmtId="165" fontId="14" fillId="0" borderId="22" xfId="24" applyNumberFormat="1" applyFont="1" applyBorder="1" applyAlignment="1">
      <alignment horizontal="center"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7" fillId="0" borderId="9" xfId="24" applyNumberFormat="1" applyFont="1" applyFill="1" applyBorder="1" applyAlignment="1">
      <alignment horizontal="center" vertical="center"/>
    </xf>
    <xf numFmtId="0" fontId="2" fillId="0" borderId="31" xfId="24" applyBorder="1"/>
    <xf numFmtId="0" fontId="2" fillId="3" borderId="57" xfId="24" applyFill="1" applyBorder="1" applyAlignment="1">
      <alignment vertical="center"/>
    </xf>
    <xf numFmtId="0" fontId="2" fillId="3" borderId="52" xfId="24" applyFill="1" applyBorder="1" applyAlignment="1">
      <alignment vertical="center"/>
    </xf>
    <xf numFmtId="0" fontId="2" fillId="3" borderId="52" xfId="24" applyFill="1" applyBorder="1"/>
    <xf numFmtId="0" fontId="2" fillId="3" borderId="42" xfId="24" applyFill="1" applyBorder="1" applyAlignment="1">
      <alignment vertical="center"/>
    </xf>
    <xf numFmtId="0" fontId="1" fillId="0" borderId="68" xfId="24" applyFont="1" applyBorder="1" applyAlignment="1"/>
    <xf numFmtId="0" fontId="34" fillId="0" borderId="0" xfId="24" applyFont="1" applyBorder="1" applyAlignment="1">
      <alignment horizontal="center" wrapText="1"/>
    </xf>
    <xf numFmtId="0" fontId="1" fillId="0" borderId="0" xfId="24" applyFont="1" applyBorder="1" applyAlignment="1">
      <alignment horizontal="center"/>
    </xf>
    <xf numFmtId="165" fontId="2" fillId="0" borderId="49" xfId="24" applyNumberFormat="1" applyBorder="1" applyAlignment="1">
      <alignment vertical="center"/>
    </xf>
    <xf numFmtId="0" fontId="8" fillId="0" borderId="14" xfId="1" applyBorder="1" applyAlignment="1">
      <alignment horizontal="center" vertical="center"/>
    </xf>
    <xf numFmtId="0" fontId="8" fillId="0" borderId="20" xfId="1" applyBorder="1" applyAlignment="1">
      <alignment horizontal="center" vertical="center"/>
    </xf>
    <xf numFmtId="0" fontId="8" fillId="0" borderId="24" xfId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64" fontId="0" fillId="0" borderId="34" xfId="1" applyNumberFormat="1" applyFont="1" applyFill="1" applyBorder="1" applyAlignment="1">
      <alignment horizontal="center" vertical="center"/>
    </xf>
    <xf numFmtId="0" fontId="0" fillId="0" borderId="34" xfId="1" applyFont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8" fillId="0" borderId="2" xfId="1" applyFill="1" applyBorder="1" applyAlignment="1">
      <alignment horizontal="center" vertical="center"/>
    </xf>
    <xf numFmtId="0" fontId="8" fillId="0" borderId="23" xfId="1" applyFill="1" applyBorder="1" applyAlignment="1">
      <alignment horizontal="center" vertical="center"/>
    </xf>
    <xf numFmtId="2" fontId="0" fillId="0" borderId="6" xfId="1" applyNumberFormat="1" applyFont="1" applyFill="1" applyBorder="1" applyAlignment="1">
      <alignment horizontal="center" vertical="center"/>
    </xf>
    <xf numFmtId="2" fontId="26" fillId="0" borderId="34" xfId="1" applyNumberFormat="1" applyFont="1" applyFill="1" applyBorder="1" applyAlignment="1">
      <alignment horizontal="center" vertical="center"/>
    </xf>
    <xf numFmtId="2" fontId="0" fillId="0" borderId="34" xfId="1" applyNumberFormat="1" applyFont="1" applyFill="1" applyBorder="1" applyAlignment="1">
      <alignment horizontal="center" vertical="center"/>
    </xf>
    <xf numFmtId="0" fontId="0" fillId="0" borderId="22" xfId="1" applyNumberFormat="1" applyFont="1" applyFill="1" applyBorder="1" applyAlignment="1">
      <alignment horizontal="center" vertical="center"/>
    </xf>
    <xf numFmtId="0" fontId="8" fillId="0" borderId="18" xfId="1" applyBorder="1" applyAlignment="1">
      <alignment horizontal="center" vertical="center"/>
    </xf>
    <xf numFmtId="0" fontId="8" fillId="0" borderId="34" xfId="1" applyBorder="1" applyAlignment="1">
      <alignment horizontal="center" vertical="center"/>
    </xf>
    <xf numFmtId="0" fontId="8" fillId="0" borderId="23" xfId="1" applyBorder="1" applyAlignment="1">
      <alignment horizontal="center" vertical="center"/>
    </xf>
    <xf numFmtId="0" fontId="8" fillId="0" borderId="21" xfId="1" applyBorder="1" applyAlignment="1">
      <alignment horizontal="center" vertical="center"/>
    </xf>
    <xf numFmtId="0" fontId="8" fillId="0" borderId="25" xfId="1" applyBorder="1" applyAlignment="1">
      <alignment horizontal="center" vertical="center"/>
    </xf>
    <xf numFmtId="0" fontId="8" fillId="0" borderId="33" xfId="1" applyBorder="1" applyAlignment="1">
      <alignment horizontal="center" vertical="center"/>
    </xf>
    <xf numFmtId="0" fontId="8" fillId="0" borderId="29" xfId="1" applyBorder="1" applyAlignment="1">
      <alignment horizontal="center" vertical="center"/>
    </xf>
    <xf numFmtId="0" fontId="8" fillId="0" borderId="27" xfId="1" applyBorder="1" applyAlignment="1">
      <alignment horizontal="center" vertical="center"/>
    </xf>
    <xf numFmtId="164" fontId="8" fillId="0" borderId="34" xfId="1" applyNumberFormat="1" applyBorder="1" applyAlignment="1">
      <alignment horizontal="center" vertical="center"/>
    </xf>
    <xf numFmtId="164" fontId="8" fillId="0" borderId="33" xfId="1" applyNumberForma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2" fontId="1" fillId="0" borderId="21" xfId="1" applyNumberFormat="1" applyFont="1" applyBorder="1" applyAlignment="1">
      <alignment horizontal="center" vertical="center"/>
    </xf>
    <xf numFmtId="2" fontId="8" fillId="0" borderId="21" xfId="1" applyNumberFormat="1" applyBorder="1" applyAlignment="1">
      <alignment horizontal="center" vertical="center"/>
    </xf>
    <xf numFmtId="0" fontId="1" fillId="0" borderId="27" xfId="1" applyFont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14" fillId="0" borderId="3" xfId="24" applyFont="1" applyFill="1" applyBorder="1" applyAlignment="1">
      <alignment horizontal="center" vertical="center"/>
    </xf>
    <xf numFmtId="0" fontId="14" fillId="0" borderId="10" xfId="24" applyFont="1" applyFill="1" applyBorder="1" applyAlignment="1">
      <alignment horizontal="center" vertical="center"/>
    </xf>
    <xf numFmtId="0" fontId="14" fillId="0" borderId="56" xfId="24" applyFont="1" applyFill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30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2" fillId="0" borderId="46" xfId="24" applyFont="1" applyBorder="1" applyAlignment="1">
      <alignment horizontal="center"/>
    </xf>
    <xf numFmtId="0" fontId="2" fillId="0" borderId="7" xfId="24" applyFont="1" applyBorder="1" applyAlignment="1">
      <alignment horizontal="center"/>
    </xf>
    <xf numFmtId="0" fontId="2" fillId="0" borderId="47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32" fillId="0" borderId="39" xfId="24" applyFont="1" applyBorder="1" applyAlignment="1">
      <alignment horizontal="center"/>
    </xf>
    <xf numFmtId="0" fontId="32" fillId="0" borderId="67" xfId="24" applyFont="1" applyBorder="1" applyAlignment="1">
      <alignment horizontal="center"/>
    </xf>
    <xf numFmtId="0" fontId="2" fillId="0" borderId="71" xfId="24" applyFont="1" applyBorder="1" applyAlignment="1">
      <alignment horizontal="center"/>
    </xf>
    <xf numFmtId="0" fontId="1" fillId="0" borderId="71" xfId="24" applyFont="1" applyBorder="1" applyAlignment="1">
      <alignment horizontal="center"/>
    </xf>
    <xf numFmtId="0" fontId="2" fillId="0" borderId="71" xfId="24" applyBorder="1" applyAlignment="1">
      <alignment horizontal="center"/>
    </xf>
    <xf numFmtId="0" fontId="15" fillId="0" borderId="36" xfId="24" applyFont="1" applyFill="1" applyBorder="1" applyAlignment="1">
      <alignment horizontal="center" vertical="center"/>
    </xf>
    <xf numFmtId="0" fontId="17" fillId="0" borderId="3" xfId="24" applyFont="1" applyFill="1" applyBorder="1" applyAlignment="1">
      <alignment horizontal="center" vertical="center"/>
    </xf>
    <xf numFmtId="0" fontId="17" fillId="0" borderId="10" xfId="24" applyFont="1" applyFill="1" applyBorder="1" applyAlignment="1">
      <alignment horizontal="center" vertical="center"/>
    </xf>
    <xf numFmtId="0" fontId="17" fillId="0" borderId="56" xfId="24" applyFont="1" applyFill="1" applyBorder="1" applyAlignment="1">
      <alignment horizontal="center" vertical="center"/>
    </xf>
    <xf numFmtId="0" fontId="16" fillId="4" borderId="15" xfId="24" applyFont="1" applyFill="1" applyBorder="1" applyAlignment="1">
      <alignment horizontal="center" vertical="center" textRotation="90"/>
    </xf>
    <xf numFmtId="0" fontId="16" fillId="4" borderId="25" xfId="24" applyFont="1" applyFill="1" applyBorder="1" applyAlignment="1">
      <alignment horizontal="center" vertical="center" textRotation="90"/>
    </xf>
    <xf numFmtId="0" fontId="33" fillId="6" borderId="61" xfId="24" applyFont="1" applyFill="1" applyBorder="1" applyAlignment="1">
      <alignment horizontal="center" vertical="center" wrapText="1"/>
    </xf>
    <xf numFmtId="0" fontId="33" fillId="6" borderId="48" xfId="24" applyFont="1" applyFill="1" applyBorder="1" applyAlignment="1">
      <alignment horizontal="center" vertical="center" wrapText="1"/>
    </xf>
    <xf numFmtId="0" fontId="33" fillId="6" borderId="70" xfId="24" applyFont="1" applyFill="1" applyBorder="1" applyAlignment="1">
      <alignment horizontal="center" vertical="center" wrapText="1"/>
    </xf>
    <xf numFmtId="0" fontId="33" fillId="6" borderId="49" xfId="24" applyFont="1" applyFill="1" applyBorder="1" applyAlignment="1">
      <alignment horizontal="center" vertical="center" wrapText="1"/>
    </xf>
    <xf numFmtId="0" fontId="15" fillId="0" borderId="15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67" xfId="24" applyFont="1" applyBorder="1" applyAlignment="1">
      <alignment horizontal="center" vertical="center"/>
    </xf>
    <xf numFmtId="0" fontId="14" fillId="0" borderId="63" xfId="24" applyFont="1" applyBorder="1" applyAlignment="1">
      <alignment horizontal="center" vertical="center"/>
    </xf>
    <xf numFmtId="0" fontId="33" fillId="0" borderId="22" xfId="24" applyFont="1" applyBorder="1" applyAlignment="1">
      <alignment horizontal="center" vertical="center" wrapText="1"/>
    </xf>
    <xf numFmtId="0" fontId="33" fillId="0" borderId="21" xfId="24" applyFont="1" applyBorder="1" applyAlignment="1">
      <alignment horizontal="center" vertical="center" wrapText="1"/>
    </xf>
    <xf numFmtId="0" fontId="33" fillId="0" borderId="28" xfId="24" applyFont="1" applyBorder="1" applyAlignment="1">
      <alignment horizontal="center" vertical="center" wrapText="1"/>
    </xf>
    <xf numFmtId="0" fontId="33" fillId="0" borderId="27" xfId="24" applyFont="1" applyBorder="1" applyAlignment="1">
      <alignment horizontal="center" vertical="center" wrapText="1"/>
    </xf>
    <xf numFmtId="0" fontId="15" fillId="0" borderId="37" xfId="24" applyFont="1" applyFill="1" applyBorder="1" applyAlignment="1">
      <alignment horizontal="center" vertical="center"/>
    </xf>
    <xf numFmtId="0" fontId="14" fillId="0" borderId="46" xfId="24" applyFont="1" applyBorder="1" applyAlignment="1">
      <alignment horizontal="center" vertical="center"/>
    </xf>
    <xf numFmtId="0" fontId="14" fillId="0" borderId="43" xfId="24" applyFont="1" applyBorder="1" applyAlignment="1">
      <alignment horizontal="center" vertical="center"/>
    </xf>
    <xf numFmtId="0" fontId="14" fillId="0" borderId="30" xfId="24" applyFont="1" applyBorder="1" applyAlignment="1">
      <alignment horizontal="center" vertical="center"/>
    </xf>
    <xf numFmtId="0" fontId="31" fillId="6" borderId="57" xfId="24" applyFont="1" applyFill="1" applyBorder="1" applyAlignment="1">
      <alignment horizontal="center" vertical="center" textRotation="90"/>
    </xf>
    <xf numFmtId="0" fontId="31" fillId="6" borderId="52" xfId="24" applyFont="1" applyFill="1" applyBorder="1" applyAlignment="1">
      <alignment horizontal="center" vertical="center" textRotation="90"/>
    </xf>
    <xf numFmtId="0" fontId="31" fillId="6" borderId="58" xfId="24" applyFont="1" applyFill="1" applyBorder="1" applyAlignment="1">
      <alignment horizontal="center" vertical="center" textRotation="90"/>
    </xf>
    <xf numFmtId="0" fontId="15" fillId="0" borderId="41" xfId="24" applyFont="1" applyFill="1" applyBorder="1" applyAlignment="1">
      <alignment horizontal="center" vertical="center"/>
    </xf>
    <xf numFmtId="0" fontId="15" fillId="0" borderId="14" xfId="24" applyFont="1" applyBorder="1" applyAlignment="1">
      <alignment horizontal="center" vertical="center"/>
    </xf>
    <xf numFmtId="0" fontId="15" fillId="0" borderId="36" xfId="24" applyFont="1" applyBorder="1" applyAlignment="1">
      <alignment horizontal="center" vertical="center"/>
    </xf>
    <xf numFmtId="0" fontId="15" fillId="0" borderId="24" xfId="24" applyFont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0" fontId="15" fillId="0" borderId="15" xfId="24" applyFont="1" applyBorder="1" applyAlignment="1">
      <alignment horizontal="center" vertical="center"/>
    </xf>
    <xf numFmtId="0" fontId="15" fillId="0" borderId="18" xfId="24" applyFont="1" applyBorder="1" applyAlignment="1">
      <alignment horizontal="center" vertical="center"/>
    </xf>
    <xf numFmtId="0" fontId="15" fillId="0" borderId="25" xfId="24" applyFont="1" applyBorder="1" applyAlignment="1">
      <alignment horizontal="center" vertical="center"/>
    </xf>
    <xf numFmtId="0" fontId="14" fillId="0" borderId="3" xfId="24" applyFont="1" applyBorder="1" applyAlignment="1">
      <alignment horizontal="center" vertical="center"/>
    </xf>
    <xf numFmtId="0" fontId="14" fillId="0" borderId="10" xfId="24" applyFont="1" applyBorder="1" applyAlignment="1">
      <alignment horizontal="center" vertical="center"/>
    </xf>
    <xf numFmtId="0" fontId="14" fillId="0" borderId="56" xfId="24" applyFont="1" applyBorder="1" applyAlignment="1">
      <alignment horizontal="center" vertical="center"/>
    </xf>
    <xf numFmtId="164" fontId="14" fillId="0" borderId="42" xfId="24" applyNumberFormat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" fillId="0" borderId="25" xfId="1" applyFont="1" applyBorder="1" applyAlignment="1">
      <alignment horizontal="left" vertic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horizontal="center" vertical="center" wrapText="1"/>
    </xf>
    <xf numFmtId="49" fontId="19" fillId="0" borderId="10" xfId="1" applyNumberFormat="1" applyFont="1" applyBorder="1" applyAlignment="1">
      <alignment horizontal="center" vertical="center" wrapText="1"/>
    </xf>
    <xf numFmtId="49" fontId="19" fillId="0" borderId="44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left" vertical="center"/>
    </xf>
    <xf numFmtId="0" fontId="20" fillId="0" borderId="18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20" fillId="0" borderId="25" xfId="1" applyFont="1" applyBorder="1" applyAlignment="1">
      <alignment horizontal="left" vertical="center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36" fillId="3" borderId="72" xfId="1" applyNumberFormat="1" applyFont="1" applyFill="1" applyBorder="1" applyAlignment="1">
      <alignment horizontal="center" vertical="center"/>
    </xf>
    <xf numFmtId="2" fontId="37" fillId="0" borderId="72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23" fillId="0" borderId="38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37" fillId="3" borderId="72" xfId="1" applyNumberFormat="1" applyFont="1" applyFill="1" applyBorder="1" applyAlignment="1">
      <alignment horizontal="center" vertical="center"/>
    </xf>
    <xf numFmtId="21" fontId="0" fillId="0" borderId="0" xfId="0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166" fontId="21" fillId="7" borderId="4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0" fontId="8" fillId="0" borderId="0" xfId="1" applyFill="1" applyAlignment="1">
      <alignment vertical="center"/>
    </xf>
    <xf numFmtId="2" fontId="36" fillId="0" borderId="72" xfId="1" applyNumberFormat="1" applyFont="1" applyFill="1" applyBorder="1" applyAlignment="1">
      <alignment horizontal="center" vertical="center"/>
    </xf>
    <xf numFmtId="49" fontId="3" fillId="0" borderId="34" xfId="1" applyNumberFormat="1" applyFont="1" applyFill="1" applyBorder="1" applyAlignment="1">
      <alignment horizontal="center" vertical="center" wrapText="1"/>
    </xf>
    <xf numFmtId="49" fontId="3" fillId="0" borderId="27" xfId="1" applyNumberFormat="1" applyFont="1" applyFill="1" applyBorder="1" applyAlignment="1">
      <alignment horizontal="center" vertical="center" wrapText="1"/>
    </xf>
    <xf numFmtId="2" fontId="38" fillId="0" borderId="38" xfId="1" applyNumberFormat="1" applyFont="1" applyFill="1" applyBorder="1" applyAlignment="1">
      <alignment horizontal="center" vertical="center"/>
    </xf>
    <xf numFmtId="166" fontId="20" fillId="7" borderId="20" xfId="1" applyNumberFormat="1" applyFont="1" applyFill="1" applyBorder="1" applyAlignment="1">
      <alignment horizontal="center" vertical="center"/>
    </xf>
    <xf numFmtId="166" fontId="20" fillId="7" borderId="21" xfId="1" applyNumberFormat="1" applyFont="1" applyFill="1" applyBorder="1" applyAlignment="1">
      <alignment horizontal="center" vertical="center"/>
    </xf>
  </cellXfs>
  <cellStyles count="26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Normal 2" xfId="25"/>
    <cellStyle name="Обычный 2" xfId="1"/>
    <cellStyle name="Обычный 2 2" xfId="24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'K44'!$C$21:$C$80</c:f>
              <c:numCache>
                <c:formatCode>0.00</c:formatCode>
                <c:ptCount val="60"/>
                <c:pt idx="0">
                  <c:v>44.35</c:v>
                </c:pt>
                <c:pt idx="1">
                  <c:v>42.32</c:v>
                </c:pt>
                <c:pt idx="2">
                  <c:v>42.98</c:v>
                </c:pt>
                <c:pt idx="3">
                  <c:v>42.11</c:v>
                </c:pt>
                <c:pt idx="4">
                  <c:v>42.79</c:v>
                </c:pt>
                <c:pt idx="5">
                  <c:v>42.01</c:v>
                </c:pt>
                <c:pt idx="6">
                  <c:v>43.11</c:v>
                </c:pt>
                <c:pt idx="7">
                  <c:v>41.83</c:v>
                </c:pt>
                <c:pt idx="8">
                  <c:v>41.91</c:v>
                </c:pt>
                <c:pt idx="9">
                  <c:v>42.07</c:v>
                </c:pt>
                <c:pt idx="10">
                  <c:v>41.91</c:v>
                </c:pt>
                <c:pt idx="11">
                  <c:v>42</c:v>
                </c:pt>
                <c:pt idx="12">
                  <c:v>41.81</c:v>
                </c:pt>
                <c:pt idx="13">
                  <c:v>41.81</c:v>
                </c:pt>
                <c:pt idx="14">
                  <c:v>42</c:v>
                </c:pt>
                <c:pt idx="15">
                  <c:v>41.93</c:v>
                </c:pt>
                <c:pt idx="16">
                  <c:v>41.78</c:v>
                </c:pt>
                <c:pt idx="17">
                  <c:v>41.68</c:v>
                </c:pt>
                <c:pt idx="18">
                  <c:v>42.17</c:v>
                </c:pt>
                <c:pt idx="19">
                  <c:v>41.86</c:v>
                </c:pt>
                <c:pt idx="20">
                  <c:v>41.75</c:v>
                </c:pt>
                <c:pt idx="21">
                  <c:v>41.96</c:v>
                </c:pt>
                <c:pt idx="22">
                  <c:v>41.97</c:v>
                </c:pt>
                <c:pt idx="23">
                  <c:v>41.94</c:v>
                </c:pt>
                <c:pt idx="24">
                  <c:v>42.19</c:v>
                </c:pt>
                <c:pt idx="25">
                  <c:v>41.92</c:v>
                </c:pt>
                <c:pt idx="26">
                  <c:v>41.98</c:v>
                </c:pt>
                <c:pt idx="27">
                  <c:v>42.02</c:v>
                </c:pt>
                <c:pt idx="28">
                  <c:v>42.08</c:v>
                </c:pt>
                <c:pt idx="29">
                  <c:v>41.84</c:v>
                </c:pt>
                <c:pt idx="30">
                  <c:v>41.95</c:v>
                </c:pt>
                <c:pt idx="31">
                  <c:v>41.96</c:v>
                </c:pt>
                <c:pt idx="32">
                  <c:v>41.8</c:v>
                </c:pt>
                <c:pt idx="33">
                  <c:v>41.83</c:v>
                </c:pt>
                <c:pt idx="34">
                  <c:v>42.05</c:v>
                </c:pt>
                <c:pt idx="35">
                  <c:v>41.95</c:v>
                </c:pt>
                <c:pt idx="36">
                  <c:v>41.83</c:v>
                </c:pt>
                <c:pt idx="37">
                  <c:v>41.86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'K44'!$D$21:$D$80</c:f>
              <c:numCache>
                <c:formatCode>0.00</c:formatCode>
                <c:ptCount val="60"/>
                <c:pt idx="0">
                  <c:v>43.63</c:v>
                </c:pt>
                <c:pt idx="1">
                  <c:v>42.09</c:v>
                </c:pt>
                <c:pt idx="2">
                  <c:v>42.02</c:v>
                </c:pt>
                <c:pt idx="3">
                  <c:v>42.1</c:v>
                </c:pt>
                <c:pt idx="4">
                  <c:v>42.08</c:v>
                </c:pt>
                <c:pt idx="5">
                  <c:v>43.7</c:v>
                </c:pt>
                <c:pt idx="6">
                  <c:v>42.06</c:v>
                </c:pt>
                <c:pt idx="7">
                  <c:v>42.09</c:v>
                </c:pt>
                <c:pt idx="8">
                  <c:v>42.39</c:v>
                </c:pt>
                <c:pt idx="9">
                  <c:v>42.31</c:v>
                </c:pt>
                <c:pt idx="10">
                  <c:v>41.86</c:v>
                </c:pt>
                <c:pt idx="11">
                  <c:v>41.69</c:v>
                </c:pt>
                <c:pt idx="12">
                  <c:v>42</c:v>
                </c:pt>
                <c:pt idx="13">
                  <c:v>42.12</c:v>
                </c:pt>
                <c:pt idx="14">
                  <c:v>41.87</c:v>
                </c:pt>
                <c:pt idx="15">
                  <c:v>41.92</c:v>
                </c:pt>
                <c:pt idx="16">
                  <c:v>42.21</c:v>
                </c:pt>
                <c:pt idx="17">
                  <c:v>41.85</c:v>
                </c:pt>
                <c:pt idx="18">
                  <c:v>42.12</c:v>
                </c:pt>
                <c:pt idx="19">
                  <c:v>41.83</c:v>
                </c:pt>
                <c:pt idx="20">
                  <c:v>41.89</c:v>
                </c:pt>
                <c:pt idx="21">
                  <c:v>43.3</c:v>
                </c:pt>
                <c:pt idx="22">
                  <c:v>43.39</c:v>
                </c:pt>
                <c:pt idx="23">
                  <c:v>42.05</c:v>
                </c:pt>
                <c:pt idx="24">
                  <c:v>42.75</c:v>
                </c:pt>
                <c:pt idx="25">
                  <c:v>41.96</c:v>
                </c:pt>
                <c:pt idx="26">
                  <c:v>41.85</c:v>
                </c:pt>
                <c:pt idx="27">
                  <c:v>41.74</c:v>
                </c:pt>
                <c:pt idx="28">
                  <c:v>42.16</c:v>
                </c:pt>
                <c:pt idx="29">
                  <c:v>42.04</c:v>
                </c:pt>
                <c:pt idx="30">
                  <c:v>41.72</c:v>
                </c:pt>
                <c:pt idx="31">
                  <c:v>41.72</c:v>
                </c:pt>
                <c:pt idx="32">
                  <c:v>41.69</c:v>
                </c:pt>
                <c:pt idx="33">
                  <c:v>41.81</c:v>
                </c:pt>
                <c:pt idx="34">
                  <c:v>41.93</c:v>
                </c:pt>
                <c:pt idx="35">
                  <c:v>41.81</c:v>
                </c:pt>
                <c:pt idx="36">
                  <c:v>41.85</c:v>
                </c:pt>
                <c:pt idx="37">
                  <c:v>42.55</c:v>
                </c:pt>
                <c:pt idx="38">
                  <c:v>42.93</c:v>
                </c:pt>
                <c:pt idx="39">
                  <c:v>42.06</c:v>
                </c:pt>
                <c:pt idx="40">
                  <c:v>41.79</c:v>
                </c:pt>
                <c:pt idx="41">
                  <c:v>41.82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'K44'!$E$21:$E$80</c:f>
              <c:numCache>
                <c:formatCode>0.00</c:formatCode>
                <c:ptCount val="60"/>
                <c:pt idx="0">
                  <c:v>42.96</c:v>
                </c:pt>
                <c:pt idx="1">
                  <c:v>42.12</c:v>
                </c:pt>
                <c:pt idx="2">
                  <c:v>42.11</c:v>
                </c:pt>
                <c:pt idx="3">
                  <c:v>42.12</c:v>
                </c:pt>
                <c:pt idx="4">
                  <c:v>42.61</c:v>
                </c:pt>
                <c:pt idx="5">
                  <c:v>41.97</c:v>
                </c:pt>
                <c:pt idx="6">
                  <c:v>41.97</c:v>
                </c:pt>
                <c:pt idx="7">
                  <c:v>41.99</c:v>
                </c:pt>
                <c:pt idx="8">
                  <c:v>42.03</c:v>
                </c:pt>
                <c:pt idx="9">
                  <c:v>41.99</c:v>
                </c:pt>
                <c:pt idx="10">
                  <c:v>41.88</c:v>
                </c:pt>
                <c:pt idx="11">
                  <c:v>42.05</c:v>
                </c:pt>
                <c:pt idx="12">
                  <c:v>41.84</c:v>
                </c:pt>
                <c:pt idx="13">
                  <c:v>41.99</c:v>
                </c:pt>
                <c:pt idx="14">
                  <c:v>41.91</c:v>
                </c:pt>
                <c:pt idx="15">
                  <c:v>41.89</c:v>
                </c:pt>
                <c:pt idx="16">
                  <c:v>41.94</c:v>
                </c:pt>
                <c:pt idx="17">
                  <c:v>42</c:v>
                </c:pt>
                <c:pt idx="18">
                  <c:v>41.89</c:v>
                </c:pt>
                <c:pt idx="19">
                  <c:v>41.94</c:v>
                </c:pt>
                <c:pt idx="20">
                  <c:v>42.12</c:v>
                </c:pt>
                <c:pt idx="21">
                  <c:v>41.78</c:v>
                </c:pt>
                <c:pt idx="22">
                  <c:v>42.06</c:v>
                </c:pt>
                <c:pt idx="23">
                  <c:v>41.78</c:v>
                </c:pt>
                <c:pt idx="24">
                  <c:v>42.07</c:v>
                </c:pt>
                <c:pt idx="25">
                  <c:v>42.01</c:v>
                </c:pt>
                <c:pt idx="26">
                  <c:v>42.11</c:v>
                </c:pt>
                <c:pt idx="27">
                  <c:v>42.12</c:v>
                </c:pt>
                <c:pt idx="28">
                  <c:v>41.78</c:v>
                </c:pt>
                <c:pt idx="29">
                  <c:v>41.99</c:v>
                </c:pt>
                <c:pt idx="30">
                  <c:v>41.87</c:v>
                </c:pt>
                <c:pt idx="31">
                  <c:v>42.02</c:v>
                </c:pt>
                <c:pt idx="32">
                  <c:v>42.01</c:v>
                </c:pt>
                <c:pt idx="33">
                  <c:v>42.02</c:v>
                </c:pt>
                <c:pt idx="34">
                  <c:v>42.11</c:v>
                </c:pt>
                <c:pt idx="35">
                  <c:v>41.97</c:v>
                </c:pt>
                <c:pt idx="36">
                  <c:v>41.76</c:v>
                </c:pt>
                <c:pt idx="37">
                  <c:v>41.82</c:v>
                </c:pt>
                <c:pt idx="38">
                  <c:v>42.06</c:v>
                </c:pt>
                <c:pt idx="39">
                  <c:v>41.95</c:v>
                </c:pt>
                <c:pt idx="40">
                  <c:v>42.03</c:v>
                </c:pt>
                <c:pt idx="41">
                  <c:v>42.01</c:v>
                </c:pt>
                <c:pt idx="42">
                  <c:v>41.82</c:v>
                </c:pt>
                <c:pt idx="43">
                  <c:v>41.98</c:v>
                </c:pt>
                <c:pt idx="44">
                  <c:v>42.04</c:v>
                </c:pt>
                <c:pt idx="45">
                  <c:v>41.72</c:v>
                </c:pt>
                <c:pt idx="46">
                  <c:v>42.05</c:v>
                </c:pt>
                <c:pt idx="47">
                  <c:v>41.88</c:v>
                </c:pt>
                <c:pt idx="48">
                  <c:v>41.96</c:v>
                </c:pt>
                <c:pt idx="49">
                  <c:v>41.99</c:v>
                </c:pt>
                <c:pt idx="50">
                  <c:v>41.98</c:v>
                </c:pt>
                <c:pt idx="51">
                  <c:v>42.08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'K44'!$F$21:$F$80</c:f>
              <c:numCache>
                <c:formatCode>0.00</c:formatCode>
                <c:ptCount val="60"/>
                <c:pt idx="0">
                  <c:v>42.72</c:v>
                </c:pt>
                <c:pt idx="1">
                  <c:v>42.05</c:v>
                </c:pt>
                <c:pt idx="2">
                  <c:v>42.49</c:v>
                </c:pt>
                <c:pt idx="3">
                  <c:v>42.17</c:v>
                </c:pt>
                <c:pt idx="4">
                  <c:v>41.98</c:v>
                </c:pt>
                <c:pt idx="5">
                  <c:v>42.16</c:v>
                </c:pt>
                <c:pt idx="6">
                  <c:v>42.72</c:v>
                </c:pt>
                <c:pt idx="7">
                  <c:v>42.26</c:v>
                </c:pt>
                <c:pt idx="8">
                  <c:v>42.35</c:v>
                </c:pt>
                <c:pt idx="9">
                  <c:v>42.15</c:v>
                </c:pt>
                <c:pt idx="10">
                  <c:v>42.22</c:v>
                </c:pt>
                <c:pt idx="11">
                  <c:v>42.16</c:v>
                </c:pt>
                <c:pt idx="12">
                  <c:v>42.09</c:v>
                </c:pt>
                <c:pt idx="13">
                  <c:v>42.27</c:v>
                </c:pt>
                <c:pt idx="14">
                  <c:v>42.08</c:v>
                </c:pt>
                <c:pt idx="15">
                  <c:v>42.19</c:v>
                </c:pt>
                <c:pt idx="16">
                  <c:v>41.99</c:v>
                </c:pt>
                <c:pt idx="17">
                  <c:v>42.25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'K44'!$G$21:$G$80</c:f>
              <c:numCache>
                <c:formatCode>0.00</c:formatCode>
                <c:ptCount val="60"/>
                <c:pt idx="0">
                  <c:v>42.62</c:v>
                </c:pt>
                <c:pt idx="1">
                  <c:v>41.89</c:v>
                </c:pt>
                <c:pt idx="2">
                  <c:v>41.61</c:v>
                </c:pt>
                <c:pt idx="3">
                  <c:v>41.75</c:v>
                </c:pt>
                <c:pt idx="4">
                  <c:v>41.95</c:v>
                </c:pt>
                <c:pt idx="5">
                  <c:v>42.06</c:v>
                </c:pt>
                <c:pt idx="6">
                  <c:v>42.32</c:v>
                </c:pt>
                <c:pt idx="7">
                  <c:v>41.82</c:v>
                </c:pt>
                <c:pt idx="8">
                  <c:v>41.86</c:v>
                </c:pt>
                <c:pt idx="9">
                  <c:v>41.78</c:v>
                </c:pt>
                <c:pt idx="10">
                  <c:v>41.69</c:v>
                </c:pt>
                <c:pt idx="11">
                  <c:v>41.74</c:v>
                </c:pt>
                <c:pt idx="12">
                  <c:v>41.75</c:v>
                </c:pt>
                <c:pt idx="13">
                  <c:v>42.72</c:v>
                </c:pt>
                <c:pt idx="14">
                  <c:v>42.12</c:v>
                </c:pt>
                <c:pt idx="15">
                  <c:v>42.22</c:v>
                </c:pt>
                <c:pt idx="16">
                  <c:v>41.76</c:v>
                </c:pt>
                <c:pt idx="17">
                  <c:v>41.65</c:v>
                </c:pt>
                <c:pt idx="18">
                  <c:v>41.64</c:v>
                </c:pt>
                <c:pt idx="19">
                  <c:v>41.78</c:v>
                </c:pt>
                <c:pt idx="20">
                  <c:v>41.92</c:v>
                </c:pt>
                <c:pt idx="21">
                  <c:v>41.73</c:v>
                </c:pt>
                <c:pt idx="22">
                  <c:v>41.85</c:v>
                </c:pt>
                <c:pt idx="23">
                  <c:v>41.78</c:v>
                </c:pt>
                <c:pt idx="24">
                  <c:v>41.81</c:v>
                </c:pt>
                <c:pt idx="25">
                  <c:v>41.85</c:v>
                </c:pt>
                <c:pt idx="26">
                  <c:v>41.91</c:v>
                </c:pt>
                <c:pt idx="27">
                  <c:v>41.85</c:v>
                </c:pt>
                <c:pt idx="28">
                  <c:v>41.75</c:v>
                </c:pt>
                <c:pt idx="29">
                  <c:v>41.92</c:v>
                </c:pt>
                <c:pt idx="30">
                  <c:v>41.78</c:v>
                </c:pt>
                <c:pt idx="31">
                  <c:v>41.84</c:v>
                </c:pt>
                <c:pt idx="32">
                  <c:v>41.74</c:v>
                </c:pt>
                <c:pt idx="33">
                  <c:v>41.56</c:v>
                </c:pt>
                <c:pt idx="34">
                  <c:v>42.04</c:v>
                </c:pt>
                <c:pt idx="35">
                  <c:v>41.8</c:v>
                </c:pt>
                <c:pt idx="36">
                  <c:v>43.19</c:v>
                </c:pt>
                <c:pt idx="37">
                  <c:v>42.16</c:v>
                </c:pt>
                <c:pt idx="38">
                  <c:v>41.99</c:v>
                </c:pt>
                <c:pt idx="39">
                  <c:v>42.16</c:v>
                </c:pt>
                <c:pt idx="40">
                  <c:v>42.36</c:v>
                </c:pt>
                <c:pt idx="41">
                  <c:v>41.59</c:v>
                </c:pt>
                <c:pt idx="42">
                  <c:v>42.22</c:v>
                </c:pt>
                <c:pt idx="43">
                  <c:v>41.88</c:v>
                </c:pt>
                <c:pt idx="44">
                  <c:v>41.85</c:v>
                </c:pt>
                <c:pt idx="45">
                  <c:v>41.71</c:v>
                </c:pt>
                <c:pt idx="46">
                  <c:v>41.84</c:v>
                </c:pt>
                <c:pt idx="47">
                  <c:v>41.81</c:v>
                </c:pt>
                <c:pt idx="48">
                  <c:v>42.04</c:v>
                </c:pt>
                <c:pt idx="49">
                  <c:v>42.01</c:v>
                </c:pt>
                <c:pt idx="50">
                  <c:v>42.18</c:v>
                </c:pt>
                <c:pt idx="51">
                  <c:v>41.84</c:v>
                </c:pt>
                <c:pt idx="52">
                  <c:v>41.94</c:v>
                </c:pt>
                <c:pt idx="53">
                  <c:v>41.93</c:v>
                </c:pt>
                <c:pt idx="54">
                  <c:v>41.84</c:v>
                </c:pt>
                <c:pt idx="55">
                  <c:v>41.89</c:v>
                </c:pt>
                <c:pt idx="56">
                  <c:v>41.87</c:v>
                </c:pt>
                <c:pt idx="57" formatCode="General">
                  <c:v>41.68</c:v>
                </c:pt>
                <c:pt idx="58" formatCode="General">
                  <c:v>41.87</c:v>
                </c:pt>
                <c:pt idx="59" formatCode="General">
                  <c:v>41.72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'K44'!$H$20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'K44'!$H$21:$H$80</c:f>
              <c:numCache>
                <c:formatCode>0.00</c:formatCode>
                <c:ptCount val="60"/>
                <c:pt idx="0">
                  <c:v>43.24</c:v>
                </c:pt>
                <c:pt idx="1">
                  <c:v>42.37</c:v>
                </c:pt>
                <c:pt idx="2">
                  <c:v>42.85</c:v>
                </c:pt>
                <c:pt idx="3">
                  <c:v>42.69</c:v>
                </c:pt>
                <c:pt idx="4">
                  <c:v>42.41</c:v>
                </c:pt>
                <c:pt idx="5">
                  <c:v>42.2</c:v>
                </c:pt>
                <c:pt idx="6">
                  <c:v>42.06</c:v>
                </c:pt>
                <c:pt idx="7">
                  <c:v>42.11</c:v>
                </c:pt>
                <c:pt idx="8">
                  <c:v>42.12</c:v>
                </c:pt>
                <c:pt idx="9">
                  <c:v>42.25</c:v>
                </c:pt>
                <c:pt idx="10">
                  <c:v>42.14</c:v>
                </c:pt>
                <c:pt idx="11">
                  <c:v>42.04</c:v>
                </c:pt>
                <c:pt idx="12">
                  <c:v>42.62</c:v>
                </c:pt>
                <c:pt idx="13">
                  <c:v>42.43</c:v>
                </c:pt>
                <c:pt idx="14">
                  <c:v>42.38</c:v>
                </c:pt>
                <c:pt idx="15">
                  <c:v>42.39</c:v>
                </c:pt>
                <c:pt idx="16">
                  <c:v>42.41</c:v>
                </c:pt>
                <c:pt idx="17">
                  <c:v>42.25</c:v>
                </c:pt>
                <c:pt idx="18">
                  <c:v>42.82</c:v>
                </c:pt>
                <c:pt idx="19">
                  <c:v>42.43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'K44'!$I$20</c:f>
              <c:strCache>
                <c:ptCount val="1"/>
                <c:pt idx="0">
                  <c:v>Лысенский Денис</c:v>
                </c:pt>
              </c:strCache>
            </c:strRef>
          </c:tx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'K44'!$I$21:$I$80</c:f>
              <c:numCache>
                <c:formatCode>General</c:formatCode>
                <c:ptCount val="60"/>
                <c:pt idx="0">
                  <c:v>42.89</c:v>
                </c:pt>
                <c:pt idx="1">
                  <c:v>42.27</c:v>
                </c:pt>
                <c:pt idx="2">
                  <c:v>42.21</c:v>
                </c:pt>
                <c:pt idx="3">
                  <c:v>42.14</c:v>
                </c:pt>
                <c:pt idx="4">
                  <c:v>42.09</c:v>
                </c:pt>
                <c:pt idx="5">
                  <c:v>42</c:v>
                </c:pt>
                <c:pt idx="6">
                  <c:v>42.22</c:v>
                </c:pt>
                <c:pt idx="7">
                  <c:v>41.98</c:v>
                </c:pt>
                <c:pt idx="8">
                  <c:v>42.07</c:v>
                </c:pt>
                <c:pt idx="9">
                  <c:v>41.95</c:v>
                </c:pt>
                <c:pt idx="10">
                  <c:v>42.02</c:v>
                </c:pt>
                <c:pt idx="11">
                  <c:v>42.31</c:v>
                </c:pt>
                <c:pt idx="12">
                  <c:v>42.2</c:v>
                </c:pt>
                <c:pt idx="13">
                  <c:v>42.1</c:v>
                </c:pt>
                <c:pt idx="14">
                  <c:v>41.97</c:v>
                </c:pt>
                <c:pt idx="15">
                  <c:v>42.16</c:v>
                </c:pt>
                <c:pt idx="16">
                  <c:v>42.2</c:v>
                </c:pt>
                <c:pt idx="17">
                  <c:v>42.18</c:v>
                </c:pt>
                <c:pt idx="18">
                  <c:v>42.48</c:v>
                </c:pt>
                <c:pt idx="19">
                  <c:v>42.19</c:v>
                </c:pt>
                <c:pt idx="20">
                  <c:v>41.99</c:v>
                </c:pt>
                <c:pt idx="21">
                  <c:v>41.96</c:v>
                </c:pt>
                <c:pt idx="22">
                  <c:v>42.06</c:v>
                </c:pt>
                <c:pt idx="23">
                  <c:v>42.11</c:v>
                </c:pt>
                <c:pt idx="24">
                  <c:v>41.89</c:v>
                </c:pt>
                <c:pt idx="25">
                  <c:v>42.52</c:v>
                </c:pt>
                <c:pt idx="26">
                  <c:v>42.16</c:v>
                </c:pt>
                <c:pt idx="27">
                  <c:v>42.31</c:v>
                </c:pt>
                <c:pt idx="28">
                  <c:v>42.17</c:v>
                </c:pt>
                <c:pt idx="29">
                  <c:v>41.95</c:v>
                </c:pt>
                <c:pt idx="30">
                  <c:v>42</c:v>
                </c:pt>
                <c:pt idx="31">
                  <c:v>42.19</c:v>
                </c:pt>
                <c:pt idx="32">
                  <c:v>42.07</c:v>
                </c:pt>
                <c:pt idx="33">
                  <c:v>42.05</c:v>
                </c:pt>
                <c:pt idx="34">
                  <c:v>42.13</c:v>
                </c:pt>
                <c:pt idx="35">
                  <c:v>42.21</c:v>
                </c:pt>
                <c:pt idx="36">
                  <c:v>42.11</c:v>
                </c:pt>
                <c:pt idx="37">
                  <c:v>41.89</c:v>
                </c:pt>
                <c:pt idx="38">
                  <c:v>42.04</c:v>
                </c:pt>
                <c:pt idx="39">
                  <c:v>43.33</c:v>
                </c:pt>
                <c:pt idx="40">
                  <c:v>42.12</c:v>
                </c:pt>
                <c:pt idx="41">
                  <c:v>42.11</c:v>
                </c:pt>
                <c:pt idx="42">
                  <c:v>42.08</c:v>
                </c:pt>
                <c:pt idx="43">
                  <c:v>42.19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'K44'!$J$20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'K44'!$B$21:$B$80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'K44'!$J$21:$J$80</c:f>
              <c:numCache>
                <c:formatCode>General</c:formatCode>
                <c:ptCount val="60"/>
                <c:pt idx="0">
                  <c:v>42.9</c:v>
                </c:pt>
                <c:pt idx="1">
                  <c:v>42.27</c:v>
                </c:pt>
                <c:pt idx="2">
                  <c:v>42.1</c:v>
                </c:pt>
                <c:pt idx="3">
                  <c:v>41.88</c:v>
                </c:pt>
                <c:pt idx="4">
                  <c:v>41.9</c:v>
                </c:pt>
                <c:pt idx="5">
                  <c:v>41.93</c:v>
                </c:pt>
                <c:pt idx="6">
                  <c:v>41.91</c:v>
                </c:pt>
                <c:pt idx="7">
                  <c:v>42</c:v>
                </c:pt>
                <c:pt idx="8">
                  <c:v>42.1</c:v>
                </c:pt>
                <c:pt idx="9">
                  <c:v>41.96</c:v>
                </c:pt>
                <c:pt idx="10">
                  <c:v>42.01</c:v>
                </c:pt>
                <c:pt idx="11">
                  <c:v>42.05</c:v>
                </c:pt>
                <c:pt idx="12">
                  <c:v>41.83</c:v>
                </c:pt>
                <c:pt idx="13">
                  <c:v>41.99</c:v>
                </c:pt>
                <c:pt idx="14">
                  <c:v>41.93</c:v>
                </c:pt>
                <c:pt idx="15">
                  <c:v>42.06</c:v>
                </c:pt>
                <c:pt idx="16">
                  <c:v>41.84</c:v>
                </c:pt>
                <c:pt idx="17">
                  <c:v>41.92</c:v>
                </c:pt>
                <c:pt idx="18">
                  <c:v>41.82</c:v>
                </c:pt>
                <c:pt idx="19">
                  <c:v>42.04</c:v>
                </c:pt>
                <c:pt idx="20">
                  <c:v>41.93</c:v>
                </c:pt>
                <c:pt idx="21">
                  <c:v>41.83</c:v>
                </c:pt>
                <c:pt idx="22">
                  <c:v>41.95</c:v>
                </c:pt>
                <c:pt idx="23">
                  <c:v>41.91</c:v>
                </c:pt>
                <c:pt idx="24">
                  <c:v>41.84</c:v>
                </c:pt>
                <c:pt idx="25">
                  <c:v>41.86</c:v>
                </c:pt>
                <c:pt idx="26">
                  <c:v>42.2</c:v>
                </c:pt>
                <c:pt idx="27">
                  <c:v>41.84</c:v>
                </c:pt>
                <c:pt idx="28">
                  <c:v>41.8</c:v>
                </c:pt>
                <c:pt idx="29">
                  <c:v>42.1</c:v>
                </c:pt>
                <c:pt idx="30">
                  <c:v>41.82</c:v>
                </c:pt>
                <c:pt idx="31">
                  <c:v>41.86</c:v>
                </c:pt>
                <c:pt idx="32">
                  <c:v>42</c:v>
                </c:pt>
                <c:pt idx="33">
                  <c:v>43.43</c:v>
                </c:pt>
                <c:pt idx="34">
                  <c:v>41.99</c:v>
                </c:pt>
                <c:pt idx="35">
                  <c:v>41.98</c:v>
                </c:pt>
                <c:pt idx="36">
                  <c:v>41.86</c:v>
                </c:pt>
                <c:pt idx="37">
                  <c:v>42.02</c:v>
                </c:pt>
                <c:pt idx="38">
                  <c:v>41.88</c:v>
                </c:pt>
                <c:pt idx="39">
                  <c:v>41.75</c:v>
                </c:pt>
                <c:pt idx="40">
                  <c:v>41.87</c:v>
                </c:pt>
                <c:pt idx="41">
                  <c:v>41.84</c:v>
                </c:pt>
                <c:pt idx="42">
                  <c:v>41.89</c:v>
                </c:pt>
                <c:pt idx="43">
                  <c:v>41.88</c:v>
                </c:pt>
                <c:pt idx="44">
                  <c:v>41.88</c:v>
                </c:pt>
                <c:pt idx="45">
                  <c:v>41.83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237248"/>
        <c:axId val="196176128"/>
      </c:lineChart>
      <c:catAx>
        <c:axId val="197237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176128"/>
        <c:crosses val="autoZero"/>
        <c:auto val="1"/>
        <c:lblAlgn val="ctr"/>
        <c:lblOffset val="100"/>
        <c:noMultiLvlLbl val="0"/>
      </c:catAx>
      <c:valAx>
        <c:axId val="196176128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237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NSJ!$C$21:$C$77</c:f>
              <c:numCache>
                <c:formatCode>0.00</c:formatCode>
                <c:ptCount val="57"/>
                <c:pt idx="0">
                  <c:v>44.74</c:v>
                </c:pt>
                <c:pt idx="1">
                  <c:v>42.33</c:v>
                </c:pt>
                <c:pt idx="2">
                  <c:v>44.27</c:v>
                </c:pt>
                <c:pt idx="3">
                  <c:v>42.33</c:v>
                </c:pt>
                <c:pt idx="4">
                  <c:v>42.44</c:v>
                </c:pt>
                <c:pt idx="5">
                  <c:v>42.11</c:v>
                </c:pt>
                <c:pt idx="6">
                  <c:v>42.72</c:v>
                </c:pt>
                <c:pt idx="7">
                  <c:v>41.93</c:v>
                </c:pt>
                <c:pt idx="8">
                  <c:v>41.81</c:v>
                </c:pt>
                <c:pt idx="9">
                  <c:v>42.1</c:v>
                </c:pt>
                <c:pt idx="10">
                  <c:v>42.02</c:v>
                </c:pt>
                <c:pt idx="11">
                  <c:v>41.91</c:v>
                </c:pt>
                <c:pt idx="12">
                  <c:v>41.87</c:v>
                </c:pt>
                <c:pt idx="13">
                  <c:v>41.86</c:v>
                </c:pt>
                <c:pt idx="14">
                  <c:v>41.88</c:v>
                </c:pt>
                <c:pt idx="15">
                  <c:v>41.93</c:v>
                </c:pt>
                <c:pt idx="16">
                  <c:v>41.91</c:v>
                </c:pt>
                <c:pt idx="17">
                  <c:v>41.67</c:v>
                </c:pt>
                <c:pt idx="18">
                  <c:v>42.24</c:v>
                </c:pt>
                <c:pt idx="19">
                  <c:v>42.07</c:v>
                </c:pt>
                <c:pt idx="20">
                  <c:v>42.15</c:v>
                </c:pt>
                <c:pt idx="21">
                  <c:v>42.44</c:v>
                </c:pt>
                <c:pt idx="22">
                  <c:v>41.97</c:v>
                </c:pt>
                <c:pt idx="23">
                  <c:v>42.01</c:v>
                </c:pt>
                <c:pt idx="24">
                  <c:v>41.8</c:v>
                </c:pt>
                <c:pt idx="25">
                  <c:v>42.06</c:v>
                </c:pt>
                <c:pt idx="26">
                  <c:v>41.98</c:v>
                </c:pt>
                <c:pt idx="27">
                  <c:v>42.02</c:v>
                </c:pt>
                <c:pt idx="28">
                  <c:v>42.08</c:v>
                </c:pt>
                <c:pt idx="29">
                  <c:v>42.08</c:v>
                </c:pt>
                <c:pt idx="30">
                  <c:v>41.85</c:v>
                </c:pt>
                <c:pt idx="31">
                  <c:v>41.88</c:v>
                </c:pt>
                <c:pt idx="32">
                  <c:v>41.77</c:v>
                </c:pt>
                <c:pt idx="33">
                  <c:v>41.87</c:v>
                </c:pt>
                <c:pt idx="34">
                  <c:v>41.86</c:v>
                </c:pt>
                <c:pt idx="35">
                  <c:v>42.02</c:v>
                </c:pt>
                <c:pt idx="36">
                  <c:v>41.91</c:v>
                </c:pt>
                <c:pt idx="37">
                  <c:v>42.05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NSJ!$D$21:$D$77</c:f>
              <c:numCache>
                <c:formatCode>0.00</c:formatCode>
                <c:ptCount val="57"/>
                <c:pt idx="0">
                  <c:v>43.61</c:v>
                </c:pt>
                <c:pt idx="1">
                  <c:v>42.49</c:v>
                </c:pt>
                <c:pt idx="2">
                  <c:v>42.34</c:v>
                </c:pt>
                <c:pt idx="3">
                  <c:v>42.32</c:v>
                </c:pt>
                <c:pt idx="4">
                  <c:v>42.15</c:v>
                </c:pt>
                <c:pt idx="5">
                  <c:v>42.42</c:v>
                </c:pt>
                <c:pt idx="6">
                  <c:v>42.16</c:v>
                </c:pt>
                <c:pt idx="7">
                  <c:v>41.94</c:v>
                </c:pt>
                <c:pt idx="8">
                  <c:v>42.25</c:v>
                </c:pt>
                <c:pt idx="9">
                  <c:v>42.17</c:v>
                </c:pt>
                <c:pt idx="10">
                  <c:v>42.14</c:v>
                </c:pt>
                <c:pt idx="11">
                  <c:v>42.19</c:v>
                </c:pt>
                <c:pt idx="12">
                  <c:v>42.01</c:v>
                </c:pt>
                <c:pt idx="13">
                  <c:v>42.26</c:v>
                </c:pt>
                <c:pt idx="14">
                  <c:v>42</c:v>
                </c:pt>
                <c:pt idx="15">
                  <c:v>42.06</c:v>
                </c:pt>
                <c:pt idx="16">
                  <c:v>42.3</c:v>
                </c:pt>
                <c:pt idx="17">
                  <c:v>41.96</c:v>
                </c:pt>
                <c:pt idx="18">
                  <c:v>42.21</c:v>
                </c:pt>
                <c:pt idx="19">
                  <c:v>42.09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NSJ!$E$21:$E$77</c:f>
              <c:numCache>
                <c:formatCode>0.00</c:formatCode>
                <c:ptCount val="57"/>
                <c:pt idx="0">
                  <c:v>43.12</c:v>
                </c:pt>
                <c:pt idx="1">
                  <c:v>42.24</c:v>
                </c:pt>
                <c:pt idx="2">
                  <c:v>42.95</c:v>
                </c:pt>
                <c:pt idx="3">
                  <c:v>42.03</c:v>
                </c:pt>
                <c:pt idx="4">
                  <c:v>42.12</c:v>
                </c:pt>
                <c:pt idx="5">
                  <c:v>41.97</c:v>
                </c:pt>
                <c:pt idx="6">
                  <c:v>42.08</c:v>
                </c:pt>
                <c:pt idx="7">
                  <c:v>42.13</c:v>
                </c:pt>
                <c:pt idx="8">
                  <c:v>42</c:v>
                </c:pt>
                <c:pt idx="9">
                  <c:v>42.04</c:v>
                </c:pt>
                <c:pt idx="10">
                  <c:v>41.88</c:v>
                </c:pt>
                <c:pt idx="11">
                  <c:v>41.93</c:v>
                </c:pt>
                <c:pt idx="12">
                  <c:v>41.96</c:v>
                </c:pt>
                <c:pt idx="13">
                  <c:v>41.95</c:v>
                </c:pt>
                <c:pt idx="14">
                  <c:v>42.44</c:v>
                </c:pt>
                <c:pt idx="15">
                  <c:v>41.89</c:v>
                </c:pt>
                <c:pt idx="16">
                  <c:v>41.99</c:v>
                </c:pt>
                <c:pt idx="17">
                  <c:v>42.1</c:v>
                </c:pt>
                <c:pt idx="18">
                  <c:v>42.21</c:v>
                </c:pt>
                <c:pt idx="19">
                  <c:v>41.91</c:v>
                </c:pt>
                <c:pt idx="20">
                  <c:v>42.16</c:v>
                </c:pt>
                <c:pt idx="21">
                  <c:v>42.02</c:v>
                </c:pt>
                <c:pt idx="22">
                  <c:v>42.03</c:v>
                </c:pt>
                <c:pt idx="23">
                  <c:v>42.06</c:v>
                </c:pt>
                <c:pt idx="24">
                  <c:v>42.06</c:v>
                </c:pt>
                <c:pt idx="25">
                  <c:v>42.01</c:v>
                </c:pt>
                <c:pt idx="26">
                  <c:v>41.92</c:v>
                </c:pt>
                <c:pt idx="27">
                  <c:v>42.01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NSJ!$F$21:$F$77</c:f>
              <c:numCache>
                <c:formatCode>0.00</c:formatCode>
                <c:ptCount val="57"/>
                <c:pt idx="0">
                  <c:v>43.47</c:v>
                </c:pt>
                <c:pt idx="1">
                  <c:v>42.3</c:v>
                </c:pt>
                <c:pt idx="2">
                  <c:v>42.23</c:v>
                </c:pt>
                <c:pt idx="3">
                  <c:v>42.08</c:v>
                </c:pt>
                <c:pt idx="4">
                  <c:v>42.18</c:v>
                </c:pt>
                <c:pt idx="5">
                  <c:v>42.81</c:v>
                </c:pt>
                <c:pt idx="6">
                  <c:v>42.07</c:v>
                </c:pt>
                <c:pt idx="7">
                  <c:v>42.44</c:v>
                </c:pt>
                <c:pt idx="8">
                  <c:v>42</c:v>
                </c:pt>
                <c:pt idx="9">
                  <c:v>42.05</c:v>
                </c:pt>
                <c:pt idx="10">
                  <c:v>42.09</c:v>
                </c:pt>
                <c:pt idx="11">
                  <c:v>42.38</c:v>
                </c:pt>
                <c:pt idx="12">
                  <c:v>42.02</c:v>
                </c:pt>
                <c:pt idx="13">
                  <c:v>41.94</c:v>
                </c:pt>
                <c:pt idx="14">
                  <c:v>41.95</c:v>
                </c:pt>
                <c:pt idx="15">
                  <c:v>41.94</c:v>
                </c:pt>
                <c:pt idx="16">
                  <c:v>41.98</c:v>
                </c:pt>
                <c:pt idx="17">
                  <c:v>42.21</c:v>
                </c:pt>
                <c:pt idx="18">
                  <c:v>41.91</c:v>
                </c:pt>
                <c:pt idx="19">
                  <c:v>41.89</c:v>
                </c:pt>
                <c:pt idx="20">
                  <c:v>42.14</c:v>
                </c:pt>
                <c:pt idx="21">
                  <c:v>42.42</c:v>
                </c:pt>
                <c:pt idx="22">
                  <c:v>41.99</c:v>
                </c:pt>
                <c:pt idx="23">
                  <c:v>42.12</c:v>
                </c:pt>
                <c:pt idx="24">
                  <c:v>41.93</c:v>
                </c:pt>
                <c:pt idx="25">
                  <c:v>42.09</c:v>
                </c:pt>
                <c:pt idx="26">
                  <c:v>41.96</c:v>
                </c:pt>
                <c:pt idx="27">
                  <c:v>42.09</c:v>
                </c:pt>
                <c:pt idx="28">
                  <c:v>41.96</c:v>
                </c:pt>
                <c:pt idx="29">
                  <c:v>42</c:v>
                </c:pt>
                <c:pt idx="30">
                  <c:v>42.05</c:v>
                </c:pt>
                <c:pt idx="31">
                  <c:v>42.19</c:v>
                </c:pt>
                <c:pt idx="32">
                  <c:v>41.93</c:v>
                </c:pt>
                <c:pt idx="33">
                  <c:v>42.11</c:v>
                </c:pt>
                <c:pt idx="34">
                  <c:v>43.02</c:v>
                </c:pt>
                <c:pt idx="35">
                  <c:v>42.09</c:v>
                </c:pt>
                <c:pt idx="36">
                  <c:v>42</c:v>
                </c:pt>
                <c:pt idx="37">
                  <c:v>41.93</c:v>
                </c:pt>
                <c:pt idx="38">
                  <c:v>42.04</c:v>
                </c:pt>
                <c:pt idx="39">
                  <c:v>42.09</c:v>
                </c:pt>
                <c:pt idx="40">
                  <c:v>41.99</c:v>
                </c:pt>
                <c:pt idx="41">
                  <c:v>42.05</c:v>
                </c:pt>
                <c:pt idx="42">
                  <c:v>42.63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NSJ!$G$21:$G$77</c:f>
              <c:numCache>
                <c:formatCode>0.00</c:formatCode>
                <c:ptCount val="57"/>
                <c:pt idx="0">
                  <c:v>43.23</c:v>
                </c:pt>
                <c:pt idx="1">
                  <c:v>42.35</c:v>
                </c:pt>
                <c:pt idx="2">
                  <c:v>42.27</c:v>
                </c:pt>
                <c:pt idx="3">
                  <c:v>43.16</c:v>
                </c:pt>
                <c:pt idx="4">
                  <c:v>42.33</c:v>
                </c:pt>
                <c:pt idx="5">
                  <c:v>42.56</c:v>
                </c:pt>
                <c:pt idx="6">
                  <c:v>42.15</c:v>
                </c:pt>
                <c:pt idx="7">
                  <c:v>42.01</c:v>
                </c:pt>
                <c:pt idx="8">
                  <c:v>42.04</c:v>
                </c:pt>
                <c:pt idx="9">
                  <c:v>41.94</c:v>
                </c:pt>
                <c:pt idx="10">
                  <c:v>42.11</c:v>
                </c:pt>
                <c:pt idx="11">
                  <c:v>42.77</c:v>
                </c:pt>
                <c:pt idx="12">
                  <c:v>42.1</c:v>
                </c:pt>
                <c:pt idx="13">
                  <c:v>41.83</c:v>
                </c:pt>
                <c:pt idx="14">
                  <c:v>42.02</c:v>
                </c:pt>
                <c:pt idx="15">
                  <c:v>42.19</c:v>
                </c:pt>
                <c:pt idx="16">
                  <c:v>41.84</c:v>
                </c:pt>
                <c:pt idx="17">
                  <c:v>42.21</c:v>
                </c:pt>
                <c:pt idx="18">
                  <c:v>42.03</c:v>
                </c:pt>
                <c:pt idx="19">
                  <c:v>41.93</c:v>
                </c:pt>
                <c:pt idx="20">
                  <c:v>42.4</c:v>
                </c:pt>
                <c:pt idx="21">
                  <c:v>42.57</c:v>
                </c:pt>
                <c:pt idx="22">
                  <c:v>41.98</c:v>
                </c:pt>
                <c:pt idx="23">
                  <c:v>42.01</c:v>
                </c:pt>
                <c:pt idx="24">
                  <c:v>41.9</c:v>
                </c:pt>
                <c:pt idx="25">
                  <c:v>42.17</c:v>
                </c:pt>
                <c:pt idx="26">
                  <c:v>42.13</c:v>
                </c:pt>
                <c:pt idx="27">
                  <c:v>42</c:v>
                </c:pt>
                <c:pt idx="28">
                  <c:v>41.91</c:v>
                </c:pt>
                <c:pt idx="29">
                  <c:v>42</c:v>
                </c:pt>
                <c:pt idx="30">
                  <c:v>42</c:v>
                </c:pt>
                <c:pt idx="31">
                  <c:v>41.91</c:v>
                </c:pt>
                <c:pt idx="32">
                  <c:v>42.09</c:v>
                </c:pt>
                <c:pt idx="33">
                  <c:v>41.99</c:v>
                </c:pt>
                <c:pt idx="34">
                  <c:v>42</c:v>
                </c:pt>
                <c:pt idx="35">
                  <c:v>41.95</c:v>
                </c:pt>
                <c:pt idx="36">
                  <c:v>41.86</c:v>
                </c:pt>
                <c:pt idx="37">
                  <c:v>41.94</c:v>
                </c:pt>
                <c:pt idx="38">
                  <c:v>41.94</c:v>
                </c:pt>
                <c:pt idx="39">
                  <c:v>41.86</c:v>
                </c:pt>
                <c:pt idx="40">
                  <c:v>42.01</c:v>
                </c:pt>
                <c:pt idx="41">
                  <c:v>41.93</c:v>
                </c:pt>
                <c:pt idx="42">
                  <c:v>41.88</c:v>
                </c:pt>
                <c:pt idx="43">
                  <c:v>41.9</c:v>
                </c:pt>
                <c:pt idx="44">
                  <c:v>42.08</c:v>
                </c:pt>
                <c:pt idx="45">
                  <c:v>42.02</c:v>
                </c:pt>
                <c:pt idx="46">
                  <c:v>41.94</c:v>
                </c:pt>
                <c:pt idx="47">
                  <c:v>42.07</c:v>
                </c:pt>
                <c:pt idx="48">
                  <c:v>42.16</c:v>
                </c:pt>
                <c:pt idx="49">
                  <c:v>42.12</c:v>
                </c:pt>
                <c:pt idx="50">
                  <c:v>42.26</c:v>
                </c:pt>
                <c:pt idx="51">
                  <c:v>42.16</c:v>
                </c:pt>
                <c:pt idx="52">
                  <c:v>42.1</c:v>
                </c:pt>
                <c:pt idx="53">
                  <c:v>42.03</c:v>
                </c:pt>
                <c:pt idx="54">
                  <c:v>41.71</c:v>
                </c:pt>
                <c:pt idx="55">
                  <c:v>42.19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NSJ!$H$21:$H$77</c:f>
              <c:numCache>
                <c:formatCode>0.00</c:formatCode>
                <c:ptCount val="57"/>
                <c:pt idx="0">
                  <c:v>43</c:v>
                </c:pt>
                <c:pt idx="1">
                  <c:v>42.6</c:v>
                </c:pt>
                <c:pt idx="2">
                  <c:v>42.12</c:v>
                </c:pt>
                <c:pt idx="3">
                  <c:v>42.39</c:v>
                </c:pt>
                <c:pt idx="4">
                  <c:v>42.15</c:v>
                </c:pt>
                <c:pt idx="5">
                  <c:v>42.17</c:v>
                </c:pt>
                <c:pt idx="6">
                  <c:v>42.94</c:v>
                </c:pt>
                <c:pt idx="7">
                  <c:v>42.72</c:v>
                </c:pt>
                <c:pt idx="8">
                  <c:v>42.33</c:v>
                </c:pt>
                <c:pt idx="9">
                  <c:v>42.23</c:v>
                </c:pt>
                <c:pt idx="10">
                  <c:v>42.3</c:v>
                </c:pt>
                <c:pt idx="11">
                  <c:v>42.29</c:v>
                </c:pt>
                <c:pt idx="12">
                  <c:v>42.31</c:v>
                </c:pt>
                <c:pt idx="13">
                  <c:v>42.19</c:v>
                </c:pt>
                <c:pt idx="14">
                  <c:v>42.33</c:v>
                </c:pt>
                <c:pt idx="15">
                  <c:v>42.19</c:v>
                </c:pt>
                <c:pt idx="16">
                  <c:v>42.18</c:v>
                </c:pt>
                <c:pt idx="17">
                  <c:v>42.25</c:v>
                </c:pt>
                <c:pt idx="18">
                  <c:v>42.33</c:v>
                </c:pt>
                <c:pt idx="19">
                  <c:v>42.31</c:v>
                </c:pt>
                <c:pt idx="20">
                  <c:v>42.14</c:v>
                </c:pt>
                <c:pt idx="21">
                  <c:v>42.17</c:v>
                </c:pt>
                <c:pt idx="22">
                  <c:v>42.21</c:v>
                </c:pt>
                <c:pt idx="23">
                  <c:v>42.09</c:v>
                </c:pt>
                <c:pt idx="24">
                  <c:v>42.28</c:v>
                </c:pt>
                <c:pt idx="25">
                  <c:v>42.26</c:v>
                </c:pt>
                <c:pt idx="26">
                  <c:v>42.29</c:v>
                </c:pt>
                <c:pt idx="27">
                  <c:v>42.43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NSJ!$I$20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NSJ!$I$21:$I$77</c:f>
              <c:numCache>
                <c:formatCode>General</c:formatCode>
                <c:ptCount val="57"/>
                <c:pt idx="0">
                  <c:v>42.81</c:v>
                </c:pt>
                <c:pt idx="1">
                  <c:v>41.99</c:v>
                </c:pt>
                <c:pt idx="2">
                  <c:v>41.95</c:v>
                </c:pt>
                <c:pt idx="3">
                  <c:v>42.02</c:v>
                </c:pt>
                <c:pt idx="4">
                  <c:v>42.02</c:v>
                </c:pt>
                <c:pt idx="5">
                  <c:v>42.11</c:v>
                </c:pt>
                <c:pt idx="6">
                  <c:v>42.17</c:v>
                </c:pt>
                <c:pt idx="7">
                  <c:v>42.03</c:v>
                </c:pt>
                <c:pt idx="8">
                  <c:v>42.07</c:v>
                </c:pt>
                <c:pt idx="9">
                  <c:v>42.69</c:v>
                </c:pt>
                <c:pt idx="10">
                  <c:v>42.06</c:v>
                </c:pt>
                <c:pt idx="11">
                  <c:v>41.92</c:v>
                </c:pt>
                <c:pt idx="12">
                  <c:v>42.21</c:v>
                </c:pt>
                <c:pt idx="13">
                  <c:v>42</c:v>
                </c:pt>
                <c:pt idx="14">
                  <c:v>41.97</c:v>
                </c:pt>
                <c:pt idx="15">
                  <c:v>41.94</c:v>
                </c:pt>
                <c:pt idx="16">
                  <c:v>42.03</c:v>
                </c:pt>
                <c:pt idx="17">
                  <c:v>42.07</c:v>
                </c:pt>
                <c:pt idx="18">
                  <c:v>42.24</c:v>
                </c:pt>
                <c:pt idx="19">
                  <c:v>42.07</c:v>
                </c:pt>
                <c:pt idx="20">
                  <c:v>42.28</c:v>
                </c:pt>
                <c:pt idx="21">
                  <c:v>42.39</c:v>
                </c:pt>
                <c:pt idx="22">
                  <c:v>42.22</c:v>
                </c:pt>
                <c:pt idx="23">
                  <c:v>42.01</c:v>
                </c:pt>
                <c:pt idx="24">
                  <c:v>41.98</c:v>
                </c:pt>
                <c:pt idx="25">
                  <c:v>42.04</c:v>
                </c:pt>
                <c:pt idx="26">
                  <c:v>42.02</c:v>
                </c:pt>
                <c:pt idx="27">
                  <c:v>41.95</c:v>
                </c:pt>
                <c:pt idx="28">
                  <c:v>41.96</c:v>
                </c:pt>
                <c:pt idx="29">
                  <c:v>41.94</c:v>
                </c:pt>
                <c:pt idx="30">
                  <c:v>42.06</c:v>
                </c:pt>
                <c:pt idx="31">
                  <c:v>41.97</c:v>
                </c:pt>
                <c:pt idx="32">
                  <c:v>42.05</c:v>
                </c:pt>
                <c:pt idx="33">
                  <c:v>42.01</c:v>
                </c:pt>
                <c:pt idx="34">
                  <c:v>42.05</c:v>
                </c:pt>
                <c:pt idx="35">
                  <c:v>41.94</c:v>
                </c:pt>
                <c:pt idx="36">
                  <c:v>42.28</c:v>
                </c:pt>
                <c:pt idx="37">
                  <c:v>42.3</c:v>
                </c:pt>
                <c:pt idx="38">
                  <c:v>42.07</c:v>
                </c:pt>
                <c:pt idx="39">
                  <c:v>42.01</c:v>
                </c:pt>
                <c:pt idx="40">
                  <c:v>41.91</c:v>
                </c:pt>
                <c:pt idx="41">
                  <c:v>42.07</c:v>
                </c:pt>
                <c:pt idx="42">
                  <c:v>42.04</c:v>
                </c:pt>
                <c:pt idx="43">
                  <c:v>42.05</c:v>
                </c:pt>
                <c:pt idx="44">
                  <c:v>42</c:v>
                </c:pt>
                <c:pt idx="45">
                  <c:v>42.1</c:v>
                </c:pt>
                <c:pt idx="46">
                  <c:v>41.92</c:v>
                </c:pt>
                <c:pt idx="47">
                  <c:v>42.04</c:v>
                </c:pt>
                <c:pt idx="48">
                  <c:v>42.02</c:v>
                </c:pt>
                <c:pt idx="49">
                  <c:v>42.07</c:v>
                </c:pt>
                <c:pt idx="50">
                  <c:v>42.08</c:v>
                </c:pt>
                <c:pt idx="51">
                  <c:v>42.07</c:v>
                </c:pt>
                <c:pt idx="52">
                  <c:v>41.91</c:v>
                </c:pt>
                <c:pt idx="53">
                  <c:v>41.95</c:v>
                </c:pt>
                <c:pt idx="54">
                  <c:v>41.9</c:v>
                </c:pt>
                <c:pt idx="55">
                  <c:v>41.9</c:v>
                </c:pt>
                <c:pt idx="56">
                  <c:v>42.3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NSJ!$J$20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NSJ!$B$21:$B$77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NSJ!$J$21:$J$77</c:f>
              <c:numCache>
                <c:formatCode>General</c:formatCode>
                <c:ptCount val="57"/>
                <c:pt idx="0">
                  <c:v>43.03</c:v>
                </c:pt>
                <c:pt idx="1">
                  <c:v>42.29</c:v>
                </c:pt>
                <c:pt idx="2">
                  <c:v>42.23</c:v>
                </c:pt>
                <c:pt idx="3">
                  <c:v>42.38</c:v>
                </c:pt>
                <c:pt idx="4">
                  <c:v>42.17</c:v>
                </c:pt>
                <c:pt idx="5">
                  <c:v>42.56</c:v>
                </c:pt>
                <c:pt idx="6">
                  <c:v>42.45</c:v>
                </c:pt>
                <c:pt idx="7">
                  <c:v>42.14</c:v>
                </c:pt>
                <c:pt idx="8">
                  <c:v>42.18</c:v>
                </c:pt>
                <c:pt idx="9">
                  <c:v>42.13</c:v>
                </c:pt>
                <c:pt idx="10">
                  <c:v>42.13</c:v>
                </c:pt>
                <c:pt idx="11">
                  <c:v>42.23</c:v>
                </c:pt>
                <c:pt idx="12">
                  <c:v>42.04</c:v>
                </c:pt>
                <c:pt idx="13">
                  <c:v>42.49</c:v>
                </c:pt>
                <c:pt idx="14">
                  <c:v>42.25</c:v>
                </c:pt>
                <c:pt idx="15">
                  <c:v>41.96</c:v>
                </c:pt>
                <c:pt idx="16">
                  <c:v>42.07</c:v>
                </c:pt>
                <c:pt idx="17">
                  <c:v>42.13</c:v>
                </c:pt>
                <c:pt idx="18">
                  <c:v>42.13</c:v>
                </c:pt>
                <c:pt idx="19">
                  <c:v>42.13</c:v>
                </c:pt>
                <c:pt idx="20">
                  <c:v>42.19</c:v>
                </c:pt>
                <c:pt idx="21">
                  <c:v>42.4</c:v>
                </c:pt>
                <c:pt idx="22">
                  <c:v>42.17</c:v>
                </c:pt>
                <c:pt idx="23">
                  <c:v>42.1</c:v>
                </c:pt>
                <c:pt idx="24">
                  <c:v>42.09</c:v>
                </c:pt>
                <c:pt idx="25">
                  <c:v>42.14</c:v>
                </c:pt>
                <c:pt idx="26">
                  <c:v>42.34</c:v>
                </c:pt>
                <c:pt idx="27">
                  <c:v>42.25</c:v>
                </c:pt>
                <c:pt idx="28">
                  <c:v>41.91</c:v>
                </c:pt>
                <c:pt idx="29">
                  <c:v>42.12</c:v>
                </c:pt>
                <c:pt idx="30">
                  <c:v>42.4</c:v>
                </c:pt>
                <c:pt idx="31">
                  <c:v>42.16</c:v>
                </c:pt>
                <c:pt idx="32">
                  <c:v>42.13</c:v>
                </c:pt>
                <c:pt idx="33">
                  <c:v>42.32</c:v>
                </c:pt>
                <c:pt idx="34">
                  <c:v>42.21</c:v>
                </c:pt>
                <c:pt idx="35">
                  <c:v>42.76</c:v>
                </c:pt>
                <c:pt idx="36">
                  <c:v>42.15</c:v>
                </c:pt>
                <c:pt idx="37">
                  <c:v>42.22</c:v>
                </c:pt>
                <c:pt idx="38">
                  <c:v>42.09</c:v>
                </c:pt>
                <c:pt idx="39">
                  <c:v>41.91</c:v>
                </c:pt>
                <c:pt idx="40">
                  <c:v>42.02</c:v>
                </c:pt>
                <c:pt idx="41">
                  <c:v>42</c:v>
                </c:pt>
                <c:pt idx="42">
                  <c:v>42.43</c:v>
                </c:pt>
                <c:pt idx="43">
                  <c:v>41.94</c:v>
                </c:pt>
                <c:pt idx="44">
                  <c:v>41.94</c:v>
                </c:pt>
                <c:pt idx="45">
                  <c:v>41.97</c:v>
                </c:pt>
                <c:pt idx="46">
                  <c:v>42</c:v>
                </c:pt>
                <c:pt idx="47">
                  <c:v>41.92</c:v>
                </c:pt>
                <c:pt idx="48">
                  <c:v>42.35</c:v>
                </c:pt>
                <c:pt idx="49">
                  <c:v>42.15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538816"/>
        <c:axId val="196178432"/>
      </c:lineChart>
      <c:catAx>
        <c:axId val="197538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178432"/>
        <c:crosses val="autoZero"/>
        <c:auto val="1"/>
        <c:lblAlgn val="ctr"/>
        <c:lblOffset val="100"/>
        <c:noMultiLvlLbl val="0"/>
      </c:catAx>
      <c:valAx>
        <c:axId val="196178432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538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 Rt'!$C$20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Rt'!$C$21:$C$81</c:f>
              <c:numCache>
                <c:formatCode>0.00</c:formatCode>
                <c:ptCount val="61"/>
                <c:pt idx="0">
                  <c:v>45.06</c:v>
                </c:pt>
                <c:pt idx="1">
                  <c:v>42.86</c:v>
                </c:pt>
                <c:pt idx="2">
                  <c:v>43.75</c:v>
                </c:pt>
                <c:pt idx="3">
                  <c:v>42.31</c:v>
                </c:pt>
                <c:pt idx="4">
                  <c:v>42.64</c:v>
                </c:pt>
                <c:pt idx="5">
                  <c:v>42.49</c:v>
                </c:pt>
                <c:pt idx="6">
                  <c:v>42.33</c:v>
                </c:pt>
                <c:pt idx="7">
                  <c:v>43.15</c:v>
                </c:pt>
                <c:pt idx="8">
                  <c:v>42.94</c:v>
                </c:pt>
                <c:pt idx="9">
                  <c:v>42.97</c:v>
                </c:pt>
                <c:pt idx="10">
                  <c:v>42.41</c:v>
                </c:pt>
                <c:pt idx="11">
                  <c:v>42.42</c:v>
                </c:pt>
                <c:pt idx="12">
                  <c:v>42.45</c:v>
                </c:pt>
                <c:pt idx="13">
                  <c:v>42.35</c:v>
                </c:pt>
                <c:pt idx="14">
                  <c:v>42.41</c:v>
                </c:pt>
                <c:pt idx="15">
                  <c:v>42.38</c:v>
                </c:pt>
                <c:pt idx="16">
                  <c:v>42.4</c:v>
                </c:pt>
                <c:pt idx="17">
                  <c:v>42.33</c:v>
                </c:pt>
                <c:pt idx="18">
                  <c:v>42.29</c:v>
                </c:pt>
                <c:pt idx="19">
                  <c:v>42.32</c:v>
                </c:pt>
                <c:pt idx="20">
                  <c:v>42.23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Rt'!$D$20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Rt'!$D$21:$D$81</c:f>
              <c:numCache>
                <c:formatCode>0.00</c:formatCode>
                <c:ptCount val="61"/>
                <c:pt idx="0">
                  <c:v>43.35</c:v>
                </c:pt>
                <c:pt idx="1">
                  <c:v>42.43</c:v>
                </c:pt>
                <c:pt idx="2">
                  <c:v>42.56</c:v>
                </c:pt>
                <c:pt idx="3">
                  <c:v>42.27</c:v>
                </c:pt>
                <c:pt idx="4">
                  <c:v>42.12</c:v>
                </c:pt>
                <c:pt idx="5">
                  <c:v>42.3</c:v>
                </c:pt>
                <c:pt idx="6">
                  <c:v>42.15</c:v>
                </c:pt>
                <c:pt idx="7">
                  <c:v>42.34</c:v>
                </c:pt>
                <c:pt idx="8">
                  <c:v>42.57</c:v>
                </c:pt>
                <c:pt idx="9">
                  <c:v>41.98</c:v>
                </c:pt>
                <c:pt idx="10">
                  <c:v>42.01</c:v>
                </c:pt>
                <c:pt idx="11">
                  <c:v>42.07</c:v>
                </c:pt>
                <c:pt idx="12">
                  <c:v>42.16</c:v>
                </c:pt>
                <c:pt idx="13">
                  <c:v>42.05</c:v>
                </c:pt>
                <c:pt idx="14">
                  <c:v>42.16</c:v>
                </c:pt>
                <c:pt idx="15">
                  <c:v>42.17</c:v>
                </c:pt>
                <c:pt idx="16">
                  <c:v>41.91</c:v>
                </c:pt>
                <c:pt idx="17">
                  <c:v>42.25</c:v>
                </c:pt>
                <c:pt idx="18">
                  <c:v>42.51</c:v>
                </c:pt>
                <c:pt idx="19">
                  <c:v>43.76</c:v>
                </c:pt>
                <c:pt idx="20">
                  <c:v>43.8</c:v>
                </c:pt>
                <c:pt idx="21">
                  <c:v>42.24</c:v>
                </c:pt>
                <c:pt idx="22">
                  <c:v>42.35</c:v>
                </c:pt>
                <c:pt idx="23">
                  <c:v>42.2</c:v>
                </c:pt>
                <c:pt idx="24">
                  <c:v>42.2</c:v>
                </c:pt>
                <c:pt idx="25">
                  <c:v>42.06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Rt'!$E$20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Rt'!$E$21:$E$81</c:f>
              <c:numCache>
                <c:formatCode>0.00</c:formatCode>
                <c:ptCount val="61"/>
                <c:pt idx="0">
                  <c:v>43.09</c:v>
                </c:pt>
                <c:pt idx="1">
                  <c:v>42.28</c:v>
                </c:pt>
                <c:pt idx="2">
                  <c:v>42.65</c:v>
                </c:pt>
                <c:pt idx="3">
                  <c:v>42.24</c:v>
                </c:pt>
                <c:pt idx="4">
                  <c:v>42.09</c:v>
                </c:pt>
                <c:pt idx="5">
                  <c:v>42.2</c:v>
                </c:pt>
                <c:pt idx="6">
                  <c:v>42.08</c:v>
                </c:pt>
                <c:pt idx="7">
                  <c:v>42.01</c:v>
                </c:pt>
                <c:pt idx="8">
                  <c:v>42.19</c:v>
                </c:pt>
                <c:pt idx="9">
                  <c:v>42.2</c:v>
                </c:pt>
                <c:pt idx="10">
                  <c:v>42.17</c:v>
                </c:pt>
                <c:pt idx="11">
                  <c:v>42.21</c:v>
                </c:pt>
                <c:pt idx="12">
                  <c:v>42.08</c:v>
                </c:pt>
                <c:pt idx="13">
                  <c:v>42</c:v>
                </c:pt>
                <c:pt idx="14">
                  <c:v>42.09</c:v>
                </c:pt>
                <c:pt idx="15">
                  <c:v>42.08</c:v>
                </c:pt>
                <c:pt idx="16">
                  <c:v>41.99</c:v>
                </c:pt>
                <c:pt idx="17">
                  <c:v>42.08</c:v>
                </c:pt>
                <c:pt idx="18">
                  <c:v>42.03</c:v>
                </c:pt>
                <c:pt idx="19">
                  <c:v>41.98</c:v>
                </c:pt>
                <c:pt idx="20">
                  <c:v>42.12</c:v>
                </c:pt>
                <c:pt idx="21">
                  <c:v>42.17</c:v>
                </c:pt>
                <c:pt idx="22">
                  <c:v>41.91</c:v>
                </c:pt>
                <c:pt idx="23">
                  <c:v>41.99</c:v>
                </c:pt>
                <c:pt idx="24">
                  <c:v>42.07</c:v>
                </c:pt>
                <c:pt idx="25">
                  <c:v>42.24</c:v>
                </c:pt>
                <c:pt idx="26">
                  <c:v>41.93</c:v>
                </c:pt>
                <c:pt idx="27">
                  <c:v>42.13</c:v>
                </c:pt>
                <c:pt idx="28">
                  <c:v>42.12</c:v>
                </c:pt>
                <c:pt idx="29">
                  <c:v>41.96</c:v>
                </c:pt>
                <c:pt idx="30">
                  <c:v>42.11</c:v>
                </c:pt>
                <c:pt idx="31">
                  <c:v>42.08</c:v>
                </c:pt>
                <c:pt idx="32">
                  <c:v>42.04</c:v>
                </c:pt>
                <c:pt idx="33">
                  <c:v>42.14</c:v>
                </c:pt>
                <c:pt idx="34">
                  <c:v>42.07</c:v>
                </c:pt>
                <c:pt idx="35">
                  <c:v>42.16</c:v>
                </c:pt>
                <c:pt idx="36">
                  <c:v>42.05</c:v>
                </c:pt>
                <c:pt idx="37">
                  <c:v>42.07</c:v>
                </c:pt>
                <c:pt idx="38">
                  <c:v>42.74</c:v>
                </c:pt>
                <c:pt idx="39">
                  <c:v>42.12</c:v>
                </c:pt>
                <c:pt idx="40">
                  <c:v>42.64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Rt'!$F$20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Rt'!$F$21:$F$81</c:f>
              <c:numCache>
                <c:formatCode>0.00</c:formatCode>
                <c:ptCount val="61"/>
                <c:pt idx="0">
                  <c:v>43.46</c:v>
                </c:pt>
                <c:pt idx="1">
                  <c:v>42.14</c:v>
                </c:pt>
                <c:pt idx="2">
                  <c:v>42.42</c:v>
                </c:pt>
                <c:pt idx="3">
                  <c:v>41.87</c:v>
                </c:pt>
                <c:pt idx="4">
                  <c:v>41.88</c:v>
                </c:pt>
                <c:pt idx="5">
                  <c:v>41.85</c:v>
                </c:pt>
                <c:pt idx="6">
                  <c:v>41.7</c:v>
                </c:pt>
                <c:pt idx="7">
                  <c:v>42.14</c:v>
                </c:pt>
                <c:pt idx="8">
                  <c:v>42.22</c:v>
                </c:pt>
                <c:pt idx="9">
                  <c:v>42.44</c:v>
                </c:pt>
                <c:pt idx="10">
                  <c:v>42.78</c:v>
                </c:pt>
                <c:pt idx="11">
                  <c:v>42.14</c:v>
                </c:pt>
                <c:pt idx="12">
                  <c:v>41.92</c:v>
                </c:pt>
                <c:pt idx="13">
                  <c:v>42.06</c:v>
                </c:pt>
                <c:pt idx="14">
                  <c:v>41.98</c:v>
                </c:pt>
                <c:pt idx="15">
                  <c:v>41.66</c:v>
                </c:pt>
                <c:pt idx="16">
                  <c:v>41.89</c:v>
                </c:pt>
                <c:pt idx="17">
                  <c:v>41.74</c:v>
                </c:pt>
                <c:pt idx="18">
                  <c:v>41.68</c:v>
                </c:pt>
                <c:pt idx="19">
                  <c:v>41.59</c:v>
                </c:pt>
                <c:pt idx="20">
                  <c:v>41.85</c:v>
                </c:pt>
                <c:pt idx="21">
                  <c:v>41.88</c:v>
                </c:pt>
                <c:pt idx="22">
                  <c:v>41.75</c:v>
                </c:pt>
                <c:pt idx="23">
                  <c:v>41.72</c:v>
                </c:pt>
                <c:pt idx="24">
                  <c:v>41.83</c:v>
                </c:pt>
                <c:pt idx="25">
                  <c:v>42.14</c:v>
                </c:pt>
                <c:pt idx="26">
                  <c:v>42.15</c:v>
                </c:pt>
                <c:pt idx="27">
                  <c:v>41.7</c:v>
                </c:pt>
                <c:pt idx="28">
                  <c:v>42.01</c:v>
                </c:pt>
                <c:pt idx="29">
                  <c:v>41.57</c:v>
                </c:pt>
                <c:pt idx="30">
                  <c:v>41.75</c:v>
                </c:pt>
                <c:pt idx="31">
                  <c:v>41.85</c:v>
                </c:pt>
                <c:pt idx="32">
                  <c:v>41.53</c:v>
                </c:pt>
                <c:pt idx="33">
                  <c:v>41.76</c:v>
                </c:pt>
                <c:pt idx="34">
                  <c:v>41.73</c:v>
                </c:pt>
                <c:pt idx="35">
                  <c:v>41.61</c:v>
                </c:pt>
                <c:pt idx="36">
                  <c:v>42.31</c:v>
                </c:pt>
                <c:pt idx="37">
                  <c:v>42.03</c:v>
                </c:pt>
                <c:pt idx="38">
                  <c:v>41.72</c:v>
                </c:pt>
                <c:pt idx="39">
                  <c:v>41.65</c:v>
                </c:pt>
                <c:pt idx="40">
                  <c:v>41.97</c:v>
                </c:pt>
                <c:pt idx="41">
                  <c:v>42.07</c:v>
                </c:pt>
                <c:pt idx="42">
                  <c:v>41.89</c:v>
                </c:pt>
                <c:pt idx="43">
                  <c:v>42.4</c:v>
                </c:pt>
                <c:pt idx="44">
                  <c:v>42.83</c:v>
                </c:pt>
                <c:pt idx="45">
                  <c:v>41.69</c:v>
                </c:pt>
                <c:pt idx="46">
                  <c:v>41.55</c:v>
                </c:pt>
                <c:pt idx="47">
                  <c:v>41.77</c:v>
                </c:pt>
                <c:pt idx="48">
                  <c:v>41.74</c:v>
                </c:pt>
                <c:pt idx="49">
                  <c:v>42</c:v>
                </c:pt>
                <c:pt idx="50">
                  <c:v>41.71</c:v>
                </c:pt>
                <c:pt idx="51">
                  <c:v>42.31</c:v>
                </c:pt>
                <c:pt idx="52">
                  <c:v>42.15</c:v>
                </c:pt>
                <c:pt idx="53">
                  <c:v>41.86</c:v>
                </c:pt>
                <c:pt idx="54">
                  <c:v>41.68</c:v>
                </c:pt>
                <c:pt idx="55">
                  <c:v>41.88</c:v>
                </c:pt>
                <c:pt idx="56">
                  <c:v>42.09</c:v>
                </c:pt>
                <c:pt idx="57" formatCode="General">
                  <c:v>41.94</c:v>
                </c:pt>
                <c:pt idx="58" formatCode="General">
                  <c:v>41.85</c:v>
                </c:pt>
                <c:pt idx="59" formatCode="General">
                  <c:v>41.81</c:v>
                </c:pt>
                <c:pt idx="60" formatCode="General">
                  <c:v>42.04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Rt'!$G$20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Rt'!$G$21:$G$81</c:f>
              <c:numCache>
                <c:formatCode>0.00</c:formatCode>
                <c:ptCount val="61"/>
                <c:pt idx="0">
                  <c:v>43.55</c:v>
                </c:pt>
                <c:pt idx="1">
                  <c:v>43.01</c:v>
                </c:pt>
                <c:pt idx="2">
                  <c:v>42.29</c:v>
                </c:pt>
                <c:pt idx="3">
                  <c:v>42.18</c:v>
                </c:pt>
                <c:pt idx="4">
                  <c:v>42.19</c:v>
                </c:pt>
                <c:pt idx="5">
                  <c:v>42.08</c:v>
                </c:pt>
                <c:pt idx="6">
                  <c:v>42.13</c:v>
                </c:pt>
                <c:pt idx="7">
                  <c:v>41.98</c:v>
                </c:pt>
                <c:pt idx="8">
                  <c:v>42.21</c:v>
                </c:pt>
                <c:pt idx="9">
                  <c:v>42.07</c:v>
                </c:pt>
                <c:pt idx="10">
                  <c:v>42.09</c:v>
                </c:pt>
                <c:pt idx="11">
                  <c:v>42.24</c:v>
                </c:pt>
                <c:pt idx="12">
                  <c:v>42.01</c:v>
                </c:pt>
                <c:pt idx="13">
                  <c:v>42.14</c:v>
                </c:pt>
                <c:pt idx="14">
                  <c:v>42.09</c:v>
                </c:pt>
                <c:pt idx="15">
                  <c:v>42.25</c:v>
                </c:pt>
                <c:pt idx="16">
                  <c:v>42.2</c:v>
                </c:pt>
                <c:pt idx="17">
                  <c:v>42.02</c:v>
                </c:pt>
                <c:pt idx="18">
                  <c:v>42.23</c:v>
                </c:pt>
                <c:pt idx="19">
                  <c:v>42.19</c:v>
                </c:pt>
                <c:pt idx="20">
                  <c:v>42.4</c:v>
                </c:pt>
                <c:pt idx="21">
                  <c:v>42.14</c:v>
                </c:pt>
                <c:pt idx="22">
                  <c:v>42.18</c:v>
                </c:pt>
                <c:pt idx="23">
                  <c:v>42.26</c:v>
                </c:pt>
                <c:pt idx="24">
                  <c:v>42.22</c:v>
                </c:pt>
                <c:pt idx="25">
                  <c:v>42.02</c:v>
                </c:pt>
                <c:pt idx="26">
                  <c:v>42.15</c:v>
                </c:pt>
                <c:pt idx="27">
                  <c:v>42.47</c:v>
                </c:pt>
                <c:pt idx="28">
                  <c:v>42.14</c:v>
                </c:pt>
                <c:pt idx="29">
                  <c:v>41.93</c:v>
                </c:pt>
                <c:pt idx="30">
                  <c:v>42.13</c:v>
                </c:pt>
                <c:pt idx="31">
                  <c:v>42.31</c:v>
                </c:pt>
                <c:pt idx="32">
                  <c:v>42.11</c:v>
                </c:pt>
                <c:pt idx="33">
                  <c:v>42.1</c:v>
                </c:pt>
                <c:pt idx="34">
                  <c:v>42.15</c:v>
                </c:pt>
                <c:pt idx="35">
                  <c:v>42.04</c:v>
                </c:pt>
                <c:pt idx="36">
                  <c:v>42.05</c:v>
                </c:pt>
                <c:pt idx="37">
                  <c:v>42.22</c:v>
                </c:pt>
                <c:pt idx="38">
                  <c:v>42.16</c:v>
                </c:pt>
                <c:pt idx="39">
                  <c:v>42.24</c:v>
                </c:pt>
                <c:pt idx="40">
                  <c:v>42.38</c:v>
                </c:pt>
                <c:pt idx="41">
                  <c:v>42.14</c:v>
                </c:pt>
                <c:pt idx="42">
                  <c:v>42.12</c:v>
                </c:pt>
                <c:pt idx="43">
                  <c:v>41.99</c:v>
                </c:pt>
                <c:pt idx="44">
                  <c:v>42.18</c:v>
                </c:pt>
                <c:pt idx="45">
                  <c:v>42.26</c:v>
                </c:pt>
                <c:pt idx="46">
                  <c:v>42.12</c:v>
                </c:pt>
                <c:pt idx="47">
                  <c:v>42.18</c:v>
                </c:pt>
                <c:pt idx="48">
                  <c:v>42.18</c:v>
                </c:pt>
                <c:pt idx="49">
                  <c:v>42.17</c:v>
                </c:pt>
                <c:pt idx="50">
                  <c:v>42.23</c:v>
                </c:pt>
                <c:pt idx="51">
                  <c:v>42.28</c:v>
                </c:pt>
                <c:pt idx="52">
                  <c:v>42.43</c:v>
                </c:pt>
                <c:pt idx="53">
                  <c:v>42.02</c:v>
                </c:pt>
                <c:pt idx="54">
                  <c:v>42.06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 Rt'!$H$20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Rt'!$H$21:$H$81</c:f>
              <c:numCache>
                <c:formatCode>0.00</c:formatCode>
                <c:ptCount val="61"/>
                <c:pt idx="0">
                  <c:v>43.72</c:v>
                </c:pt>
                <c:pt idx="1">
                  <c:v>42.2</c:v>
                </c:pt>
                <c:pt idx="2">
                  <c:v>42.39</c:v>
                </c:pt>
                <c:pt idx="3">
                  <c:v>42.11</c:v>
                </c:pt>
                <c:pt idx="4">
                  <c:v>42.3</c:v>
                </c:pt>
                <c:pt idx="5">
                  <c:v>41.86</c:v>
                </c:pt>
                <c:pt idx="6">
                  <c:v>42.02</c:v>
                </c:pt>
                <c:pt idx="7">
                  <c:v>42.08</c:v>
                </c:pt>
                <c:pt idx="8">
                  <c:v>42.14</c:v>
                </c:pt>
                <c:pt idx="9">
                  <c:v>42.35</c:v>
                </c:pt>
                <c:pt idx="10">
                  <c:v>42.99</c:v>
                </c:pt>
                <c:pt idx="11">
                  <c:v>42.36</c:v>
                </c:pt>
                <c:pt idx="12">
                  <c:v>42.27</c:v>
                </c:pt>
                <c:pt idx="13">
                  <c:v>42.11</c:v>
                </c:pt>
                <c:pt idx="14">
                  <c:v>42.12</c:v>
                </c:pt>
                <c:pt idx="15">
                  <c:v>42.04</c:v>
                </c:pt>
                <c:pt idx="16">
                  <c:v>42.13</c:v>
                </c:pt>
                <c:pt idx="17">
                  <c:v>42.4</c:v>
                </c:pt>
                <c:pt idx="18">
                  <c:v>42.22</c:v>
                </c:pt>
                <c:pt idx="19">
                  <c:v>42.32</c:v>
                </c:pt>
                <c:pt idx="20">
                  <c:v>42.48</c:v>
                </c:pt>
                <c:pt idx="21">
                  <c:v>42.49</c:v>
                </c:pt>
                <c:pt idx="22">
                  <c:v>42.38</c:v>
                </c:pt>
                <c:pt idx="23">
                  <c:v>42.88</c:v>
                </c:pt>
                <c:pt idx="24">
                  <c:v>42.96</c:v>
                </c:pt>
                <c:pt idx="25">
                  <c:v>42.33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'Kart Freedom Rt'!$I$20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Rt'!$I$21:$I$81</c:f>
              <c:numCache>
                <c:formatCode>General</c:formatCode>
                <c:ptCount val="61"/>
                <c:pt idx="0">
                  <c:v>42.82</c:v>
                </c:pt>
                <c:pt idx="1">
                  <c:v>42.3</c:v>
                </c:pt>
                <c:pt idx="2">
                  <c:v>41.92</c:v>
                </c:pt>
                <c:pt idx="3">
                  <c:v>42.02</c:v>
                </c:pt>
                <c:pt idx="4">
                  <c:v>42.16</c:v>
                </c:pt>
                <c:pt idx="5">
                  <c:v>42.45</c:v>
                </c:pt>
                <c:pt idx="6">
                  <c:v>42.02</c:v>
                </c:pt>
                <c:pt idx="7">
                  <c:v>42.14</c:v>
                </c:pt>
                <c:pt idx="8">
                  <c:v>41.97</c:v>
                </c:pt>
                <c:pt idx="9">
                  <c:v>42.25</c:v>
                </c:pt>
                <c:pt idx="10">
                  <c:v>42.45</c:v>
                </c:pt>
                <c:pt idx="11">
                  <c:v>41.9</c:v>
                </c:pt>
                <c:pt idx="12">
                  <c:v>42.17</c:v>
                </c:pt>
                <c:pt idx="13">
                  <c:v>42.12</c:v>
                </c:pt>
                <c:pt idx="14">
                  <c:v>42.05</c:v>
                </c:pt>
                <c:pt idx="15">
                  <c:v>42.28</c:v>
                </c:pt>
                <c:pt idx="16">
                  <c:v>42.18</c:v>
                </c:pt>
                <c:pt idx="17">
                  <c:v>42.55</c:v>
                </c:pt>
                <c:pt idx="18">
                  <c:v>42.2</c:v>
                </c:pt>
                <c:pt idx="19">
                  <c:v>42.13</c:v>
                </c:pt>
                <c:pt idx="20">
                  <c:v>42.16</c:v>
                </c:pt>
                <c:pt idx="21">
                  <c:v>41.88</c:v>
                </c:pt>
                <c:pt idx="22">
                  <c:v>42.03</c:v>
                </c:pt>
                <c:pt idx="23">
                  <c:v>41.84</c:v>
                </c:pt>
                <c:pt idx="24">
                  <c:v>42.26</c:v>
                </c:pt>
                <c:pt idx="25">
                  <c:v>42.01</c:v>
                </c:pt>
                <c:pt idx="26">
                  <c:v>42.1</c:v>
                </c:pt>
                <c:pt idx="27">
                  <c:v>41.91</c:v>
                </c:pt>
                <c:pt idx="28">
                  <c:v>42.41</c:v>
                </c:pt>
                <c:pt idx="29">
                  <c:v>42.15</c:v>
                </c:pt>
                <c:pt idx="30">
                  <c:v>41.86</c:v>
                </c:pt>
                <c:pt idx="31">
                  <c:v>42.37</c:v>
                </c:pt>
                <c:pt idx="32">
                  <c:v>42.37</c:v>
                </c:pt>
                <c:pt idx="33">
                  <c:v>42.05</c:v>
                </c:pt>
                <c:pt idx="34">
                  <c:v>42.18</c:v>
                </c:pt>
                <c:pt idx="35">
                  <c:v>42.18</c:v>
                </c:pt>
                <c:pt idx="36">
                  <c:v>42.29</c:v>
                </c:pt>
                <c:pt idx="37">
                  <c:v>42.06</c:v>
                </c:pt>
                <c:pt idx="38">
                  <c:v>41.84</c:v>
                </c:pt>
                <c:pt idx="39">
                  <c:v>42.06</c:v>
                </c:pt>
                <c:pt idx="40">
                  <c:v>41.98</c:v>
                </c:pt>
                <c:pt idx="41">
                  <c:v>42</c:v>
                </c:pt>
                <c:pt idx="42">
                  <c:v>42.21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'Kart Freedom Rt'!$J$20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'Kart Freedom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'Kart Freedom Rt'!$J$21:$J$81</c:f>
              <c:numCache>
                <c:formatCode>General</c:formatCode>
                <c:ptCount val="61"/>
                <c:pt idx="0">
                  <c:v>43.02</c:v>
                </c:pt>
                <c:pt idx="1">
                  <c:v>42.22</c:v>
                </c:pt>
                <c:pt idx="2">
                  <c:v>42.36</c:v>
                </c:pt>
                <c:pt idx="3">
                  <c:v>42.51</c:v>
                </c:pt>
                <c:pt idx="4">
                  <c:v>42.46</c:v>
                </c:pt>
                <c:pt idx="5">
                  <c:v>42.36</c:v>
                </c:pt>
                <c:pt idx="6">
                  <c:v>42.41</c:v>
                </c:pt>
                <c:pt idx="7">
                  <c:v>42.44</c:v>
                </c:pt>
                <c:pt idx="8">
                  <c:v>42.32</c:v>
                </c:pt>
                <c:pt idx="9">
                  <c:v>42.31</c:v>
                </c:pt>
                <c:pt idx="10">
                  <c:v>42.35</c:v>
                </c:pt>
                <c:pt idx="11">
                  <c:v>42.44</c:v>
                </c:pt>
                <c:pt idx="12">
                  <c:v>42.53</c:v>
                </c:pt>
                <c:pt idx="13">
                  <c:v>42.38</c:v>
                </c:pt>
                <c:pt idx="14">
                  <c:v>42.32</c:v>
                </c:pt>
                <c:pt idx="15">
                  <c:v>42.16</c:v>
                </c:pt>
                <c:pt idx="16">
                  <c:v>42.33</c:v>
                </c:pt>
                <c:pt idx="17">
                  <c:v>42.23</c:v>
                </c:pt>
                <c:pt idx="18">
                  <c:v>42.18</c:v>
                </c:pt>
                <c:pt idx="19">
                  <c:v>42.5</c:v>
                </c:pt>
                <c:pt idx="20">
                  <c:v>42.21</c:v>
                </c:pt>
                <c:pt idx="21">
                  <c:v>42.16</c:v>
                </c:pt>
                <c:pt idx="22">
                  <c:v>42.45</c:v>
                </c:pt>
                <c:pt idx="23">
                  <c:v>42.22</c:v>
                </c:pt>
                <c:pt idx="24">
                  <c:v>42.48</c:v>
                </c:pt>
                <c:pt idx="25">
                  <c:v>42.19</c:v>
                </c:pt>
                <c:pt idx="26">
                  <c:v>42.18</c:v>
                </c:pt>
                <c:pt idx="27">
                  <c:v>42.36</c:v>
                </c:pt>
                <c:pt idx="28">
                  <c:v>42.35</c:v>
                </c:pt>
                <c:pt idx="29">
                  <c:v>42.42</c:v>
                </c:pt>
                <c:pt idx="30">
                  <c:v>42.21</c:v>
                </c:pt>
                <c:pt idx="31">
                  <c:v>42.45</c:v>
                </c:pt>
                <c:pt idx="32">
                  <c:v>42.27</c:v>
                </c:pt>
                <c:pt idx="33">
                  <c:v>42.35</c:v>
                </c:pt>
                <c:pt idx="34">
                  <c:v>42.23</c:v>
                </c:pt>
                <c:pt idx="35">
                  <c:v>42.19</c:v>
                </c:pt>
                <c:pt idx="36">
                  <c:v>42.2</c:v>
                </c:pt>
                <c:pt idx="37">
                  <c:v>42.23</c:v>
                </c:pt>
                <c:pt idx="38">
                  <c:v>42.17</c:v>
                </c:pt>
                <c:pt idx="39">
                  <c:v>42.33</c:v>
                </c:pt>
                <c:pt idx="40">
                  <c:v>42.3</c:v>
                </c:pt>
                <c:pt idx="41">
                  <c:v>42.24</c:v>
                </c:pt>
                <c:pt idx="42">
                  <c:v>42.23</c:v>
                </c:pt>
                <c:pt idx="43">
                  <c:v>42.15</c:v>
                </c:pt>
                <c:pt idx="44">
                  <c:v>42.12</c:v>
                </c:pt>
                <c:pt idx="45">
                  <c:v>42.16</c:v>
                </c:pt>
                <c:pt idx="46">
                  <c:v>42.35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672448"/>
        <c:axId val="196180736"/>
      </c:lineChart>
      <c:catAx>
        <c:axId val="19767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6180736"/>
        <c:crosses val="autoZero"/>
        <c:auto val="1"/>
        <c:lblAlgn val="ctr"/>
        <c:lblOffset val="100"/>
        <c:noMultiLvlLbl val="0"/>
      </c:catAx>
      <c:valAx>
        <c:axId val="196180736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6724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'Vpered ta Vgory'!$C$20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Vgory'!$C$21:$C$77</c:f>
              <c:numCache>
                <c:formatCode>0.00</c:formatCode>
                <c:ptCount val="57"/>
                <c:pt idx="0">
                  <c:v>44.48</c:v>
                </c:pt>
                <c:pt idx="1">
                  <c:v>42.56</c:v>
                </c:pt>
                <c:pt idx="2">
                  <c:v>42.46</c:v>
                </c:pt>
                <c:pt idx="3">
                  <c:v>42.03</c:v>
                </c:pt>
                <c:pt idx="4">
                  <c:v>42.57</c:v>
                </c:pt>
                <c:pt idx="5">
                  <c:v>41.98</c:v>
                </c:pt>
                <c:pt idx="6">
                  <c:v>42</c:v>
                </c:pt>
                <c:pt idx="7">
                  <c:v>41.86</c:v>
                </c:pt>
                <c:pt idx="8">
                  <c:v>41.83</c:v>
                </c:pt>
                <c:pt idx="9">
                  <c:v>42.01</c:v>
                </c:pt>
                <c:pt idx="10">
                  <c:v>41.8</c:v>
                </c:pt>
                <c:pt idx="11">
                  <c:v>41.97</c:v>
                </c:pt>
                <c:pt idx="12">
                  <c:v>42.01</c:v>
                </c:pt>
                <c:pt idx="13">
                  <c:v>41.94</c:v>
                </c:pt>
                <c:pt idx="14">
                  <c:v>42.03</c:v>
                </c:pt>
                <c:pt idx="15">
                  <c:v>41.93</c:v>
                </c:pt>
                <c:pt idx="16">
                  <c:v>41.99</c:v>
                </c:pt>
                <c:pt idx="17">
                  <c:v>41.97</c:v>
                </c:pt>
                <c:pt idx="18">
                  <c:v>42.05</c:v>
                </c:pt>
                <c:pt idx="19">
                  <c:v>41.98</c:v>
                </c:pt>
                <c:pt idx="20">
                  <c:v>42.02</c:v>
                </c:pt>
                <c:pt idx="21">
                  <c:v>42.19</c:v>
                </c:pt>
                <c:pt idx="22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Vgory'!$D$20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Vgory'!$D$21:$D$77</c:f>
              <c:numCache>
                <c:formatCode>0.00</c:formatCode>
                <c:ptCount val="57"/>
                <c:pt idx="0">
                  <c:v>43.14</c:v>
                </c:pt>
                <c:pt idx="1">
                  <c:v>42.37</c:v>
                </c:pt>
                <c:pt idx="2">
                  <c:v>42.11</c:v>
                </c:pt>
                <c:pt idx="3">
                  <c:v>42.28</c:v>
                </c:pt>
                <c:pt idx="4">
                  <c:v>42.13</c:v>
                </c:pt>
                <c:pt idx="5">
                  <c:v>42.29</c:v>
                </c:pt>
                <c:pt idx="6">
                  <c:v>42.07</c:v>
                </c:pt>
                <c:pt idx="7">
                  <c:v>42.12</c:v>
                </c:pt>
                <c:pt idx="8">
                  <c:v>41.95</c:v>
                </c:pt>
                <c:pt idx="9">
                  <c:v>42.25</c:v>
                </c:pt>
                <c:pt idx="10">
                  <c:v>42.12</c:v>
                </c:pt>
                <c:pt idx="11">
                  <c:v>42.03</c:v>
                </c:pt>
                <c:pt idx="12">
                  <c:v>42.05</c:v>
                </c:pt>
                <c:pt idx="13">
                  <c:v>42.01</c:v>
                </c:pt>
                <c:pt idx="14">
                  <c:v>42.05</c:v>
                </c:pt>
                <c:pt idx="15">
                  <c:v>41.87</c:v>
                </c:pt>
                <c:pt idx="16">
                  <c:v>41.94</c:v>
                </c:pt>
                <c:pt idx="17">
                  <c:v>42.12</c:v>
                </c:pt>
                <c:pt idx="18">
                  <c:v>42.13</c:v>
                </c:pt>
                <c:pt idx="19">
                  <c:v>42.1</c:v>
                </c:pt>
                <c:pt idx="20">
                  <c:v>43.37</c:v>
                </c:pt>
                <c:pt idx="21">
                  <c:v>41.95</c:v>
                </c:pt>
                <c:pt idx="22">
                  <c:v>42.04</c:v>
                </c:pt>
                <c:pt idx="23">
                  <c:v>43.14</c:v>
                </c:pt>
                <c:pt idx="24">
                  <c:v>42.61</c:v>
                </c:pt>
                <c:pt idx="25">
                  <c:v>41.81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Vgory'!$E$20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Vgory'!$E$21:$E$77</c:f>
              <c:numCache>
                <c:formatCode>0.00</c:formatCode>
                <c:ptCount val="57"/>
                <c:pt idx="0">
                  <c:v>44.42</c:v>
                </c:pt>
                <c:pt idx="1">
                  <c:v>42.71</c:v>
                </c:pt>
                <c:pt idx="2">
                  <c:v>42.25</c:v>
                </c:pt>
                <c:pt idx="3">
                  <c:v>42.28</c:v>
                </c:pt>
                <c:pt idx="4">
                  <c:v>42.25</c:v>
                </c:pt>
                <c:pt idx="5">
                  <c:v>42.13</c:v>
                </c:pt>
                <c:pt idx="6">
                  <c:v>42</c:v>
                </c:pt>
                <c:pt idx="7">
                  <c:v>42.11</c:v>
                </c:pt>
                <c:pt idx="8">
                  <c:v>42.08</c:v>
                </c:pt>
                <c:pt idx="9">
                  <c:v>41.95</c:v>
                </c:pt>
                <c:pt idx="10">
                  <c:v>42.09</c:v>
                </c:pt>
                <c:pt idx="11">
                  <c:v>42.02</c:v>
                </c:pt>
                <c:pt idx="12">
                  <c:v>42.02</c:v>
                </c:pt>
                <c:pt idx="13">
                  <c:v>41.98</c:v>
                </c:pt>
                <c:pt idx="14">
                  <c:v>42.35</c:v>
                </c:pt>
                <c:pt idx="15">
                  <c:v>41.92</c:v>
                </c:pt>
                <c:pt idx="16">
                  <c:v>42.19</c:v>
                </c:pt>
                <c:pt idx="17">
                  <c:v>42.11</c:v>
                </c:pt>
                <c:pt idx="18">
                  <c:v>41.95</c:v>
                </c:pt>
                <c:pt idx="19">
                  <c:v>41.9</c:v>
                </c:pt>
                <c:pt idx="20">
                  <c:v>41.93</c:v>
                </c:pt>
                <c:pt idx="21">
                  <c:v>42.07</c:v>
                </c:pt>
                <c:pt idx="22">
                  <c:v>42</c:v>
                </c:pt>
                <c:pt idx="23">
                  <c:v>42.19</c:v>
                </c:pt>
                <c:pt idx="24">
                  <c:v>41.97</c:v>
                </c:pt>
                <c:pt idx="25">
                  <c:v>42.25</c:v>
                </c:pt>
                <c:pt idx="26">
                  <c:v>42.08</c:v>
                </c:pt>
                <c:pt idx="27">
                  <c:v>42.03</c:v>
                </c:pt>
                <c:pt idx="28">
                  <c:v>41.88</c:v>
                </c:pt>
                <c:pt idx="29">
                  <c:v>41.97</c:v>
                </c:pt>
                <c:pt idx="30">
                  <c:v>42.01</c:v>
                </c:pt>
                <c:pt idx="31">
                  <c:v>41.91</c:v>
                </c:pt>
                <c:pt idx="32">
                  <c:v>42.12</c:v>
                </c:pt>
                <c:pt idx="33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Vgory'!$F$20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Vgory'!$F$21:$F$77</c:f>
              <c:numCache>
                <c:formatCode>0.00</c:formatCode>
                <c:ptCount val="57"/>
                <c:pt idx="0">
                  <c:v>43.2</c:v>
                </c:pt>
                <c:pt idx="1">
                  <c:v>42.46</c:v>
                </c:pt>
                <c:pt idx="2">
                  <c:v>42.28</c:v>
                </c:pt>
                <c:pt idx="3">
                  <c:v>42.19</c:v>
                </c:pt>
                <c:pt idx="4">
                  <c:v>42.15</c:v>
                </c:pt>
                <c:pt idx="5">
                  <c:v>42.15</c:v>
                </c:pt>
                <c:pt idx="6">
                  <c:v>42.14</c:v>
                </c:pt>
                <c:pt idx="7">
                  <c:v>42.27</c:v>
                </c:pt>
                <c:pt idx="8">
                  <c:v>42.12</c:v>
                </c:pt>
                <c:pt idx="9">
                  <c:v>42.08</c:v>
                </c:pt>
                <c:pt idx="10">
                  <c:v>42.1</c:v>
                </c:pt>
                <c:pt idx="11">
                  <c:v>42.05</c:v>
                </c:pt>
                <c:pt idx="12">
                  <c:v>42.13</c:v>
                </c:pt>
                <c:pt idx="13">
                  <c:v>42.06</c:v>
                </c:pt>
                <c:pt idx="14">
                  <c:v>41.97</c:v>
                </c:pt>
                <c:pt idx="15">
                  <c:v>42.03</c:v>
                </c:pt>
                <c:pt idx="16">
                  <c:v>42.07</c:v>
                </c:pt>
                <c:pt idx="17">
                  <c:v>42.09</c:v>
                </c:pt>
                <c:pt idx="18">
                  <c:v>42.2</c:v>
                </c:pt>
                <c:pt idx="19">
                  <c:v>42.08</c:v>
                </c:pt>
                <c:pt idx="20">
                  <c:v>42.02</c:v>
                </c:pt>
                <c:pt idx="21">
                  <c:v>42.06</c:v>
                </c:pt>
                <c:pt idx="22">
                  <c:v>41.99</c:v>
                </c:pt>
                <c:pt idx="23">
                  <c:v>42.09</c:v>
                </c:pt>
                <c:pt idx="24">
                  <c:v>41.95</c:v>
                </c:pt>
                <c:pt idx="25">
                  <c:v>42.46</c:v>
                </c:pt>
                <c:pt idx="26">
                  <c:v>42.33</c:v>
                </c:pt>
                <c:pt idx="27">
                  <c:v>42.36</c:v>
                </c:pt>
                <c:pt idx="28">
                  <c:v>42.33</c:v>
                </c:pt>
                <c:pt idx="29">
                  <c:v>42</c:v>
                </c:pt>
                <c:pt idx="30">
                  <c:v>42.16</c:v>
                </c:pt>
                <c:pt idx="31">
                  <c:v>42.2</c:v>
                </c:pt>
                <c:pt idx="32">
                  <c:v>41.97</c:v>
                </c:pt>
                <c:pt idx="33">
                  <c:v>41.94</c:v>
                </c:pt>
                <c:pt idx="34">
                  <c:v>41.87</c:v>
                </c:pt>
                <c:pt idx="35">
                  <c:v>42.19</c:v>
                </c:pt>
                <c:pt idx="36">
                  <c:v>41.93</c:v>
                </c:pt>
                <c:pt idx="37">
                  <c:v>42.09</c:v>
                </c:pt>
                <c:pt idx="38">
                  <c:v>42.19</c:v>
                </c:pt>
                <c:pt idx="39">
                  <c:v>42.03</c:v>
                </c:pt>
                <c:pt idx="40">
                  <c:v>42.02</c:v>
                </c:pt>
                <c:pt idx="41">
                  <c:v>41.95</c:v>
                </c:pt>
                <c:pt idx="42">
                  <c:v>42.05</c:v>
                </c:pt>
                <c:pt idx="43">
                  <c:v>41.94</c:v>
                </c:pt>
                <c:pt idx="44">
                  <c:v>42.04</c:v>
                </c:pt>
                <c:pt idx="45">
                  <c:v>42.03</c:v>
                </c:pt>
                <c:pt idx="46">
                  <c:v>41.96</c:v>
                </c:pt>
                <c:pt idx="47">
                  <c:v>42.02</c:v>
                </c:pt>
                <c:pt idx="48">
                  <c:v>41.99</c:v>
                </c:pt>
                <c:pt idx="49">
                  <c:v>42</c:v>
                </c:pt>
                <c:pt idx="50">
                  <c:v>41.96</c:v>
                </c:pt>
                <c:pt idx="51">
                  <c:v>41.95</c:v>
                </c:pt>
                <c:pt idx="52">
                  <c:v>42.34</c:v>
                </c:pt>
                <c:pt idx="53">
                  <c:v>42.22</c:v>
                </c:pt>
                <c:pt idx="54">
                  <c:v>42.1</c:v>
                </c:pt>
                <c:pt idx="55">
                  <c:v>42.75</c:v>
                </c:pt>
                <c:pt idx="56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Vgory'!$G$20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Vgory'!$G$21:$G$77</c:f>
              <c:numCache>
                <c:formatCode>0.00</c:formatCode>
                <c:ptCount val="57"/>
                <c:pt idx="0">
                  <c:v>43.26</c:v>
                </c:pt>
                <c:pt idx="1">
                  <c:v>42.76</c:v>
                </c:pt>
                <c:pt idx="2">
                  <c:v>42.22</c:v>
                </c:pt>
                <c:pt idx="3">
                  <c:v>41.93</c:v>
                </c:pt>
                <c:pt idx="4">
                  <c:v>42.09</c:v>
                </c:pt>
                <c:pt idx="5">
                  <c:v>42.1</c:v>
                </c:pt>
                <c:pt idx="6">
                  <c:v>42.09</c:v>
                </c:pt>
                <c:pt idx="7">
                  <c:v>41.84</c:v>
                </c:pt>
                <c:pt idx="8">
                  <c:v>41.9</c:v>
                </c:pt>
                <c:pt idx="9">
                  <c:v>42.08</c:v>
                </c:pt>
                <c:pt idx="10">
                  <c:v>41.83</c:v>
                </c:pt>
                <c:pt idx="11">
                  <c:v>41.9</c:v>
                </c:pt>
                <c:pt idx="12">
                  <c:v>41.79</c:v>
                </c:pt>
                <c:pt idx="13">
                  <c:v>41.77</c:v>
                </c:pt>
                <c:pt idx="14">
                  <c:v>41.76</c:v>
                </c:pt>
                <c:pt idx="15">
                  <c:v>42.05</c:v>
                </c:pt>
                <c:pt idx="16">
                  <c:v>41.8</c:v>
                </c:pt>
                <c:pt idx="17">
                  <c:v>41.84</c:v>
                </c:pt>
                <c:pt idx="18">
                  <c:v>41.8</c:v>
                </c:pt>
                <c:pt idx="19">
                  <c:v>42.06</c:v>
                </c:pt>
                <c:pt idx="20">
                  <c:v>41.75</c:v>
                </c:pt>
                <c:pt idx="21">
                  <c:v>41.92</c:v>
                </c:pt>
                <c:pt idx="22">
                  <c:v>41.74</c:v>
                </c:pt>
                <c:pt idx="23">
                  <c:v>41.84</c:v>
                </c:pt>
                <c:pt idx="24">
                  <c:v>41.86</c:v>
                </c:pt>
                <c:pt idx="25">
                  <c:v>41.71</c:v>
                </c:pt>
                <c:pt idx="26">
                  <c:v>41.99</c:v>
                </c:pt>
                <c:pt idx="27">
                  <c:v>42.01</c:v>
                </c:pt>
                <c:pt idx="28">
                  <c:v>42.07</c:v>
                </c:pt>
                <c:pt idx="29">
                  <c:v>41.8</c:v>
                </c:pt>
                <c:pt idx="30">
                  <c:v>42.24</c:v>
                </c:pt>
                <c:pt idx="31">
                  <c:v>41.88</c:v>
                </c:pt>
                <c:pt idx="32">
                  <c:v>41.84</c:v>
                </c:pt>
                <c:pt idx="33">
                  <c:v>41.82</c:v>
                </c:pt>
                <c:pt idx="34">
                  <c:v>41.86</c:v>
                </c:pt>
                <c:pt idx="35">
                  <c:v>42</c:v>
                </c:pt>
                <c:pt idx="36">
                  <c:v>41.93</c:v>
                </c:pt>
                <c:pt idx="37">
                  <c:v>41.84</c:v>
                </c:pt>
                <c:pt idx="38">
                  <c:v>41.9</c:v>
                </c:pt>
                <c:pt idx="39">
                  <c:v>41.84</c:v>
                </c:pt>
                <c:pt idx="40">
                  <c:v>41.7</c:v>
                </c:pt>
                <c:pt idx="41">
                  <c:v>41.96</c:v>
                </c:pt>
                <c:pt idx="42">
                  <c:v>41.85</c:v>
                </c:pt>
                <c:pt idx="43">
                  <c:v>41.92</c:v>
                </c:pt>
                <c:pt idx="44">
                  <c:v>41.87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'Vpered ta Vgory'!$H$20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Vgory'!$H$21:$H$77</c:f>
              <c:numCache>
                <c:formatCode>0.00</c:formatCode>
                <c:ptCount val="57"/>
                <c:pt idx="0">
                  <c:v>43.05</c:v>
                </c:pt>
                <c:pt idx="1">
                  <c:v>42.29</c:v>
                </c:pt>
                <c:pt idx="2">
                  <c:v>42.3</c:v>
                </c:pt>
                <c:pt idx="3">
                  <c:v>42.22</c:v>
                </c:pt>
                <c:pt idx="4">
                  <c:v>42.29</c:v>
                </c:pt>
                <c:pt idx="5">
                  <c:v>42.14</c:v>
                </c:pt>
                <c:pt idx="6">
                  <c:v>42.22</c:v>
                </c:pt>
                <c:pt idx="7">
                  <c:v>42.35</c:v>
                </c:pt>
                <c:pt idx="8">
                  <c:v>42.36</c:v>
                </c:pt>
                <c:pt idx="9">
                  <c:v>42.15</c:v>
                </c:pt>
                <c:pt idx="10">
                  <c:v>41.98</c:v>
                </c:pt>
                <c:pt idx="11">
                  <c:v>42.22</c:v>
                </c:pt>
                <c:pt idx="12">
                  <c:v>42.83</c:v>
                </c:pt>
                <c:pt idx="13">
                  <c:v>42.16</c:v>
                </c:pt>
                <c:pt idx="14">
                  <c:v>42.38</c:v>
                </c:pt>
                <c:pt idx="15">
                  <c:v>42.16</c:v>
                </c:pt>
                <c:pt idx="16">
                  <c:v>42.4</c:v>
                </c:pt>
                <c:pt idx="17">
                  <c:v>42.17</c:v>
                </c:pt>
                <c:pt idx="18">
                  <c:v>42.06</c:v>
                </c:pt>
                <c:pt idx="19">
                  <c:v>42.12</c:v>
                </c:pt>
                <c:pt idx="20">
                  <c:v>42.12</c:v>
                </c:pt>
                <c:pt idx="21">
                  <c:v>42.16</c:v>
                </c:pt>
                <c:pt idx="22">
                  <c:v>41.99</c:v>
                </c:pt>
                <c:pt idx="23">
                  <c:v>41.97</c:v>
                </c:pt>
                <c:pt idx="24">
                  <c:v>42.03</c:v>
                </c:pt>
                <c:pt idx="25">
                  <c:v>43.65</c:v>
                </c:pt>
                <c:pt idx="26">
                  <c:v>43.68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'Vpered ta Vgory'!$I$20</c:f>
              <c:strCache>
                <c:ptCount val="1"/>
                <c:pt idx="0">
                  <c:v>Стоцкий Андрей</c:v>
                </c:pt>
              </c:strCache>
            </c:strRef>
          </c:tx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Vgory'!$I$21:$I$77</c:f>
              <c:numCache>
                <c:formatCode>General</c:formatCode>
                <c:ptCount val="57"/>
                <c:pt idx="0">
                  <c:v>42.92</c:v>
                </c:pt>
                <c:pt idx="1">
                  <c:v>42.21</c:v>
                </c:pt>
                <c:pt idx="2">
                  <c:v>42.5</c:v>
                </c:pt>
                <c:pt idx="3">
                  <c:v>42.25</c:v>
                </c:pt>
                <c:pt idx="4">
                  <c:v>42.32</c:v>
                </c:pt>
                <c:pt idx="5">
                  <c:v>42.3</c:v>
                </c:pt>
                <c:pt idx="6">
                  <c:v>42.84</c:v>
                </c:pt>
                <c:pt idx="7">
                  <c:v>42.23</c:v>
                </c:pt>
                <c:pt idx="8">
                  <c:v>42.27</c:v>
                </c:pt>
                <c:pt idx="9">
                  <c:v>42.41</c:v>
                </c:pt>
                <c:pt idx="10">
                  <c:v>42.14</c:v>
                </c:pt>
                <c:pt idx="11">
                  <c:v>42.13</c:v>
                </c:pt>
                <c:pt idx="12">
                  <c:v>42.13</c:v>
                </c:pt>
                <c:pt idx="13">
                  <c:v>42.45</c:v>
                </c:pt>
                <c:pt idx="14">
                  <c:v>42.36</c:v>
                </c:pt>
                <c:pt idx="15">
                  <c:v>42.53</c:v>
                </c:pt>
                <c:pt idx="16">
                  <c:v>42.32</c:v>
                </c:pt>
                <c:pt idx="17">
                  <c:v>42.22</c:v>
                </c:pt>
                <c:pt idx="18">
                  <c:v>42.53</c:v>
                </c:pt>
                <c:pt idx="19">
                  <c:v>42.62</c:v>
                </c:pt>
                <c:pt idx="20">
                  <c:v>42.4</c:v>
                </c:pt>
                <c:pt idx="21">
                  <c:v>42.3</c:v>
                </c:pt>
                <c:pt idx="22">
                  <c:v>42.15</c:v>
                </c:pt>
                <c:pt idx="23">
                  <c:v>42.26</c:v>
                </c:pt>
                <c:pt idx="24">
                  <c:v>42.36</c:v>
                </c:pt>
                <c:pt idx="25">
                  <c:v>42.21</c:v>
                </c:pt>
                <c:pt idx="26">
                  <c:v>42.36</c:v>
                </c:pt>
                <c:pt idx="27">
                  <c:v>42.39</c:v>
                </c:pt>
                <c:pt idx="28">
                  <c:v>42.46</c:v>
                </c:pt>
                <c:pt idx="29">
                  <c:v>42.41</c:v>
                </c:pt>
                <c:pt idx="30">
                  <c:v>42.27</c:v>
                </c:pt>
                <c:pt idx="31">
                  <c:v>42.15</c:v>
                </c:pt>
                <c:pt idx="32">
                  <c:v>42.3</c:v>
                </c:pt>
                <c:pt idx="33">
                  <c:v>42.43</c:v>
                </c:pt>
                <c:pt idx="34">
                  <c:v>42.33</c:v>
                </c:pt>
                <c:pt idx="35">
                  <c:v>42.1</c:v>
                </c:pt>
                <c:pt idx="36">
                  <c:v>42.14</c:v>
                </c:pt>
                <c:pt idx="37">
                  <c:v>42.28</c:v>
                </c:pt>
                <c:pt idx="38">
                  <c:v>42.24</c:v>
                </c:pt>
                <c:pt idx="39">
                  <c:v>42.08</c:v>
                </c:pt>
                <c:pt idx="40">
                  <c:v>42.26</c:v>
                </c:pt>
                <c:pt idx="41">
                  <c:v>42.13</c:v>
                </c:pt>
                <c:pt idx="42">
                  <c:v>42.32</c:v>
                </c:pt>
                <c:pt idx="43">
                  <c:v>42.33</c:v>
                </c:pt>
                <c:pt idx="44">
                  <c:v>42.3</c:v>
                </c:pt>
                <c:pt idx="45">
                  <c:v>41.96</c:v>
                </c:pt>
                <c:pt idx="46">
                  <c:v>42.53</c:v>
                </c:pt>
                <c:pt idx="47">
                  <c:v>42.16</c:v>
                </c:pt>
                <c:pt idx="48">
                  <c:v>42.18</c:v>
                </c:pt>
                <c:pt idx="49">
                  <c:v>42.06</c:v>
                </c:pt>
                <c:pt idx="50">
                  <c:v>42.1</c:v>
                </c:pt>
                <c:pt idx="51">
                  <c:v>42.03</c:v>
                </c:pt>
                <c:pt idx="52">
                  <c:v>42.46</c:v>
                </c:pt>
                <c:pt idx="53">
                  <c:v>42.52</c:v>
                </c:pt>
                <c:pt idx="54">
                  <c:v>42.37</c:v>
                </c:pt>
                <c:pt idx="55">
                  <c:v>42.04</c:v>
                </c:pt>
                <c:pt idx="56">
                  <c:v>42.11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'Vpered ta Vgory'!$J$20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'Vpered ta Vgory'!$B$21:$B$77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'Vpered ta Vgory'!$J$21:$J$77</c:f>
              <c:numCache>
                <c:formatCode>General</c:formatCode>
                <c:ptCount val="57"/>
                <c:pt idx="0">
                  <c:v>42.55</c:v>
                </c:pt>
                <c:pt idx="1">
                  <c:v>41.9</c:v>
                </c:pt>
                <c:pt idx="2">
                  <c:v>42.19</c:v>
                </c:pt>
                <c:pt idx="3">
                  <c:v>41.95</c:v>
                </c:pt>
                <c:pt idx="4">
                  <c:v>42.01</c:v>
                </c:pt>
                <c:pt idx="5">
                  <c:v>41.97</c:v>
                </c:pt>
                <c:pt idx="6">
                  <c:v>42.05</c:v>
                </c:pt>
                <c:pt idx="7">
                  <c:v>42.02</c:v>
                </c:pt>
                <c:pt idx="8">
                  <c:v>41.97</c:v>
                </c:pt>
                <c:pt idx="9">
                  <c:v>41.98</c:v>
                </c:pt>
                <c:pt idx="10">
                  <c:v>41.96</c:v>
                </c:pt>
                <c:pt idx="11">
                  <c:v>41.95</c:v>
                </c:pt>
                <c:pt idx="12">
                  <c:v>41.85</c:v>
                </c:pt>
                <c:pt idx="13">
                  <c:v>42.25</c:v>
                </c:pt>
                <c:pt idx="14">
                  <c:v>41.96</c:v>
                </c:pt>
                <c:pt idx="15">
                  <c:v>42.01</c:v>
                </c:pt>
                <c:pt idx="16">
                  <c:v>41.83</c:v>
                </c:pt>
                <c:pt idx="17">
                  <c:v>42.06</c:v>
                </c:pt>
                <c:pt idx="18">
                  <c:v>41.97</c:v>
                </c:pt>
                <c:pt idx="19">
                  <c:v>42.31</c:v>
                </c:pt>
                <c:pt idx="20">
                  <c:v>41.91</c:v>
                </c:pt>
                <c:pt idx="21">
                  <c:v>41.92</c:v>
                </c:pt>
                <c:pt idx="22">
                  <c:v>41.83</c:v>
                </c:pt>
                <c:pt idx="23">
                  <c:v>42.47</c:v>
                </c:pt>
                <c:pt idx="24">
                  <c:v>41.96</c:v>
                </c:pt>
                <c:pt idx="25">
                  <c:v>41.98</c:v>
                </c:pt>
                <c:pt idx="26">
                  <c:v>41.88</c:v>
                </c:pt>
                <c:pt idx="27">
                  <c:v>41.88</c:v>
                </c:pt>
                <c:pt idx="28">
                  <c:v>41.93</c:v>
                </c:pt>
                <c:pt idx="29">
                  <c:v>41.93</c:v>
                </c:pt>
                <c:pt idx="30">
                  <c:v>41.99</c:v>
                </c:pt>
                <c:pt idx="31">
                  <c:v>41.91</c:v>
                </c:pt>
                <c:pt idx="32">
                  <c:v>41.92</c:v>
                </c:pt>
                <c:pt idx="33">
                  <c:v>41.98</c:v>
                </c:pt>
                <c:pt idx="34">
                  <c:v>42.06</c:v>
                </c:pt>
                <c:pt idx="35">
                  <c:v>42.15</c:v>
                </c:pt>
                <c:pt idx="36">
                  <c:v>41.93</c:v>
                </c:pt>
                <c:pt idx="37">
                  <c:v>41.89</c:v>
                </c:pt>
                <c:pt idx="38">
                  <c:v>41.9</c:v>
                </c:pt>
                <c:pt idx="39">
                  <c:v>41.94</c:v>
                </c:pt>
                <c:pt idx="40">
                  <c:v>41.95</c:v>
                </c:pt>
                <c:pt idx="41">
                  <c:v>41.84</c:v>
                </c:pt>
                <c:pt idx="42">
                  <c:v>41.79</c:v>
                </c:pt>
                <c:pt idx="43">
                  <c:v>41.8</c:v>
                </c:pt>
                <c:pt idx="44">
                  <c:v>41.79</c:v>
                </c:pt>
                <c:pt idx="45">
                  <c:v>41.83</c:v>
                </c:pt>
                <c:pt idx="46">
                  <c:v>41.86</c:v>
                </c:pt>
                <c:pt idx="47">
                  <c:v>41.79</c:v>
                </c:pt>
                <c:pt idx="48">
                  <c:v>41.87</c:v>
                </c:pt>
                <c:pt idx="49">
                  <c:v>41.89</c:v>
                </c:pt>
                <c:pt idx="50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34752"/>
        <c:axId val="197403776"/>
      </c:lineChart>
      <c:catAx>
        <c:axId val="19783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7403776"/>
        <c:crosses val="autoZero"/>
        <c:auto val="1"/>
        <c:lblAlgn val="ctr"/>
        <c:lblOffset val="100"/>
        <c:noMultiLvlLbl val="0"/>
      </c:catAx>
      <c:valAx>
        <c:axId val="197403776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8347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Kozaks!$C$21:$C$78</c:f>
              <c:numCache>
                <c:formatCode>0.00</c:formatCode>
                <c:ptCount val="58"/>
                <c:pt idx="0">
                  <c:v>44.67</c:v>
                </c:pt>
                <c:pt idx="1">
                  <c:v>43.54</c:v>
                </c:pt>
                <c:pt idx="2">
                  <c:v>42.91</c:v>
                </c:pt>
                <c:pt idx="3">
                  <c:v>41.93</c:v>
                </c:pt>
                <c:pt idx="4">
                  <c:v>52.06</c:v>
                </c:pt>
                <c:pt idx="5">
                  <c:v>42.37</c:v>
                </c:pt>
                <c:pt idx="6">
                  <c:v>43.52</c:v>
                </c:pt>
                <c:pt idx="7">
                  <c:v>41.81</c:v>
                </c:pt>
                <c:pt idx="8">
                  <c:v>42.01</c:v>
                </c:pt>
                <c:pt idx="9">
                  <c:v>42</c:v>
                </c:pt>
                <c:pt idx="10">
                  <c:v>42.01</c:v>
                </c:pt>
                <c:pt idx="11">
                  <c:v>41.9</c:v>
                </c:pt>
                <c:pt idx="12">
                  <c:v>41.99</c:v>
                </c:pt>
                <c:pt idx="13">
                  <c:v>41.97</c:v>
                </c:pt>
                <c:pt idx="14">
                  <c:v>41.97</c:v>
                </c:pt>
                <c:pt idx="15">
                  <c:v>42.02</c:v>
                </c:pt>
                <c:pt idx="16">
                  <c:v>41.9</c:v>
                </c:pt>
                <c:pt idx="17">
                  <c:v>42.08</c:v>
                </c:pt>
                <c:pt idx="18">
                  <c:v>41.97</c:v>
                </c:pt>
                <c:pt idx="19">
                  <c:v>41.89</c:v>
                </c:pt>
                <c:pt idx="20">
                  <c:v>41.99</c:v>
                </c:pt>
                <c:pt idx="21">
                  <c:v>42.31</c:v>
                </c:pt>
                <c:pt idx="22">
                  <c:v>42.06</c:v>
                </c:pt>
                <c:pt idx="23">
                  <c:v>41.98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Kozaks!$D$21:$D$78</c:f>
              <c:numCache>
                <c:formatCode>0.00</c:formatCode>
                <c:ptCount val="58"/>
                <c:pt idx="0">
                  <c:v>43.27</c:v>
                </c:pt>
                <c:pt idx="1">
                  <c:v>42.35</c:v>
                </c:pt>
                <c:pt idx="2">
                  <c:v>42.32</c:v>
                </c:pt>
                <c:pt idx="3">
                  <c:v>42.34</c:v>
                </c:pt>
                <c:pt idx="4">
                  <c:v>42.38</c:v>
                </c:pt>
                <c:pt idx="5">
                  <c:v>42.33</c:v>
                </c:pt>
                <c:pt idx="6">
                  <c:v>42.26</c:v>
                </c:pt>
                <c:pt idx="7">
                  <c:v>42.19</c:v>
                </c:pt>
                <c:pt idx="8">
                  <c:v>42.18</c:v>
                </c:pt>
                <c:pt idx="9">
                  <c:v>42.22</c:v>
                </c:pt>
                <c:pt idx="10">
                  <c:v>42.09</c:v>
                </c:pt>
                <c:pt idx="11">
                  <c:v>42.95</c:v>
                </c:pt>
                <c:pt idx="12">
                  <c:v>42.25</c:v>
                </c:pt>
                <c:pt idx="13">
                  <c:v>42.28</c:v>
                </c:pt>
                <c:pt idx="14">
                  <c:v>42.06</c:v>
                </c:pt>
                <c:pt idx="15">
                  <c:v>42.33</c:v>
                </c:pt>
                <c:pt idx="16">
                  <c:v>43.38</c:v>
                </c:pt>
                <c:pt idx="17">
                  <c:v>44.24</c:v>
                </c:pt>
                <c:pt idx="18">
                  <c:v>42.35</c:v>
                </c:pt>
                <c:pt idx="19">
                  <c:v>42.51</c:v>
                </c:pt>
                <c:pt idx="20">
                  <c:v>43.24</c:v>
                </c:pt>
                <c:pt idx="21">
                  <c:v>42.58</c:v>
                </c:pt>
                <c:pt idx="22">
                  <c:v>42.5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Kozaks!$E$21:$E$78</c:f>
              <c:numCache>
                <c:formatCode>0.00</c:formatCode>
                <c:ptCount val="58"/>
                <c:pt idx="0">
                  <c:v>42.76</c:v>
                </c:pt>
                <c:pt idx="1">
                  <c:v>42.22</c:v>
                </c:pt>
                <c:pt idx="2">
                  <c:v>42.06</c:v>
                </c:pt>
                <c:pt idx="3">
                  <c:v>42.08</c:v>
                </c:pt>
                <c:pt idx="4">
                  <c:v>42.25</c:v>
                </c:pt>
                <c:pt idx="5">
                  <c:v>42.15</c:v>
                </c:pt>
                <c:pt idx="6">
                  <c:v>42.07</c:v>
                </c:pt>
                <c:pt idx="7">
                  <c:v>42.42</c:v>
                </c:pt>
                <c:pt idx="8">
                  <c:v>42.23</c:v>
                </c:pt>
                <c:pt idx="9">
                  <c:v>42.24</c:v>
                </c:pt>
                <c:pt idx="10">
                  <c:v>42.24</c:v>
                </c:pt>
                <c:pt idx="11">
                  <c:v>42.05</c:v>
                </c:pt>
                <c:pt idx="12">
                  <c:v>42.19</c:v>
                </c:pt>
                <c:pt idx="13">
                  <c:v>42.28</c:v>
                </c:pt>
                <c:pt idx="14">
                  <c:v>42.46</c:v>
                </c:pt>
                <c:pt idx="15">
                  <c:v>42.08</c:v>
                </c:pt>
                <c:pt idx="16">
                  <c:v>42.11</c:v>
                </c:pt>
                <c:pt idx="17">
                  <c:v>42.18</c:v>
                </c:pt>
                <c:pt idx="18">
                  <c:v>42.14</c:v>
                </c:pt>
                <c:pt idx="19">
                  <c:v>42.18</c:v>
                </c:pt>
                <c:pt idx="20">
                  <c:v>42.28</c:v>
                </c:pt>
                <c:pt idx="21">
                  <c:v>42.75</c:v>
                </c:pt>
                <c:pt idx="22">
                  <c:v>42.09</c:v>
                </c:pt>
                <c:pt idx="23">
                  <c:v>42.24</c:v>
                </c:pt>
                <c:pt idx="24">
                  <c:v>42.16</c:v>
                </c:pt>
                <c:pt idx="25">
                  <c:v>42.28</c:v>
                </c:pt>
                <c:pt idx="26">
                  <c:v>42.3</c:v>
                </c:pt>
                <c:pt idx="27">
                  <c:v>42.05</c:v>
                </c:pt>
                <c:pt idx="28">
                  <c:v>41.93</c:v>
                </c:pt>
                <c:pt idx="29">
                  <c:v>42.11</c:v>
                </c:pt>
                <c:pt idx="30">
                  <c:v>42.21</c:v>
                </c:pt>
                <c:pt idx="31">
                  <c:v>42.33</c:v>
                </c:pt>
                <c:pt idx="32">
                  <c:v>42.16</c:v>
                </c:pt>
                <c:pt idx="33">
                  <c:v>42.35</c:v>
                </c:pt>
                <c:pt idx="34">
                  <c:v>42.27</c:v>
                </c:pt>
                <c:pt idx="35">
                  <c:v>42.26</c:v>
                </c:pt>
                <c:pt idx="36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Kozaks!$F$21:$F$78</c:f>
              <c:numCache>
                <c:formatCode>0.00</c:formatCode>
                <c:ptCount val="58"/>
                <c:pt idx="0">
                  <c:v>42.9</c:v>
                </c:pt>
                <c:pt idx="1">
                  <c:v>42.26</c:v>
                </c:pt>
                <c:pt idx="2">
                  <c:v>41.75</c:v>
                </c:pt>
                <c:pt idx="3">
                  <c:v>41.76</c:v>
                </c:pt>
                <c:pt idx="4">
                  <c:v>41.75</c:v>
                </c:pt>
                <c:pt idx="5">
                  <c:v>41.88</c:v>
                </c:pt>
                <c:pt idx="6">
                  <c:v>41.93</c:v>
                </c:pt>
                <c:pt idx="7">
                  <c:v>41.57</c:v>
                </c:pt>
                <c:pt idx="8">
                  <c:v>41.81</c:v>
                </c:pt>
                <c:pt idx="9">
                  <c:v>42.33</c:v>
                </c:pt>
                <c:pt idx="10">
                  <c:v>41.81</c:v>
                </c:pt>
                <c:pt idx="11">
                  <c:v>41.93</c:v>
                </c:pt>
                <c:pt idx="12">
                  <c:v>41.73</c:v>
                </c:pt>
                <c:pt idx="13">
                  <c:v>41.85</c:v>
                </c:pt>
                <c:pt idx="14">
                  <c:v>41.9</c:v>
                </c:pt>
                <c:pt idx="15">
                  <c:v>42.14</c:v>
                </c:pt>
                <c:pt idx="16">
                  <c:v>41.91</c:v>
                </c:pt>
                <c:pt idx="17">
                  <c:v>41.75</c:v>
                </c:pt>
                <c:pt idx="18">
                  <c:v>41.87</c:v>
                </c:pt>
                <c:pt idx="19">
                  <c:v>41.82</c:v>
                </c:pt>
                <c:pt idx="20">
                  <c:v>41.88</c:v>
                </c:pt>
                <c:pt idx="21">
                  <c:v>42.01</c:v>
                </c:pt>
                <c:pt idx="22">
                  <c:v>41.97</c:v>
                </c:pt>
                <c:pt idx="23">
                  <c:v>41.98</c:v>
                </c:pt>
                <c:pt idx="24">
                  <c:v>41.78</c:v>
                </c:pt>
                <c:pt idx="25">
                  <c:v>42.05</c:v>
                </c:pt>
                <c:pt idx="26">
                  <c:v>41.8</c:v>
                </c:pt>
                <c:pt idx="27">
                  <c:v>41.87</c:v>
                </c:pt>
                <c:pt idx="28">
                  <c:v>41.89</c:v>
                </c:pt>
                <c:pt idx="29">
                  <c:v>41.77</c:v>
                </c:pt>
                <c:pt idx="30">
                  <c:v>41.88</c:v>
                </c:pt>
                <c:pt idx="31">
                  <c:v>41.91</c:v>
                </c:pt>
                <c:pt idx="32">
                  <c:v>41.88</c:v>
                </c:pt>
                <c:pt idx="33">
                  <c:v>42.64</c:v>
                </c:pt>
                <c:pt idx="34">
                  <c:v>41.89</c:v>
                </c:pt>
                <c:pt idx="35">
                  <c:v>41.9</c:v>
                </c:pt>
                <c:pt idx="36">
                  <c:v>41.82</c:v>
                </c:pt>
                <c:pt idx="37">
                  <c:v>41.85</c:v>
                </c:pt>
                <c:pt idx="38">
                  <c:v>41.97</c:v>
                </c:pt>
                <c:pt idx="39">
                  <c:v>41.9</c:v>
                </c:pt>
                <c:pt idx="40">
                  <c:v>41.9</c:v>
                </c:pt>
                <c:pt idx="41">
                  <c:v>42</c:v>
                </c:pt>
                <c:pt idx="42">
                  <c:v>41.89</c:v>
                </c:pt>
                <c:pt idx="43">
                  <c:v>42.19</c:v>
                </c:pt>
                <c:pt idx="44">
                  <c:v>41.96</c:v>
                </c:pt>
                <c:pt idx="45">
                  <c:v>42.09</c:v>
                </c:pt>
                <c:pt idx="46">
                  <c:v>42.21</c:v>
                </c:pt>
                <c:pt idx="47">
                  <c:v>41.96</c:v>
                </c:pt>
                <c:pt idx="48">
                  <c:v>42.01</c:v>
                </c:pt>
                <c:pt idx="49">
                  <c:v>42.03</c:v>
                </c:pt>
                <c:pt idx="50">
                  <c:v>42.07</c:v>
                </c:pt>
                <c:pt idx="51">
                  <c:v>42</c:v>
                </c:pt>
                <c:pt idx="52">
                  <c:v>42.06</c:v>
                </c:pt>
                <c:pt idx="53">
                  <c:v>42.04</c:v>
                </c:pt>
                <c:pt idx="54">
                  <c:v>41.93</c:v>
                </c:pt>
                <c:pt idx="55">
                  <c:v>42.08</c:v>
                </c:pt>
                <c:pt idx="56">
                  <c:v>41.93</c:v>
                </c:pt>
                <c:pt idx="57" formatCode="General">
                  <c:v>41.97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Kozaks!$G$21:$G$78</c:f>
              <c:numCache>
                <c:formatCode>0.00</c:formatCode>
                <c:ptCount val="58"/>
                <c:pt idx="0">
                  <c:v>43.18</c:v>
                </c:pt>
                <c:pt idx="1">
                  <c:v>42.23</c:v>
                </c:pt>
                <c:pt idx="2">
                  <c:v>41.98</c:v>
                </c:pt>
                <c:pt idx="3">
                  <c:v>41.94</c:v>
                </c:pt>
                <c:pt idx="4">
                  <c:v>42.23</c:v>
                </c:pt>
                <c:pt idx="5">
                  <c:v>42.04</c:v>
                </c:pt>
                <c:pt idx="6">
                  <c:v>41.95</c:v>
                </c:pt>
                <c:pt idx="7">
                  <c:v>41.81</c:v>
                </c:pt>
                <c:pt idx="8">
                  <c:v>42.06</c:v>
                </c:pt>
                <c:pt idx="9">
                  <c:v>42.09</c:v>
                </c:pt>
                <c:pt idx="10">
                  <c:v>42</c:v>
                </c:pt>
                <c:pt idx="11">
                  <c:v>42.49</c:v>
                </c:pt>
                <c:pt idx="12">
                  <c:v>41.92</c:v>
                </c:pt>
                <c:pt idx="13">
                  <c:v>41.88</c:v>
                </c:pt>
                <c:pt idx="14">
                  <c:v>41.97</c:v>
                </c:pt>
                <c:pt idx="15">
                  <c:v>42.28</c:v>
                </c:pt>
                <c:pt idx="16">
                  <c:v>42.25</c:v>
                </c:pt>
                <c:pt idx="17">
                  <c:v>42.41</c:v>
                </c:pt>
                <c:pt idx="18">
                  <c:v>42.09</c:v>
                </c:pt>
                <c:pt idx="19">
                  <c:v>42.03</c:v>
                </c:pt>
                <c:pt idx="20">
                  <c:v>42.49</c:v>
                </c:pt>
                <c:pt idx="21">
                  <c:v>42.3</c:v>
                </c:pt>
                <c:pt idx="22">
                  <c:v>43.01</c:v>
                </c:pt>
                <c:pt idx="23">
                  <c:v>42.06</c:v>
                </c:pt>
                <c:pt idx="24">
                  <c:v>41.97</c:v>
                </c:pt>
                <c:pt idx="25">
                  <c:v>42.04</c:v>
                </c:pt>
                <c:pt idx="26">
                  <c:v>41.97</c:v>
                </c:pt>
                <c:pt idx="27">
                  <c:v>42.3</c:v>
                </c:pt>
                <c:pt idx="28">
                  <c:v>42.36</c:v>
                </c:pt>
                <c:pt idx="29">
                  <c:v>42.14</c:v>
                </c:pt>
                <c:pt idx="30">
                  <c:v>41.97</c:v>
                </c:pt>
                <c:pt idx="31">
                  <c:v>42.07</c:v>
                </c:pt>
                <c:pt idx="32">
                  <c:v>42.04</c:v>
                </c:pt>
                <c:pt idx="33">
                  <c:v>41.99</c:v>
                </c:pt>
                <c:pt idx="34">
                  <c:v>42.07</c:v>
                </c:pt>
                <c:pt idx="35">
                  <c:v>41.96</c:v>
                </c:pt>
                <c:pt idx="36">
                  <c:v>41.84</c:v>
                </c:pt>
                <c:pt idx="37">
                  <c:v>42.27</c:v>
                </c:pt>
                <c:pt idx="38">
                  <c:v>42.85</c:v>
                </c:pt>
                <c:pt idx="39">
                  <c:v>42.16</c:v>
                </c:pt>
                <c:pt idx="40">
                  <c:v>42.2</c:v>
                </c:pt>
                <c:pt idx="41">
                  <c:v>42.07</c:v>
                </c:pt>
                <c:pt idx="42">
                  <c:v>42.48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Kozaks!$H$21:$H$78</c:f>
              <c:numCache>
                <c:formatCode>0.00</c:formatCode>
                <c:ptCount val="58"/>
                <c:pt idx="0">
                  <c:v>42.39</c:v>
                </c:pt>
                <c:pt idx="1">
                  <c:v>41.98</c:v>
                </c:pt>
                <c:pt idx="2">
                  <c:v>42.09</c:v>
                </c:pt>
                <c:pt idx="3">
                  <c:v>42.16</c:v>
                </c:pt>
                <c:pt idx="4">
                  <c:v>41.94</c:v>
                </c:pt>
                <c:pt idx="5">
                  <c:v>42.08</c:v>
                </c:pt>
                <c:pt idx="6">
                  <c:v>41.97</c:v>
                </c:pt>
                <c:pt idx="7">
                  <c:v>42.45</c:v>
                </c:pt>
                <c:pt idx="8">
                  <c:v>41.87</c:v>
                </c:pt>
                <c:pt idx="9">
                  <c:v>42.12</c:v>
                </c:pt>
                <c:pt idx="10">
                  <c:v>42.05</c:v>
                </c:pt>
                <c:pt idx="11">
                  <c:v>41.94</c:v>
                </c:pt>
                <c:pt idx="12">
                  <c:v>41.9</c:v>
                </c:pt>
                <c:pt idx="13">
                  <c:v>42.07</c:v>
                </c:pt>
                <c:pt idx="14">
                  <c:v>42.07</c:v>
                </c:pt>
                <c:pt idx="15">
                  <c:v>42.09</c:v>
                </c:pt>
                <c:pt idx="16">
                  <c:v>42.01</c:v>
                </c:pt>
                <c:pt idx="17">
                  <c:v>42.24</c:v>
                </c:pt>
                <c:pt idx="18">
                  <c:v>42.08</c:v>
                </c:pt>
                <c:pt idx="19">
                  <c:v>41.86</c:v>
                </c:pt>
                <c:pt idx="20">
                  <c:v>42.01</c:v>
                </c:pt>
                <c:pt idx="21">
                  <c:v>42.07</c:v>
                </c:pt>
                <c:pt idx="22">
                  <c:v>42.31</c:v>
                </c:pt>
                <c:pt idx="23">
                  <c:v>42.06</c:v>
                </c:pt>
                <c:pt idx="24">
                  <c:v>41.97</c:v>
                </c:pt>
                <c:pt idx="25">
                  <c:v>42.13</c:v>
                </c:pt>
                <c:pt idx="26">
                  <c:v>42</c:v>
                </c:pt>
                <c:pt idx="27">
                  <c:v>42.04</c:v>
                </c:pt>
                <c:pt idx="28">
                  <c:v>42.25</c:v>
                </c:pt>
                <c:pt idx="29">
                  <c:v>42.17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Kozaks!$I$20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Kozaks!$I$21:$I$78</c:f>
              <c:numCache>
                <c:formatCode>General</c:formatCode>
                <c:ptCount val="58"/>
                <c:pt idx="0">
                  <c:v>42.79</c:v>
                </c:pt>
                <c:pt idx="1">
                  <c:v>42.19</c:v>
                </c:pt>
                <c:pt idx="2">
                  <c:v>42.03</c:v>
                </c:pt>
                <c:pt idx="3">
                  <c:v>41.89</c:v>
                </c:pt>
                <c:pt idx="4">
                  <c:v>42.33</c:v>
                </c:pt>
                <c:pt idx="5">
                  <c:v>42.45</c:v>
                </c:pt>
                <c:pt idx="6">
                  <c:v>41.83</c:v>
                </c:pt>
                <c:pt idx="7">
                  <c:v>42.19</c:v>
                </c:pt>
                <c:pt idx="8">
                  <c:v>41.88</c:v>
                </c:pt>
                <c:pt idx="9">
                  <c:v>42.01</c:v>
                </c:pt>
                <c:pt idx="10">
                  <c:v>42.15</c:v>
                </c:pt>
                <c:pt idx="11">
                  <c:v>42.11</c:v>
                </c:pt>
                <c:pt idx="12">
                  <c:v>41.84</c:v>
                </c:pt>
                <c:pt idx="13">
                  <c:v>41.95</c:v>
                </c:pt>
                <c:pt idx="14">
                  <c:v>42.14</c:v>
                </c:pt>
                <c:pt idx="15">
                  <c:v>42.07</c:v>
                </c:pt>
                <c:pt idx="16">
                  <c:v>42.29</c:v>
                </c:pt>
                <c:pt idx="17">
                  <c:v>41.9</c:v>
                </c:pt>
                <c:pt idx="18">
                  <c:v>41.82</c:v>
                </c:pt>
                <c:pt idx="19">
                  <c:v>41.92</c:v>
                </c:pt>
                <c:pt idx="20">
                  <c:v>41.74</c:v>
                </c:pt>
                <c:pt idx="21">
                  <c:v>41.93</c:v>
                </c:pt>
                <c:pt idx="22">
                  <c:v>41.93</c:v>
                </c:pt>
                <c:pt idx="23">
                  <c:v>42</c:v>
                </c:pt>
                <c:pt idx="24">
                  <c:v>41.92</c:v>
                </c:pt>
                <c:pt idx="25">
                  <c:v>41.87</c:v>
                </c:pt>
                <c:pt idx="26">
                  <c:v>41.99</c:v>
                </c:pt>
                <c:pt idx="27">
                  <c:v>42.16</c:v>
                </c:pt>
                <c:pt idx="28">
                  <c:v>41.94</c:v>
                </c:pt>
                <c:pt idx="29">
                  <c:v>42.19</c:v>
                </c:pt>
                <c:pt idx="30">
                  <c:v>42.96</c:v>
                </c:pt>
                <c:pt idx="31">
                  <c:v>43.09</c:v>
                </c:pt>
                <c:pt idx="32">
                  <c:v>41.88</c:v>
                </c:pt>
                <c:pt idx="33">
                  <c:v>41.94</c:v>
                </c:pt>
                <c:pt idx="34">
                  <c:v>42.1</c:v>
                </c:pt>
                <c:pt idx="35">
                  <c:v>42.01</c:v>
                </c:pt>
                <c:pt idx="36">
                  <c:v>42.02</c:v>
                </c:pt>
                <c:pt idx="37">
                  <c:v>42.12</c:v>
                </c:pt>
                <c:pt idx="38">
                  <c:v>41.94</c:v>
                </c:pt>
                <c:pt idx="39">
                  <c:v>41.92</c:v>
                </c:pt>
                <c:pt idx="40">
                  <c:v>41.83</c:v>
                </c:pt>
                <c:pt idx="41">
                  <c:v>42.05</c:v>
                </c:pt>
                <c:pt idx="42">
                  <c:v>42.42</c:v>
                </c:pt>
                <c:pt idx="43">
                  <c:v>43.33</c:v>
                </c:pt>
                <c:pt idx="44">
                  <c:v>42.36</c:v>
                </c:pt>
                <c:pt idx="45">
                  <c:v>42.09</c:v>
                </c:pt>
                <c:pt idx="46">
                  <c:v>41.74</c:v>
                </c:pt>
                <c:pt idx="47">
                  <c:v>42.21</c:v>
                </c:pt>
                <c:pt idx="48">
                  <c:v>41.72</c:v>
                </c:pt>
                <c:pt idx="49">
                  <c:v>41.87</c:v>
                </c:pt>
                <c:pt idx="50">
                  <c:v>41.98</c:v>
                </c:pt>
                <c:pt idx="51">
                  <c:v>41.8</c:v>
                </c:pt>
                <c:pt idx="52">
                  <c:v>42.05</c:v>
                </c:pt>
                <c:pt idx="53">
                  <c:v>42.28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Kozaks!$J$20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Kozaks!$B$21:$B$78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Kozaks!$J$21:$J$78</c:f>
              <c:numCache>
                <c:formatCode>General</c:formatCode>
                <c:ptCount val="58"/>
                <c:pt idx="0">
                  <c:v>42.9</c:v>
                </c:pt>
                <c:pt idx="1">
                  <c:v>41.63</c:v>
                </c:pt>
                <c:pt idx="2">
                  <c:v>42.11</c:v>
                </c:pt>
                <c:pt idx="3">
                  <c:v>41.89</c:v>
                </c:pt>
                <c:pt idx="4">
                  <c:v>41.78</c:v>
                </c:pt>
                <c:pt idx="5">
                  <c:v>41.76</c:v>
                </c:pt>
                <c:pt idx="6">
                  <c:v>41.96</c:v>
                </c:pt>
                <c:pt idx="7">
                  <c:v>41.72</c:v>
                </c:pt>
                <c:pt idx="8">
                  <c:v>41.73</c:v>
                </c:pt>
                <c:pt idx="9">
                  <c:v>42.19</c:v>
                </c:pt>
                <c:pt idx="10">
                  <c:v>41.88</c:v>
                </c:pt>
                <c:pt idx="11">
                  <c:v>41.92</c:v>
                </c:pt>
                <c:pt idx="12">
                  <c:v>41.87</c:v>
                </c:pt>
                <c:pt idx="13">
                  <c:v>41.95</c:v>
                </c:pt>
                <c:pt idx="14">
                  <c:v>42.04</c:v>
                </c:pt>
                <c:pt idx="15">
                  <c:v>41.97</c:v>
                </c:pt>
                <c:pt idx="16">
                  <c:v>41.81</c:v>
                </c:pt>
                <c:pt idx="17">
                  <c:v>41.88</c:v>
                </c:pt>
                <c:pt idx="18">
                  <c:v>42.04</c:v>
                </c:pt>
                <c:pt idx="19">
                  <c:v>41.92</c:v>
                </c:pt>
                <c:pt idx="20">
                  <c:v>41.88</c:v>
                </c:pt>
                <c:pt idx="21">
                  <c:v>42.04</c:v>
                </c:pt>
                <c:pt idx="22">
                  <c:v>42</c:v>
                </c:pt>
                <c:pt idx="23">
                  <c:v>41.99</c:v>
                </c:pt>
                <c:pt idx="24">
                  <c:v>41.71</c:v>
                </c:pt>
                <c:pt idx="25">
                  <c:v>42.27</c:v>
                </c:pt>
                <c:pt idx="26">
                  <c:v>41.95</c:v>
                </c:pt>
                <c:pt idx="27">
                  <c:v>41.82</c:v>
                </c:pt>
                <c:pt idx="28">
                  <c:v>42.01</c:v>
                </c:pt>
                <c:pt idx="29">
                  <c:v>42.01</c:v>
                </c:pt>
                <c:pt idx="30">
                  <c:v>41.89</c:v>
                </c:pt>
                <c:pt idx="31">
                  <c:v>41.89</c:v>
                </c:pt>
                <c:pt idx="32">
                  <c:v>41.91</c:v>
                </c:pt>
                <c:pt idx="33">
                  <c:v>42.18</c:v>
                </c:pt>
                <c:pt idx="34">
                  <c:v>41.96</c:v>
                </c:pt>
                <c:pt idx="35">
                  <c:v>42</c:v>
                </c:pt>
                <c:pt idx="36">
                  <c:v>42.07</c:v>
                </c:pt>
                <c:pt idx="37">
                  <c:v>42.01</c:v>
                </c:pt>
                <c:pt idx="38">
                  <c:v>41.92</c:v>
                </c:pt>
                <c:pt idx="39">
                  <c:v>41.86</c:v>
                </c:pt>
                <c:pt idx="40">
                  <c:v>41.97</c:v>
                </c:pt>
                <c:pt idx="41">
                  <c:v>41.91</c:v>
                </c:pt>
                <c:pt idx="42">
                  <c:v>41.96</c:v>
                </c:pt>
                <c:pt idx="43">
                  <c:v>41.75</c:v>
                </c:pt>
                <c:pt idx="44">
                  <c:v>41.75</c:v>
                </c:pt>
                <c:pt idx="45">
                  <c:v>41.77</c:v>
                </c:pt>
                <c:pt idx="46">
                  <c:v>42.16</c:v>
                </c:pt>
                <c:pt idx="47">
                  <c:v>42.12</c:v>
                </c:pt>
                <c:pt idx="48">
                  <c:v>42.11</c:v>
                </c:pt>
                <c:pt idx="49">
                  <c:v>42.14</c:v>
                </c:pt>
                <c:pt idx="50">
                  <c:v>42.13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44160"/>
        <c:axId val="197406080"/>
      </c:lineChart>
      <c:catAx>
        <c:axId val="19804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7406080"/>
        <c:crosses val="autoZero"/>
        <c:auto val="1"/>
        <c:lblAlgn val="ctr"/>
        <c:lblOffset val="100"/>
        <c:noMultiLvlLbl val="0"/>
      </c:catAx>
      <c:valAx>
        <c:axId val="197406080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0441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Freedom'!$C$21:$C$79</c:f>
              <c:numCache>
                <c:formatCode>0.00</c:formatCode>
                <c:ptCount val="59"/>
                <c:pt idx="0">
                  <c:v>44.89</c:v>
                </c:pt>
                <c:pt idx="1">
                  <c:v>42.52</c:v>
                </c:pt>
                <c:pt idx="2">
                  <c:v>42.09</c:v>
                </c:pt>
                <c:pt idx="3">
                  <c:v>41.94</c:v>
                </c:pt>
                <c:pt idx="4">
                  <c:v>41.89</c:v>
                </c:pt>
                <c:pt idx="5">
                  <c:v>41.85</c:v>
                </c:pt>
                <c:pt idx="6">
                  <c:v>41.92</c:v>
                </c:pt>
                <c:pt idx="7">
                  <c:v>41.84</c:v>
                </c:pt>
                <c:pt idx="8">
                  <c:v>41.85</c:v>
                </c:pt>
                <c:pt idx="9">
                  <c:v>41.94</c:v>
                </c:pt>
                <c:pt idx="10">
                  <c:v>41.97</c:v>
                </c:pt>
                <c:pt idx="11">
                  <c:v>42.01</c:v>
                </c:pt>
                <c:pt idx="12">
                  <c:v>42.04</c:v>
                </c:pt>
                <c:pt idx="13">
                  <c:v>41.92</c:v>
                </c:pt>
                <c:pt idx="14">
                  <c:v>42.07</c:v>
                </c:pt>
                <c:pt idx="15">
                  <c:v>42</c:v>
                </c:pt>
                <c:pt idx="16">
                  <c:v>41.79</c:v>
                </c:pt>
                <c:pt idx="17">
                  <c:v>41.84</c:v>
                </c:pt>
                <c:pt idx="18">
                  <c:v>41.85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Freedom'!$D$20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Freedom'!$D$21:$D$79</c:f>
              <c:numCache>
                <c:formatCode>0.00</c:formatCode>
                <c:ptCount val="59"/>
                <c:pt idx="0">
                  <c:v>44.08</c:v>
                </c:pt>
                <c:pt idx="1">
                  <c:v>42.15</c:v>
                </c:pt>
                <c:pt idx="2">
                  <c:v>42.14</c:v>
                </c:pt>
                <c:pt idx="3">
                  <c:v>42.13</c:v>
                </c:pt>
                <c:pt idx="4">
                  <c:v>42.48</c:v>
                </c:pt>
                <c:pt idx="5">
                  <c:v>42.46</c:v>
                </c:pt>
                <c:pt idx="6">
                  <c:v>42.14</c:v>
                </c:pt>
                <c:pt idx="7">
                  <c:v>42.21</c:v>
                </c:pt>
                <c:pt idx="8">
                  <c:v>42.13</c:v>
                </c:pt>
                <c:pt idx="9">
                  <c:v>42.22</c:v>
                </c:pt>
                <c:pt idx="10">
                  <c:v>42.6</c:v>
                </c:pt>
                <c:pt idx="11">
                  <c:v>42.28</c:v>
                </c:pt>
                <c:pt idx="12">
                  <c:v>41.91</c:v>
                </c:pt>
                <c:pt idx="13">
                  <c:v>42.16</c:v>
                </c:pt>
                <c:pt idx="14">
                  <c:v>42.59</c:v>
                </c:pt>
                <c:pt idx="15">
                  <c:v>42.06</c:v>
                </c:pt>
                <c:pt idx="16">
                  <c:v>42.1</c:v>
                </c:pt>
                <c:pt idx="17">
                  <c:v>42.6</c:v>
                </c:pt>
                <c:pt idx="18">
                  <c:v>42.06</c:v>
                </c:pt>
                <c:pt idx="19">
                  <c:v>42.43</c:v>
                </c:pt>
                <c:pt idx="20">
                  <c:v>42.51</c:v>
                </c:pt>
                <c:pt idx="21">
                  <c:v>42.22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Freedom'!$E$20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Freedom'!$E$21:$E$79</c:f>
              <c:numCache>
                <c:formatCode>0.00</c:formatCode>
                <c:ptCount val="59"/>
                <c:pt idx="0">
                  <c:v>43.51</c:v>
                </c:pt>
                <c:pt idx="1">
                  <c:v>42.8</c:v>
                </c:pt>
                <c:pt idx="2">
                  <c:v>42.65</c:v>
                </c:pt>
                <c:pt idx="3">
                  <c:v>42.36</c:v>
                </c:pt>
                <c:pt idx="4">
                  <c:v>42.47</c:v>
                </c:pt>
                <c:pt idx="5">
                  <c:v>42.35</c:v>
                </c:pt>
                <c:pt idx="6">
                  <c:v>42.33</c:v>
                </c:pt>
                <c:pt idx="7">
                  <c:v>42.12</c:v>
                </c:pt>
                <c:pt idx="8">
                  <c:v>42.73</c:v>
                </c:pt>
                <c:pt idx="9">
                  <c:v>42.4</c:v>
                </c:pt>
                <c:pt idx="10">
                  <c:v>42.08</c:v>
                </c:pt>
                <c:pt idx="11">
                  <c:v>42.29</c:v>
                </c:pt>
                <c:pt idx="12">
                  <c:v>42.05</c:v>
                </c:pt>
                <c:pt idx="13">
                  <c:v>42.22</c:v>
                </c:pt>
                <c:pt idx="14">
                  <c:v>42.23</c:v>
                </c:pt>
                <c:pt idx="15">
                  <c:v>42.21</c:v>
                </c:pt>
                <c:pt idx="16">
                  <c:v>42.06</c:v>
                </c:pt>
                <c:pt idx="17">
                  <c:v>42.46</c:v>
                </c:pt>
                <c:pt idx="18">
                  <c:v>42.02</c:v>
                </c:pt>
                <c:pt idx="19">
                  <c:v>42.03</c:v>
                </c:pt>
                <c:pt idx="20">
                  <c:v>41.98</c:v>
                </c:pt>
                <c:pt idx="21">
                  <c:v>42.05</c:v>
                </c:pt>
                <c:pt idx="22">
                  <c:v>41.98</c:v>
                </c:pt>
                <c:pt idx="23">
                  <c:v>42.11</c:v>
                </c:pt>
                <c:pt idx="24">
                  <c:v>42</c:v>
                </c:pt>
                <c:pt idx="25">
                  <c:v>42.07</c:v>
                </c:pt>
                <c:pt idx="26">
                  <c:v>42.05</c:v>
                </c:pt>
                <c:pt idx="27">
                  <c:v>42.12</c:v>
                </c:pt>
                <c:pt idx="28">
                  <c:v>42.07</c:v>
                </c:pt>
                <c:pt idx="29">
                  <c:v>42</c:v>
                </c:pt>
                <c:pt idx="30">
                  <c:v>42.38</c:v>
                </c:pt>
                <c:pt idx="31">
                  <c:v>42.25</c:v>
                </c:pt>
                <c:pt idx="32">
                  <c:v>42.06</c:v>
                </c:pt>
                <c:pt idx="33">
                  <c:v>42.35</c:v>
                </c:pt>
                <c:pt idx="34">
                  <c:v>42.07</c:v>
                </c:pt>
                <c:pt idx="35">
                  <c:v>42.16</c:v>
                </c:pt>
                <c:pt idx="36">
                  <c:v>42.04</c:v>
                </c:pt>
                <c:pt idx="37">
                  <c:v>42.11</c:v>
                </c:pt>
                <c:pt idx="38">
                  <c:v>42.12</c:v>
                </c:pt>
                <c:pt idx="39">
                  <c:v>42.72</c:v>
                </c:pt>
                <c:pt idx="40">
                  <c:v>42.1</c:v>
                </c:pt>
                <c:pt idx="41">
                  <c:v>42.11</c:v>
                </c:pt>
                <c:pt idx="42">
                  <c:v>41.98</c:v>
                </c:pt>
                <c:pt idx="43">
                  <c:v>42</c:v>
                </c:pt>
                <c:pt idx="44">
                  <c:v>42.2</c:v>
                </c:pt>
                <c:pt idx="45">
                  <c:v>42.19</c:v>
                </c:pt>
                <c:pt idx="46">
                  <c:v>42.57</c:v>
                </c:pt>
                <c:pt idx="47">
                  <c:v>42.23</c:v>
                </c:pt>
                <c:pt idx="48">
                  <c:v>42.19</c:v>
                </c:pt>
                <c:pt idx="49">
                  <c:v>42.05</c:v>
                </c:pt>
                <c:pt idx="50">
                  <c:v>42.65</c:v>
                </c:pt>
                <c:pt idx="51">
                  <c:v>42.2</c:v>
                </c:pt>
                <c:pt idx="52">
                  <c:v>42.12</c:v>
                </c:pt>
                <c:pt idx="53">
                  <c:v>42.06</c:v>
                </c:pt>
                <c:pt idx="54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Freedom'!$F$20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Freedom'!$F$21:$F$79</c:f>
              <c:numCache>
                <c:formatCode>0.00</c:formatCode>
                <c:ptCount val="59"/>
                <c:pt idx="0">
                  <c:v>43.04</c:v>
                </c:pt>
                <c:pt idx="1">
                  <c:v>42.24</c:v>
                </c:pt>
                <c:pt idx="2">
                  <c:v>42.51</c:v>
                </c:pt>
                <c:pt idx="3">
                  <c:v>42.42</c:v>
                </c:pt>
                <c:pt idx="4">
                  <c:v>42.44</c:v>
                </c:pt>
                <c:pt idx="5">
                  <c:v>42.09</c:v>
                </c:pt>
                <c:pt idx="6">
                  <c:v>42.18</c:v>
                </c:pt>
                <c:pt idx="7">
                  <c:v>42.17</c:v>
                </c:pt>
                <c:pt idx="8">
                  <c:v>42.26</c:v>
                </c:pt>
                <c:pt idx="9">
                  <c:v>41.93</c:v>
                </c:pt>
                <c:pt idx="10">
                  <c:v>42.27</c:v>
                </c:pt>
                <c:pt idx="11">
                  <c:v>42.21</c:v>
                </c:pt>
                <c:pt idx="12">
                  <c:v>42.15</c:v>
                </c:pt>
                <c:pt idx="13">
                  <c:v>42.49</c:v>
                </c:pt>
                <c:pt idx="14">
                  <c:v>42.3</c:v>
                </c:pt>
                <c:pt idx="15">
                  <c:v>42.18</c:v>
                </c:pt>
                <c:pt idx="16">
                  <c:v>42.22</c:v>
                </c:pt>
                <c:pt idx="17">
                  <c:v>42.14</c:v>
                </c:pt>
                <c:pt idx="18">
                  <c:v>42.16</c:v>
                </c:pt>
                <c:pt idx="19">
                  <c:v>42.15</c:v>
                </c:pt>
                <c:pt idx="20">
                  <c:v>42.13</c:v>
                </c:pt>
                <c:pt idx="21">
                  <c:v>41.99</c:v>
                </c:pt>
                <c:pt idx="22">
                  <c:v>42.01</c:v>
                </c:pt>
                <c:pt idx="23">
                  <c:v>42.13</c:v>
                </c:pt>
                <c:pt idx="24">
                  <c:v>42.03</c:v>
                </c:pt>
                <c:pt idx="25">
                  <c:v>42.3</c:v>
                </c:pt>
                <c:pt idx="26">
                  <c:v>42.31</c:v>
                </c:pt>
                <c:pt idx="27">
                  <c:v>42.18</c:v>
                </c:pt>
                <c:pt idx="28">
                  <c:v>42.16</c:v>
                </c:pt>
                <c:pt idx="29">
                  <c:v>42.16</c:v>
                </c:pt>
                <c:pt idx="30">
                  <c:v>42.03</c:v>
                </c:pt>
                <c:pt idx="31">
                  <c:v>42.26</c:v>
                </c:pt>
                <c:pt idx="32">
                  <c:v>42.17</c:v>
                </c:pt>
                <c:pt idx="33">
                  <c:v>42.16</c:v>
                </c:pt>
                <c:pt idx="34">
                  <c:v>42.15</c:v>
                </c:pt>
                <c:pt idx="35">
                  <c:v>42.21</c:v>
                </c:pt>
                <c:pt idx="36">
                  <c:v>42.23</c:v>
                </c:pt>
                <c:pt idx="37">
                  <c:v>42.23</c:v>
                </c:pt>
                <c:pt idx="38">
                  <c:v>42.13</c:v>
                </c:pt>
                <c:pt idx="39">
                  <c:v>42.88</c:v>
                </c:pt>
                <c:pt idx="40">
                  <c:v>42.21</c:v>
                </c:pt>
                <c:pt idx="41">
                  <c:v>42.1</c:v>
                </c:pt>
                <c:pt idx="42">
                  <c:v>42.77</c:v>
                </c:pt>
                <c:pt idx="43">
                  <c:v>42.35</c:v>
                </c:pt>
                <c:pt idx="44">
                  <c:v>41.89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Freedom'!$G$20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Freedom'!$G$21:$G$79</c:f>
              <c:numCache>
                <c:formatCode>0.00</c:formatCode>
                <c:ptCount val="59"/>
                <c:pt idx="0">
                  <c:v>43.83</c:v>
                </c:pt>
                <c:pt idx="1">
                  <c:v>42.9</c:v>
                </c:pt>
                <c:pt idx="2">
                  <c:v>42.67</c:v>
                </c:pt>
                <c:pt idx="3">
                  <c:v>42.58</c:v>
                </c:pt>
                <c:pt idx="4">
                  <c:v>42.68</c:v>
                </c:pt>
                <c:pt idx="5">
                  <c:v>42.61</c:v>
                </c:pt>
                <c:pt idx="6">
                  <c:v>42.78</c:v>
                </c:pt>
                <c:pt idx="7">
                  <c:v>42.68</c:v>
                </c:pt>
                <c:pt idx="8">
                  <c:v>42.34</c:v>
                </c:pt>
                <c:pt idx="9">
                  <c:v>42.51</c:v>
                </c:pt>
                <c:pt idx="10">
                  <c:v>42.41</c:v>
                </c:pt>
                <c:pt idx="11">
                  <c:v>42.57</c:v>
                </c:pt>
                <c:pt idx="12">
                  <c:v>42.4</c:v>
                </c:pt>
                <c:pt idx="13">
                  <c:v>42.72</c:v>
                </c:pt>
                <c:pt idx="14">
                  <c:v>42.51</c:v>
                </c:pt>
                <c:pt idx="15">
                  <c:v>42.82</c:v>
                </c:pt>
                <c:pt idx="16">
                  <c:v>43.13</c:v>
                </c:pt>
                <c:pt idx="17">
                  <c:v>42.63</c:v>
                </c:pt>
                <c:pt idx="18">
                  <c:v>42.37</c:v>
                </c:pt>
                <c:pt idx="19">
                  <c:v>42.63</c:v>
                </c:pt>
                <c:pt idx="20">
                  <c:v>42.65</c:v>
                </c:pt>
                <c:pt idx="21">
                  <c:v>42.4</c:v>
                </c:pt>
                <c:pt idx="22">
                  <c:v>42.48</c:v>
                </c:pt>
                <c:pt idx="23">
                  <c:v>42.5</c:v>
                </c:pt>
                <c:pt idx="24">
                  <c:v>42.46</c:v>
                </c:pt>
                <c:pt idx="25">
                  <c:v>42.3</c:v>
                </c:pt>
                <c:pt idx="26">
                  <c:v>42.24</c:v>
                </c:pt>
                <c:pt idx="27">
                  <c:v>42.62</c:v>
                </c:pt>
                <c:pt idx="28">
                  <c:v>42.79</c:v>
                </c:pt>
                <c:pt idx="29">
                  <c:v>42.83</c:v>
                </c:pt>
                <c:pt idx="30">
                  <c:v>42.48</c:v>
                </c:pt>
                <c:pt idx="31">
                  <c:v>42.25</c:v>
                </c:pt>
                <c:pt idx="32">
                  <c:v>42.84</c:v>
                </c:pt>
                <c:pt idx="33">
                  <c:v>42.29</c:v>
                </c:pt>
                <c:pt idx="34">
                  <c:v>42.45</c:v>
                </c:pt>
                <c:pt idx="35">
                  <c:v>42.1</c:v>
                </c:pt>
                <c:pt idx="36">
                  <c:v>42.28</c:v>
                </c:pt>
                <c:pt idx="37">
                  <c:v>42.28</c:v>
                </c:pt>
                <c:pt idx="38">
                  <c:v>42.31</c:v>
                </c:pt>
                <c:pt idx="39">
                  <c:v>42.73</c:v>
                </c:pt>
                <c:pt idx="40">
                  <c:v>42.4</c:v>
                </c:pt>
                <c:pt idx="41">
                  <c:v>42.49</c:v>
                </c:pt>
                <c:pt idx="42">
                  <c:v>42.8</c:v>
                </c:pt>
                <c:pt idx="43">
                  <c:v>43.36</c:v>
                </c:pt>
                <c:pt idx="44">
                  <c:v>42.38</c:v>
                </c:pt>
                <c:pt idx="45">
                  <c:v>42.35</c:v>
                </c:pt>
                <c:pt idx="46">
                  <c:v>42.36</c:v>
                </c:pt>
                <c:pt idx="47">
                  <c:v>42.45</c:v>
                </c:pt>
                <c:pt idx="48">
                  <c:v>42.36</c:v>
                </c:pt>
                <c:pt idx="49">
                  <c:v>42.26</c:v>
                </c:pt>
                <c:pt idx="50">
                  <c:v>42.86</c:v>
                </c:pt>
                <c:pt idx="51">
                  <c:v>42.17</c:v>
                </c:pt>
                <c:pt idx="52">
                  <c:v>42.41</c:v>
                </c:pt>
                <c:pt idx="53">
                  <c:v>42.35</c:v>
                </c:pt>
                <c:pt idx="54">
                  <c:v>42.36</c:v>
                </c:pt>
                <c:pt idx="55">
                  <c:v>42.46</c:v>
                </c:pt>
                <c:pt idx="56">
                  <c:v>42.79</c:v>
                </c:pt>
                <c:pt idx="57" formatCode="General">
                  <c:v>42.75</c:v>
                </c:pt>
                <c:pt idx="58" formatCode="General">
                  <c:v>42.36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Freedom'!$H$20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Freedom'!$H$21:$H$79</c:f>
              <c:numCache>
                <c:formatCode>0.00</c:formatCode>
                <c:ptCount val="59"/>
                <c:pt idx="0">
                  <c:v>43.05</c:v>
                </c:pt>
                <c:pt idx="1">
                  <c:v>42.64</c:v>
                </c:pt>
                <c:pt idx="2">
                  <c:v>43.52</c:v>
                </c:pt>
                <c:pt idx="3">
                  <c:v>42.06</c:v>
                </c:pt>
                <c:pt idx="4">
                  <c:v>42.1</c:v>
                </c:pt>
                <c:pt idx="5">
                  <c:v>42.19</c:v>
                </c:pt>
                <c:pt idx="6">
                  <c:v>42.17</c:v>
                </c:pt>
                <c:pt idx="7">
                  <c:v>42.04</c:v>
                </c:pt>
                <c:pt idx="8">
                  <c:v>42.01</c:v>
                </c:pt>
                <c:pt idx="9">
                  <c:v>41.99</c:v>
                </c:pt>
                <c:pt idx="10">
                  <c:v>41.96</c:v>
                </c:pt>
                <c:pt idx="11">
                  <c:v>42.02</c:v>
                </c:pt>
                <c:pt idx="12">
                  <c:v>41.96</c:v>
                </c:pt>
                <c:pt idx="13">
                  <c:v>42.39</c:v>
                </c:pt>
                <c:pt idx="14">
                  <c:v>42.07</c:v>
                </c:pt>
                <c:pt idx="15">
                  <c:v>42.15</c:v>
                </c:pt>
                <c:pt idx="16">
                  <c:v>42.09</c:v>
                </c:pt>
                <c:pt idx="17">
                  <c:v>42.08</c:v>
                </c:pt>
                <c:pt idx="18">
                  <c:v>41.98</c:v>
                </c:pt>
                <c:pt idx="19">
                  <c:v>41.96</c:v>
                </c:pt>
                <c:pt idx="20">
                  <c:v>42.09</c:v>
                </c:pt>
                <c:pt idx="21">
                  <c:v>42.19</c:v>
                </c:pt>
                <c:pt idx="22">
                  <c:v>41.94</c:v>
                </c:pt>
                <c:pt idx="23">
                  <c:v>42</c:v>
                </c:pt>
                <c:pt idx="24">
                  <c:v>41.91</c:v>
                </c:pt>
                <c:pt idx="25">
                  <c:v>42.11</c:v>
                </c:pt>
                <c:pt idx="26">
                  <c:v>41.95</c:v>
                </c:pt>
                <c:pt idx="27">
                  <c:v>42.07</c:v>
                </c:pt>
                <c:pt idx="28">
                  <c:v>41.92</c:v>
                </c:pt>
                <c:pt idx="29">
                  <c:v>41.82</c:v>
                </c:pt>
                <c:pt idx="30">
                  <c:v>41.94</c:v>
                </c:pt>
                <c:pt idx="31">
                  <c:v>42.53</c:v>
                </c:pt>
                <c:pt idx="32">
                  <c:v>42</c:v>
                </c:pt>
                <c:pt idx="33">
                  <c:v>42.22</c:v>
                </c:pt>
                <c:pt idx="34">
                  <c:v>41.84</c:v>
                </c:pt>
                <c:pt idx="35">
                  <c:v>42.08</c:v>
                </c:pt>
                <c:pt idx="36">
                  <c:v>42.02</c:v>
                </c:pt>
                <c:pt idx="37">
                  <c:v>41.94</c:v>
                </c:pt>
                <c:pt idx="38">
                  <c:v>41.92</c:v>
                </c:pt>
                <c:pt idx="39">
                  <c:v>42.04</c:v>
                </c:pt>
                <c:pt idx="40">
                  <c:v>41.96</c:v>
                </c:pt>
                <c:pt idx="41">
                  <c:v>41.91</c:v>
                </c:pt>
                <c:pt idx="42">
                  <c:v>41.9</c:v>
                </c:pt>
                <c:pt idx="43">
                  <c:v>41.84</c:v>
                </c:pt>
                <c:pt idx="44">
                  <c:v>41.93</c:v>
                </c:pt>
                <c:pt idx="45">
                  <c:v>41.98</c:v>
                </c:pt>
                <c:pt idx="46">
                  <c:v>42.08</c:v>
                </c:pt>
                <c:pt idx="47">
                  <c:v>42.09</c:v>
                </c:pt>
                <c:pt idx="48">
                  <c:v>41.91</c:v>
                </c:pt>
                <c:pt idx="49">
                  <c:v>42.03</c:v>
                </c:pt>
                <c:pt idx="50">
                  <c:v>42.63</c:v>
                </c:pt>
                <c:pt idx="51">
                  <c:v>41.9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'Kart Freedom'!$I$20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Freedom'!$I$21:$I$79</c:f>
              <c:numCache>
                <c:formatCode>General</c:formatCode>
                <c:ptCount val="59"/>
                <c:pt idx="0">
                  <c:v>43.14</c:v>
                </c:pt>
                <c:pt idx="1">
                  <c:v>42.37</c:v>
                </c:pt>
                <c:pt idx="2">
                  <c:v>42.58</c:v>
                </c:pt>
                <c:pt idx="3">
                  <c:v>43.01</c:v>
                </c:pt>
                <c:pt idx="4">
                  <c:v>42.6</c:v>
                </c:pt>
                <c:pt idx="5">
                  <c:v>42.67</c:v>
                </c:pt>
                <c:pt idx="6">
                  <c:v>42.35</c:v>
                </c:pt>
                <c:pt idx="7">
                  <c:v>42.28</c:v>
                </c:pt>
                <c:pt idx="8">
                  <c:v>42.31</c:v>
                </c:pt>
                <c:pt idx="9">
                  <c:v>42.28</c:v>
                </c:pt>
                <c:pt idx="10">
                  <c:v>42.25</c:v>
                </c:pt>
                <c:pt idx="11">
                  <c:v>42.32</c:v>
                </c:pt>
                <c:pt idx="12">
                  <c:v>42.36</c:v>
                </c:pt>
                <c:pt idx="13">
                  <c:v>42.24</c:v>
                </c:pt>
                <c:pt idx="14">
                  <c:v>42.39</c:v>
                </c:pt>
                <c:pt idx="15">
                  <c:v>42.14</c:v>
                </c:pt>
                <c:pt idx="16">
                  <c:v>42.69</c:v>
                </c:pt>
                <c:pt idx="17">
                  <c:v>42.15</c:v>
                </c:pt>
                <c:pt idx="18">
                  <c:v>42.29</c:v>
                </c:pt>
                <c:pt idx="19">
                  <c:v>42.28</c:v>
                </c:pt>
                <c:pt idx="20">
                  <c:v>42.41</c:v>
                </c:pt>
                <c:pt idx="21">
                  <c:v>42.27</c:v>
                </c:pt>
                <c:pt idx="22">
                  <c:v>42.29</c:v>
                </c:pt>
                <c:pt idx="23">
                  <c:v>42.12</c:v>
                </c:pt>
                <c:pt idx="24">
                  <c:v>42.31</c:v>
                </c:pt>
                <c:pt idx="25">
                  <c:v>42.26</c:v>
                </c:pt>
                <c:pt idx="26">
                  <c:v>42.19</c:v>
                </c:pt>
                <c:pt idx="27">
                  <c:v>42.26</c:v>
                </c:pt>
                <c:pt idx="28">
                  <c:v>42.22</c:v>
                </c:pt>
                <c:pt idx="29">
                  <c:v>43.12</c:v>
                </c:pt>
                <c:pt idx="30">
                  <c:v>42.31</c:v>
                </c:pt>
                <c:pt idx="31">
                  <c:v>42.12</c:v>
                </c:pt>
                <c:pt idx="32">
                  <c:v>42.12</c:v>
                </c:pt>
                <c:pt idx="33">
                  <c:v>42.43</c:v>
                </c:pt>
                <c:pt idx="34">
                  <c:v>42.26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'Kart Freedom'!$J$20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'Kart Freedom'!$B$21:$B$79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Freedom'!$J$21:$J$79</c:f>
              <c:numCache>
                <c:formatCode>General</c:formatCode>
                <c:ptCount val="59"/>
                <c:pt idx="0">
                  <c:v>42.74</c:v>
                </c:pt>
                <c:pt idx="1">
                  <c:v>42.46</c:v>
                </c:pt>
                <c:pt idx="2">
                  <c:v>42.19</c:v>
                </c:pt>
                <c:pt idx="3">
                  <c:v>42.1</c:v>
                </c:pt>
                <c:pt idx="4">
                  <c:v>41.97</c:v>
                </c:pt>
                <c:pt idx="5">
                  <c:v>41.97</c:v>
                </c:pt>
                <c:pt idx="6">
                  <c:v>42.01</c:v>
                </c:pt>
                <c:pt idx="7">
                  <c:v>42.46</c:v>
                </c:pt>
                <c:pt idx="8">
                  <c:v>42.07</c:v>
                </c:pt>
                <c:pt idx="9">
                  <c:v>42.11</c:v>
                </c:pt>
                <c:pt idx="10">
                  <c:v>42.03</c:v>
                </c:pt>
                <c:pt idx="11">
                  <c:v>41.98</c:v>
                </c:pt>
                <c:pt idx="12">
                  <c:v>41.88</c:v>
                </c:pt>
                <c:pt idx="13">
                  <c:v>42.18</c:v>
                </c:pt>
                <c:pt idx="14">
                  <c:v>42.07</c:v>
                </c:pt>
                <c:pt idx="15">
                  <c:v>42.04</c:v>
                </c:pt>
                <c:pt idx="16">
                  <c:v>42.06</c:v>
                </c:pt>
                <c:pt idx="17">
                  <c:v>42</c:v>
                </c:pt>
                <c:pt idx="18">
                  <c:v>42.01</c:v>
                </c:pt>
                <c:pt idx="19">
                  <c:v>42.48</c:v>
                </c:pt>
                <c:pt idx="20">
                  <c:v>41.88</c:v>
                </c:pt>
                <c:pt idx="21">
                  <c:v>41.79</c:v>
                </c:pt>
                <c:pt idx="22">
                  <c:v>41.87</c:v>
                </c:pt>
                <c:pt idx="23">
                  <c:v>42.29</c:v>
                </c:pt>
                <c:pt idx="24">
                  <c:v>42.08</c:v>
                </c:pt>
                <c:pt idx="25">
                  <c:v>41.74</c:v>
                </c:pt>
                <c:pt idx="26">
                  <c:v>42.11</c:v>
                </c:pt>
                <c:pt idx="27">
                  <c:v>41.86</c:v>
                </c:pt>
                <c:pt idx="28">
                  <c:v>41.99</c:v>
                </c:pt>
                <c:pt idx="29">
                  <c:v>41.85</c:v>
                </c:pt>
                <c:pt idx="30">
                  <c:v>41.99</c:v>
                </c:pt>
                <c:pt idx="31">
                  <c:v>42.21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345728"/>
        <c:axId val="197408384"/>
      </c:lineChart>
      <c:catAx>
        <c:axId val="19834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7408384"/>
        <c:crosses val="autoZero"/>
        <c:auto val="1"/>
        <c:lblAlgn val="ctr"/>
        <c:lblOffset val="100"/>
        <c:noMultiLvlLbl val="0"/>
      </c:catAx>
      <c:valAx>
        <c:axId val="197408384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345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'Ingul kart RT'!$C$20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RT'!$C$21:$C$81</c:f>
              <c:numCache>
                <c:formatCode>0.00</c:formatCode>
                <c:ptCount val="61"/>
                <c:pt idx="0">
                  <c:v>44.03</c:v>
                </c:pt>
                <c:pt idx="1">
                  <c:v>42.36</c:v>
                </c:pt>
                <c:pt idx="2">
                  <c:v>43.06</c:v>
                </c:pt>
                <c:pt idx="3">
                  <c:v>42.04</c:v>
                </c:pt>
                <c:pt idx="4">
                  <c:v>42.7</c:v>
                </c:pt>
                <c:pt idx="5">
                  <c:v>42.02</c:v>
                </c:pt>
                <c:pt idx="6">
                  <c:v>42.46</c:v>
                </c:pt>
                <c:pt idx="7">
                  <c:v>41.97</c:v>
                </c:pt>
                <c:pt idx="8">
                  <c:v>41.96</c:v>
                </c:pt>
                <c:pt idx="9">
                  <c:v>42.09</c:v>
                </c:pt>
                <c:pt idx="10">
                  <c:v>41.9</c:v>
                </c:pt>
                <c:pt idx="11">
                  <c:v>41.89</c:v>
                </c:pt>
                <c:pt idx="12">
                  <c:v>41.88</c:v>
                </c:pt>
                <c:pt idx="13">
                  <c:v>41.83</c:v>
                </c:pt>
                <c:pt idx="14">
                  <c:v>41.83</c:v>
                </c:pt>
                <c:pt idx="15">
                  <c:v>41.86</c:v>
                </c:pt>
                <c:pt idx="16">
                  <c:v>41.92</c:v>
                </c:pt>
                <c:pt idx="17">
                  <c:v>41.81</c:v>
                </c:pt>
                <c:pt idx="18">
                  <c:v>42.6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'Ingul kart RT'!$D$20</c:f>
              <c:strCache>
                <c:ptCount val="1"/>
                <c:pt idx="0">
                  <c:v>Геронимус Макс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RT'!$D$21:$D$81</c:f>
              <c:numCache>
                <c:formatCode>0.00</c:formatCode>
                <c:ptCount val="61"/>
                <c:pt idx="0">
                  <c:v>42.95</c:v>
                </c:pt>
                <c:pt idx="1">
                  <c:v>41.94</c:v>
                </c:pt>
                <c:pt idx="2">
                  <c:v>42.16</c:v>
                </c:pt>
                <c:pt idx="3">
                  <c:v>41.91</c:v>
                </c:pt>
                <c:pt idx="4">
                  <c:v>41.95</c:v>
                </c:pt>
                <c:pt idx="5">
                  <c:v>41.88</c:v>
                </c:pt>
                <c:pt idx="6">
                  <c:v>41.77</c:v>
                </c:pt>
                <c:pt idx="7">
                  <c:v>41.88</c:v>
                </c:pt>
                <c:pt idx="8">
                  <c:v>41.84</c:v>
                </c:pt>
                <c:pt idx="9">
                  <c:v>41.81</c:v>
                </c:pt>
                <c:pt idx="10">
                  <c:v>41.82</c:v>
                </c:pt>
                <c:pt idx="11">
                  <c:v>41.95</c:v>
                </c:pt>
                <c:pt idx="12">
                  <c:v>42.28</c:v>
                </c:pt>
                <c:pt idx="13">
                  <c:v>42.07</c:v>
                </c:pt>
                <c:pt idx="14">
                  <c:v>42.11</c:v>
                </c:pt>
                <c:pt idx="15">
                  <c:v>42.07</c:v>
                </c:pt>
                <c:pt idx="16">
                  <c:v>41.81</c:v>
                </c:pt>
                <c:pt idx="17">
                  <c:v>41.99</c:v>
                </c:pt>
                <c:pt idx="18">
                  <c:v>41.81</c:v>
                </c:pt>
                <c:pt idx="19">
                  <c:v>42.09</c:v>
                </c:pt>
                <c:pt idx="20">
                  <c:v>41.77</c:v>
                </c:pt>
                <c:pt idx="21">
                  <c:v>41.73</c:v>
                </c:pt>
                <c:pt idx="22">
                  <c:v>42.04</c:v>
                </c:pt>
                <c:pt idx="23">
                  <c:v>41.87</c:v>
                </c:pt>
                <c:pt idx="24">
                  <c:v>42.9</c:v>
                </c:pt>
                <c:pt idx="25">
                  <c:v>41.99</c:v>
                </c:pt>
                <c:pt idx="26">
                  <c:v>41.96</c:v>
                </c:pt>
                <c:pt idx="27">
                  <c:v>42.23</c:v>
                </c:pt>
                <c:pt idx="28">
                  <c:v>41.95</c:v>
                </c:pt>
                <c:pt idx="29">
                  <c:v>41.89</c:v>
                </c:pt>
                <c:pt idx="30">
                  <c:v>42.25</c:v>
                </c:pt>
                <c:pt idx="31">
                  <c:v>42.11</c:v>
                </c:pt>
                <c:pt idx="32">
                  <c:v>42.01</c:v>
                </c:pt>
                <c:pt idx="33">
                  <c:v>41.9</c:v>
                </c:pt>
                <c:pt idx="34">
                  <c:v>41.99</c:v>
                </c:pt>
                <c:pt idx="35">
                  <c:v>42</c:v>
                </c:pt>
                <c:pt idx="36">
                  <c:v>41.91</c:v>
                </c:pt>
                <c:pt idx="37">
                  <c:v>42.02</c:v>
                </c:pt>
                <c:pt idx="38">
                  <c:v>42.04</c:v>
                </c:pt>
                <c:pt idx="39">
                  <c:v>41.99</c:v>
                </c:pt>
                <c:pt idx="40">
                  <c:v>43.79</c:v>
                </c:pt>
                <c:pt idx="41">
                  <c:v>42.79</c:v>
                </c:pt>
                <c:pt idx="42">
                  <c:v>42.17</c:v>
                </c:pt>
                <c:pt idx="43">
                  <c:v>42.64</c:v>
                </c:pt>
                <c:pt idx="44">
                  <c:v>42.77</c:v>
                </c:pt>
                <c:pt idx="45">
                  <c:v>41.98</c:v>
                </c:pt>
                <c:pt idx="46">
                  <c:v>41.88</c:v>
                </c:pt>
                <c:pt idx="47">
                  <c:v>41.85</c:v>
                </c:pt>
                <c:pt idx="48">
                  <c:v>42.37</c:v>
                </c:pt>
                <c:pt idx="49">
                  <c:v>41.72</c:v>
                </c:pt>
                <c:pt idx="50">
                  <c:v>41.75</c:v>
                </c:pt>
                <c:pt idx="51">
                  <c:v>41.84</c:v>
                </c:pt>
                <c:pt idx="52">
                  <c:v>41.82</c:v>
                </c:pt>
                <c:pt idx="53">
                  <c:v>41.77</c:v>
                </c:pt>
                <c:pt idx="54">
                  <c:v>41.76</c:v>
                </c:pt>
                <c:pt idx="55">
                  <c:v>41.9</c:v>
                </c:pt>
                <c:pt idx="56">
                  <c:v>41.98</c:v>
                </c:pt>
                <c:pt idx="57" formatCode="General">
                  <c:v>43.21</c:v>
                </c:pt>
                <c:pt idx="58" formatCode="General">
                  <c:v>42.21</c:v>
                </c:pt>
                <c:pt idx="59" formatCode="General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'Ingul kart RT'!$E$20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RT'!$E$21:$E$81</c:f>
              <c:numCache>
                <c:formatCode>0.00</c:formatCode>
                <c:ptCount val="61"/>
                <c:pt idx="0">
                  <c:v>43.39</c:v>
                </c:pt>
                <c:pt idx="1">
                  <c:v>42.48</c:v>
                </c:pt>
                <c:pt idx="2">
                  <c:v>42.37</c:v>
                </c:pt>
                <c:pt idx="3">
                  <c:v>42.73</c:v>
                </c:pt>
                <c:pt idx="4">
                  <c:v>42.21</c:v>
                </c:pt>
                <c:pt idx="5">
                  <c:v>42.28</c:v>
                </c:pt>
                <c:pt idx="6">
                  <c:v>42.21</c:v>
                </c:pt>
                <c:pt idx="7">
                  <c:v>42.28</c:v>
                </c:pt>
                <c:pt idx="8">
                  <c:v>42.17</c:v>
                </c:pt>
                <c:pt idx="9">
                  <c:v>42.24</c:v>
                </c:pt>
                <c:pt idx="10">
                  <c:v>42.33</c:v>
                </c:pt>
                <c:pt idx="11">
                  <c:v>42.35</c:v>
                </c:pt>
                <c:pt idx="12">
                  <c:v>42.46</c:v>
                </c:pt>
                <c:pt idx="13">
                  <c:v>42.53</c:v>
                </c:pt>
                <c:pt idx="14">
                  <c:v>42.42</c:v>
                </c:pt>
                <c:pt idx="15">
                  <c:v>42.23</c:v>
                </c:pt>
                <c:pt idx="16">
                  <c:v>42.32</c:v>
                </c:pt>
                <c:pt idx="17">
                  <c:v>42.56</c:v>
                </c:pt>
                <c:pt idx="18">
                  <c:v>42.33</c:v>
                </c:pt>
                <c:pt idx="19">
                  <c:v>42.03</c:v>
                </c:pt>
                <c:pt idx="20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'Ingul kart RT'!$F$20</c:f>
              <c:strCache>
                <c:ptCount val="1"/>
                <c:pt idx="0">
                  <c:v>Геронимус Макс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RT'!$F$21:$F$81</c:f>
              <c:numCache>
                <c:formatCode>0.00</c:formatCode>
                <c:ptCount val="61"/>
                <c:pt idx="0">
                  <c:v>42.89</c:v>
                </c:pt>
                <c:pt idx="1">
                  <c:v>42.16</c:v>
                </c:pt>
                <c:pt idx="2">
                  <c:v>41.95</c:v>
                </c:pt>
                <c:pt idx="3">
                  <c:v>42.01</c:v>
                </c:pt>
                <c:pt idx="4">
                  <c:v>42.37</c:v>
                </c:pt>
                <c:pt idx="5">
                  <c:v>41.98</c:v>
                </c:pt>
                <c:pt idx="6">
                  <c:v>41.97</c:v>
                </c:pt>
                <c:pt idx="7">
                  <c:v>42.17</c:v>
                </c:pt>
                <c:pt idx="8">
                  <c:v>42.08</c:v>
                </c:pt>
                <c:pt idx="9">
                  <c:v>41.92</c:v>
                </c:pt>
                <c:pt idx="10">
                  <c:v>42.02</c:v>
                </c:pt>
                <c:pt idx="11">
                  <c:v>42</c:v>
                </c:pt>
                <c:pt idx="12">
                  <c:v>41.86</c:v>
                </c:pt>
                <c:pt idx="13">
                  <c:v>42.15</c:v>
                </c:pt>
                <c:pt idx="14">
                  <c:v>42.08</c:v>
                </c:pt>
                <c:pt idx="15">
                  <c:v>42.08</c:v>
                </c:pt>
                <c:pt idx="16">
                  <c:v>42.55</c:v>
                </c:pt>
                <c:pt idx="17">
                  <c:v>42.78</c:v>
                </c:pt>
                <c:pt idx="18">
                  <c:v>41.95</c:v>
                </c:pt>
                <c:pt idx="19">
                  <c:v>41.85</c:v>
                </c:pt>
                <c:pt idx="20">
                  <c:v>41.91</c:v>
                </c:pt>
                <c:pt idx="21">
                  <c:v>42.02</c:v>
                </c:pt>
                <c:pt idx="22">
                  <c:v>42.03</c:v>
                </c:pt>
                <c:pt idx="23">
                  <c:v>41.92</c:v>
                </c:pt>
                <c:pt idx="24">
                  <c:v>41.9</c:v>
                </c:pt>
                <c:pt idx="25">
                  <c:v>42.03</c:v>
                </c:pt>
                <c:pt idx="26">
                  <c:v>42.02</c:v>
                </c:pt>
                <c:pt idx="27">
                  <c:v>42.47</c:v>
                </c:pt>
                <c:pt idx="28">
                  <c:v>42.19</c:v>
                </c:pt>
                <c:pt idx="29">
                  <c:v>42.14</c:v>
                </c:pt>
                <c:pt idx="30">
                  <c:v>42.03</c:v>
                </c:pt>
                <c:pt idx="31">
                  <c:v>42.14</c:v>
                </c:pt>
                <c:pt idx="32">
                  <c:v>42.16</c:v>
                </c:pt>
                <c:pt idx="33">
                  <c:v>42</c:v>
                </c:pt>
                <c:pt idx="34">
                  <c:v>42.03</c:v>
                </c:pt>
                <c:pt idx="35">
                  <c:v>42.03</c:v>
                </c:pt>
                <c:pt idx="36">
                  <c:v>42.03</c:v>
                </c:pt>
                <c:pt idx="37">
                  <c:v>42.04</c:v>
                </c:pt>
                <c:pt idx="38">
                  <c:v>42.13</c:v>
                </c:pt>
                <c:pt idx="39">
                  <c:v>42.13</c:v>
                </c:pt>
                <c:pt idx="40">
                  <c:v>42.39</c:v>
                </c:pt>
                <c:pt idx="41">
                  <c:v>42.15</c:v>
                </c:pt>
                <c:pt idx="42">
                  <c:v>42.27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'Ingul kart RT'!$G$20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RT'!$G$21:$G$81</c:f>
              <c:numCache>
                <c:formatCode>0.00</c:formatCode>
                <c:ptCount val="61"/>
                <c:pt idx="0">
                  <c:v>43.72</c:v>
                </c:pt>
                <c:pt idx="1">
                  <c:v>42.27</c:v>
                </c:pt>
                <c:pt idx="2">
                  <c:v>42.1</c:v>
                </c:pt>
                <c:pt idx="3">
                  <c:v>42.21</c:v>
                </c:pt>
                <c:pt idx="4">
                  <c:v>42.18</c:v>
                </c:pt>
                <c:pt idx="5">
                  <c:v>42.02</c:v>
                </c:pt>
                <c:pt idx="6">
                  <c:v>42.09</c:v>
                </c:pt>
                <c:pt idx="7">
                  <c:v>42.17</c:v>
                </c:pt>
                <c:pt idx="8">
                  <c:v>42.24</c:v>
                </c:pt>
                <c:pt idx="9">
                  <c:v>42.07</c:v>
                </c:pt>
                <c:pt idx="10">
                  <c:v>42.24</c:v>
                </c:pt>
                <c:pt idx="11">
                  <c:v>42</c:v>
                </c:pt>
                <c:pt idx="12">
                  <c:v>42.16</c:v>
                </c:pt>
                <c:pt idx="13">
                  <c:v>42.22</c:v>
                </c:pt>
                <c:pt idx="14">
                  <c:v>42.12</c:v>
                </c:pt>
                <c:pt idx="15">
                  <c:v>42.14</c:v>
                </c:pt>
                <c:pt idx="16">
                  <c:v>42.01</c:v>
                </c:pt>
                <c:pt idx="17">
                  <c:v>42</c:v>
                </c:pt>
                <c:pt idx="18">
                  <c:v>42.04</c:v>
                </c:pt>
                <c:pt idx="19">
                  <c:v>42.13</c:v>
                </c:pt>
                <c:pt idx="20">
                  <c:v>42.19</c:v>
                </c:pt>
                <c:pt idx="21">
                  <c:v>42.01</c:v>
                </c:pt>
                <c:pt idx="22">
                  <c:v>42.07</c:v>
                </c:pt>
                <c:pt idx="23">
                  <c:v>41.98</c:v>
                </c:pt>
                <c:pt idx="24">
                  <c:v>42.15</c:v>
                </c:pt>
                <c:pt idx="25">
                  <c:v>42.12</c:v>
                </c:pt>
                <c:pt idx="26">
                  <c:v>42.57</c:v>
                </c:pt>
                <c:pt idx="27">
                  <c:v>42.39</c:v>
                </c:pt>
                <c:pt idx="28">
                  <c:v>42.29</c:v>
                </c:pt>
                <c:pt idx="29">
                  <c:v>42.14</c:v>
                </c:pt>
                <c:pt idx="30">
                  <c:v>42.32</c:v>
                </c:pt>
                <c:pt idx="31">
                  <c:v>42.16</c:v>
                </c:pt>
                <c:pt idx="32">
                  <c:v>42.08</c:v>
                </c:pt>
                <c:pt idx="33">
                  <c:v>42.08</c:v>
                </c:pt>
                <c:pt idx="34">
                  <c:v>42.07</c:v>
                </c:pt>
                <c:pt idx="35">
                  <c:v>42.19</c:v>
                </c:pt>
                <c:pt idx="36">
                  <c:v>42.28</c:v>
                </c:pt>
                <c:pt idx="37">
                  <c:v>42.19</c:v>
                </c:pt>
                <c:pt idx="38">
                  <c:v>42.12</c:v>
                </c:pt>
                <c:pt idx="39">
                  <c:v>42.14</c:v>
                </c:pt>
                <c:pt idx="40">
                  <c:v>42.28</c:v>
                </c:pt>
                <c:pt idx="41">
                  <c:v>42.27</c:v>
                </c:pt>
                <c:pt idx="42">
                  <c:v>42.22</c:v>
                </c:pt>
                <c:pt idx="43">
                  <c:v>42.36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'Ingul kart RT'!$H$20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RT'!$H$21:$H$81</c:f>
              <c:numCache>
                <c:formatCode>0.00</c:formatCode>
                <c:ptCount val="61"/>
                <c:pt idx="0">
                  <c:v>42.95</c:v>
                </c:pt>
                <c:pt idx="1">
                  <c:v>42.25</c:v>
                </c:pt>
                <c:pt idx="2">
                  <c:v>42.43</c:v>
                </c:pt>
                <c:pt idx="3">
                  <c:v>42.25</c:v>
                </c:pt>
                <c:pt idx="4">
                  <c:v>42.04</c:v>
                </c:pt>
                <c:pt idx="5">
                  <c:v>42.31</c:v>
                </c:pt>
                <c:pt idx="6">
                  <c:v>42.27</c:v>
                </c:pt>
                <c:pt idx="7">
                  <c:v>42.19</c:v>
                </c:pt>
                <c:pt idx="8">
                  <c:v>41.99</c:v>
                </c:pt>
                <c:pt idx="9">
                  <c:v>42.12</c:v>
                </c:pt>
                <c:pt idx="10">
                  <c:v>42.13</c:v>
                </c:pt>
                <c:pt idx="11">
                  <c:v>42.15</c:v>
                </c:pt>
                <c:pt idx="12">
                  <c:v>42.15</c:v>
                </c:pt>
                <c:pt idx="13">
                  <c:v>42.26</c:v>
                </c:pt>
                <c:pt idx="14">
                  <c:v>42.2</c:v>
                </c:pt>
                <c:pt idx="15">
                  <c:v>42.11</c:v>
                </c:pt>
                <c:pt idx="16">
                  <c:v>42.19</c:v>
                </c:pt>
                <c:pt idx="17">
                  <c:v>42.03</c:v>
                </c:pt>
                <c:pt idx="18">
                  <c:v>42.14</c:v>
                </c:pt>
                <c:pt idx="19">
                  <c:v>42.11</c:v>
                </c:pt>
                <c:pt idx="20">
                  <c:v>42.08</c:v>
                </c:pt>
                <c:pt idx="21">
                  <c:v>42.06</c:v>
                </c:pt>
                <c:pt idx="22">
                  <c:v>42.52</c:v>
                </c:pt>
                <c:pt idx="23">
                  <c:v>42.11</c:v>
                </c:pt>
                <c:pt idx="24">
                  <c:v>42.44</c:v>
                </c:pt>
                <c:pt idx="25">
                  <c:v>42.21</c:v>
                </c:pt>
                <c:pt idx="26">
                  <c:v>42.11</c:v>
                </c:pt>
                <c:pt idx="27">
                  <c:v>42.1</c:v>
                </c:pt>
                <c:pt idx="28">
                  <c:v>42.03</c:v>
                </c:pt>
                <c:pt idx="29">
                  <c:v>42.01</c:v>
                </c:pt>
                <c:pt idx="30">
                  <c:v>42.09</c:v>
                </c:pt>
                <c:pt idx="31">
                  <c:v>41.91</c:v>
                </c:pt>
                <c:pt idx="32">
                  <c:v>42.74</c:v>
                </c:pt>
                <c:pt idx="33">
                  <c:v>42.01</c:v>
                </c:pt>
                <c:pt idx="34">
                  <c:v>42.15</c:v>
                </c:pt>
                <c:pt idx="35">
                  <c:v>42.05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'Ingul kart RT'!$I$20</c:f>
              <c:strCache>
                <c:ptCount val="1"/>
                <c:pt idx="0">
                  <c:v>Кублицкий Виктор</c:v>
                </c:pt>
              </c:strCache>
            </c:strRef>
          </c:tx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RT'!$I$21:$I$81</c:f>
              <c:numCache>
                <c:formatCode>General</c:formatCode>
                <c:ptCount val="61"/>
                <c:pt idx="0">
                  <c:v>42.78</c:v>
                </c:pt>
                <c:pt idx="1">
                  <c:v>42.31</c:v>
                </c:pt>
                <c:pt idx="2">
                  <c:v>42.35</c:v>
                </c:pt>
                <c:pt idx="3">
                  <c:v>42</c:v>
                </c:pt>
                <c:pt idx="4">
                  <c:v>42.05</c:v>
                </c:pt>
                <c:pt idx="5">
                  <c:v>42.27</c:v>
                </c:pt>
                <c:pt idx="6">
                  <c:v>41.97</c:v>
                </c:pt>
                <c:pt idx="7">
                  <c:v>42.12</c:v>
                </c:pt>
                <c:pt idx="8">
                  <c:v>42.06</c:v>
                </c:pt>
                <c:pt idx="9">
                  <c:v>41.94</c:v>
                </c:pt>
                <c:pt idx="10">
                  <c:v>42.14</c:v>
                </c:pt>
                <c:pt idx="11">
                  <c:v>41.94</c:v>
                </c:pt>
                <c:pt idx="12">
                  <c:v>41.91</c:v>
                </c:pt>
                <c:pt idx="13">
                  <c:v>42</c:v>
                </c:pt>
                <c:pt idx="14">
                  <c:v>41.96</c:v>
                </c:pt>
                <c:pt idx="15">
                  <c:v>42.01</c:v>
                </c:pt>
                <c:pt idx="16">
                  <c:v>41.97</c:v>
                </c:pt>
                <c:pt idx="17">
                  <c:v>41.93</c:v>
                </c:pt>
                <c:pt idx="18">
                  <c:v>42.02</c:v>
                </c:pt>
                <c:pt idx="19">
                  <c:v>41.95</c:v>
                </c:pt>
                <c:pt idx="20">
                  <c:v>41.98</c:v>
                </c:pt>
                <c:pt idx="21">
                  <c:v>42.21</c:v>
                </c:pt>
                <c:pt idx="22">
                  <c:v>43.6</c:v>
                </c:pt>
                <c:pt idx="23">
                  <c:v>42.55</c:v>
                </c:pt>
                <c:pt idx="24">
                  <c:v>41.92</c:v>
                </c:pt>
                <c:pt idx="25">
                  <c:v>41.95</c:v>
                </c:pt>
                <c:pt idx="26">
                  <c:v>42.05</c:v>
                </c:pt>
                <c:pt idx="27">
                  <c:v>41.8</c:v>
                </c:pt>
                <c:pt idx="28">
                  <c:v>42.01</c:v>
                </c:pt>
                <c:pt idx="29">
                  <c:v>42.33</c:v>
                </c:pt>
                <c:pt idx="30">
                  <c:v>41.94</c:v>
                </c:pt>
                <c:pt idx="31">
                  <c:v>41.94</c:v>
                </c:pt>
                <c:pt idx="32">
                  <c:v>41.92</c:v>
                </c:pt>
                <c:pt idx="33">
                  <c:v>42.02</c:v>
                </c:pt>
                <c:pt idx="34">
                  <c:v>42.25</c:v>
                </c:pt>
                <c:pt idx="35">
                  <c:v>42.33</c:v>
                </c:pt>
                <c:pt idx="36">
                  <c:v>41.95</c:v>
                </c:pt>
                <c:pt idx="37">
                  <c:v>41.98</c:v>
                </c:pt>
                <c:pt idx="38">
                  <c:v>41.82</c:v>
                </c:pt>
                <c:pt idx="39">
                  <c:v>42.08</c:v>
                </c:pt>
                <c:pt idx="40">
                  <c:v>41.91</c:v>
                </c:pt>
                <c:pt idx="41">
                  <c:v>41.85</c:v>
                </c:pt>
                <c:pt idx="42">
                  <c:v>41.96</c:v>
                </c:pt>
                <c:pt idx="43">
                  <c:v>41.93</c:v>
                </c:pt>
                <c:pt idx="44">
                  <c:v>41.83</c:v>
                </c:pt>
                <c:pt idx="45">
                  <c:v>42.07</c:v>
                </c:pt>
                <c:pt idx="46">
                  <c:v>42.08</c:v>
                </c:pt>
                <c:pt idx="47">
                  <c:v>42.02</c:v>
                </c:pt>
                <c:pt idx="48">
                  <c:v>41.95</c:v>
                </c:pt>
                <c:pt idx="49">
                  <c:v>41.83</c:v>
                </c:pt>
                <c:pt idx="50">
                  <c:v>42.35</c:v>
                </c:pt>
                <c:pt idx="51">
                  <c:v>42.06</c:v>
                </c:pt>
                <c:pt idx="52">
                  <c:v>42.02</c:v>
                </c:pt>
                <c:pt idx="53">
                  <c:v>42.05</c:v>
                </c:pt>
                <c:pt idx="54">
                  <c:v>41.85</c:v>
                </c:pt>
                <c:pt idx="55">
                  <c:v>41.92</c:v>
                </c:pt>
                <c:pt idx="56">
                  <c:v>42.16</c:v>
                </c:pt>
                <c:pt idx="57">
                  <c:v>41.83</c:v>
                </c:pt>
                <c:pt idx="58">
                  <c:v>42.09</c:v>
                </c:pt>
                <c:pt idx="59">
                  <c:v>41.85</c:v>
                </c:pt>
                <c:pt idx="60">
                  <c:v>42.14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'Ingul kart RT'!$J$20</c:f>
              <c:strCache>
                <c:ptCount val="1"/>
                <c:pt idx="0">
                  <c:v>Геронимус Макс</c:v>
                </c:pt>
              </c:strCache>
            </c:strRef>
          </c:tx>
          <c:marker>
            <c:symbol val="none"/>
          </c:marker>
          <c:cat>
            <c:numRef>
              <c:f>'Ingul kart 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'Ingul kart RT'!$J$21:$J$81</c:f>
              <c:numCache>
                <c:formatCode>General</c:formatCode>
                <c:ptCount val="61"/>
                <c:pt idx="0">
                  <c:v>44.18</c:v>
                </c:pt>
                <c:pt idx="1">
                  <c:v>42.39</c:v>
                </c:pt>
                <c:pt idx="2">
                  <c:v>42.36</c:v>
                </c:pt>
                <c:pt idx="3">
                  <c:v>42.16</c:v>
                </c:pt>
                <c:pt idx="4">
                  <c:v>42.13</c:v>
                </c:pt>
                <c:pt idx="5">
                  <c:v>42.34</c:v>
                </c:pt>
                <c:pt idx="6">
                  <c:v>42.27</c:v>
                </c:pt>
                <c:pt idx="7">
                  <c:v>42.12</c:v>
                </c:pt>
                <c:pt idx="8">
                  <c:v>42.28</c:v>
                </c:pt>
                <c:pt idx="9">
                  <c:v>42.18</c:v>
                </c:pt>
                <c:pt idx="10">
                  <c:v>42.42</c:v>
                </c:pt>
                <c:pt idx="11">
                  <c:v>42.32</c:v>
                </c:pt>
                <c:pt idx="12">
                  <c:v>42.45</c:v>
                </c:pt>
                <c:pt idx="13">
                  <c:v>42.27</c:v>
                </c:pt>
                <c:pt idx="14">
                  <c:v>42.29</c:v>
                </c:pt>
                <c:pt idx="15">
                  <c:v>42.28</c:v>
                </c:pt>
                <c:pt idx="16">
                  <c:v>42.15</c:v>
                </c:pt>
                <c:pt idx="17">
                  <c:v>42.2</c:v>
                </c:pt>
                <c:pt idx="18">
                  <c:v>42.33</c:v>
                </c:pt>
                <c:pt idx="19">
                  <c:v>42.25</c:v>
                </c:pt>
                <c:pt idx="20">
                  <c:v>43.31</c:v>
                </c:pt>
                <c:pt idx="21">
                  <c:v>42.46</c:v>
                </c:pt>
                <c:pt idx="22">
                  <c:v>42.14</c:v>
                </c:pt>
                <c:pt idx="23">
                  <c:v>42.1</c:v>
                </c:pt>
                <c:pt idx="24">
                  <c:v>41.95</c:v>
                </c:pt>
                <c:pt idx="25">
                  <c:v>42.01</c:v>
                </c:pt>
                <c:pt idx="26">
                  <c:v>42.1</c:v>
                </c:pt>
                <c:pt idx="27">
                  <c:v>42.27</c:v>
                </c:pt>
                <c:pt idx="28">
                  <c:v>42.24</c:v>
                </c:pt>
                <c:pt idx="29">
                  <c:v>42.26</c:v>
                </c:pt>
                <c:pt idx="30">
                  <c:v>42.27</c:v>
                </c:pt>
                <c:pt idx="31">
                  <c:v>42.42</c:v>
                </c:pt>
                <c:pt idx="32">
                  <c:v>42.17</c:v>
                </c:pt>
                <c:pt idx="33">
                  <c:v>42.5</c:v>
                </c:pt>
                <c:pt idx="34">
                  <c:v>43.15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49696"/>
        <c:axId val="198639616"/>
      </c:lineChart>
      <c:catAx>
        <c:axId val="19874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8639616"/>
        <c:crosses val="autoZero"/>
        <c:auto val="1"/>
        <c:lblAlgn val="ctr"/>
        <c:lblOffset val="100"/>
        <c:noMultiLvlLbl val="0"/>
      </c:catAx>
      <c:valAx>
        <c:axId val="198639616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7496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'E-K Motosport'!$C$20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Motosport'!$C$21:$C$73</c:f>
              <c:numCache>
                <c:formatCode>0.00</c:formatCode>
                <c:ptCount val="53"/>
                <c:pt idx="0">
                  <c:v>46.21</c:v>
                </c:pt>
                <c:pt idx="1">
                  <c:v>42.79</c:v>
                </c:pt>
                <c:pt idx="2">
                  <c:v>42.43</c:v>
                </c:pt>
                <c:pt idx="3">
                  <c:v>42.23</c:v>
                </c:pt>
                <c:pt idx="4">
                  <c:v>42.88</c:v>
                </c:pt>
                <c:pt idx="5">
                  <c:v>42.16</c:v>
                </c:pt>
                <c:pt idx="6">
                  <c:v>42.25</c:v>
                </c:pt>
                <c:pt idx="7">
                  <c:v>42.35</c:v>
                </c:pt>
                <c:pt idx="8">
                  <c:v>42.48</c:v>
                </c:pt>
                <c:pt idx="9">
                  <c:v>42.07</c:v>
                </c:pt>
                <c:pt idx="10">
                  <c:v>42.22</c:v>
                </c:pt>
                <c:pt idx="11">
                  <c:v>42.21</c:v>
                </c:pt>
                <c:pt idx="12">
                  <c:v>42.04</c:v>
                </c:pt>
                <c:pt idx="13">
                  <c:v>42.13</c:v>
                </c:pt>
                <c:pt idx="14">
                  <c:v>42.19</c:v>
                </c:pt>
                <c:pt idx="15">
                  <c:v>43.19</c:v>
                </c:pt>
                <c:pt idx="16">
                  <c:v>42.27</c:v>
                </c:pt>
                <c:pt idx="17">
                  <c:v>42.36</c:v>
                </c:pt>
                <c:pt idx="18">
                  <c:v>42.28</c:v>
                </c:pt>
                <c:pt idx="19">
                  <c:v>42.36</c:v>
                </c:pt>
                <c:pt idx="20">
                  <c:v>42.27</c:v>
                </c:pt>
                <c:pt idx="21">
                  <c:v>42.06</c:v>
                </c:pt>
                <c:pt idx="22">
                  <c:v>42.22</c:v>
                </c:pt>
                <c:pt idx="23">
                  <c:v>42.15</c:v>
                </c:pt>
                <c:pt idx="24">
                  <c:v>42.35</c:v>
                </c:pt>
                <c:pt idx="25">
                  <c:v>42.44</c:v>
                </c:pt>
                <c:pt idx="26">
                  <c:v>42.11</c:v>
                </c:pt>
                <c:pt idx="27">
                  <c:v>42.19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'E-K Motosport'!$D$20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Motosport'!$D$21:$D$73</c:f>
              <c:numCache>
                <c:formatCode>0.00</c:formatCode>
                <c:ptCount val="53"/>
                <c:pt idx="0">
                  <c:v>43.14</c:v>
                </c:pt>
                <c:pt idx="1">
                  <c:v>42.41</c:v>
                </c:pt>
                <c:pt idx="2">
                  <c:v>42.27</c:v>
                </c:pt>
                <c:pt idx="3">
                  <c:v>42.35</c:v>
                </c:pt>
                <c:pt idx="4">
                  <c:v>42.29</c:v>
                </c:pt>
                <c:pt idx="5">
                  <c:v>42.23</c:v>
                </c:pt>
                <c:pt idx="6">
                  <c:v>42.2</c:v>
                </c:pt>
                <c:pt idx="7">
                  <c:v>42.19</c:v>
                </c:pt>
                <c:pt idx="8">
                  <c:v>42.06</c:v>
                </c:pt>
                <c:pt idx="9">
                  <c:v>42.3</c:v>
                </c:pt>
                <c:pt idx="10">
                  <c:v>42.6</c:v>
                </c:pt>
                <c:pt idx="11">
                  <c:v>42.53</c:v>
                </c:pt>
                <c:pt idx="12">
                  <c:v>42.39</c:v>
                </c:pt>
                <c:pt idx="13">
                  <c:v>42.17</c:v>
                </c:pt>
                <c:pt idx="14">
                  <c:v>42.48</c:v>
                </c:pt>
                <c:pt idx="15">
                  <c:v>42.23</c:v>
                </c:pt>
                <c:pt idx="16">
                  <c:v>42.06</c:v>
                </c:pt>
                <c:pt idx="17">
                  <c:v>42.13</c:v>
                </c:pt>
                <c:pt idx="18">
                  <c:v>42.17</c:v>
                </c:pt>
                <c:pt idx="19">
                  <c:v>42.23</c:v>
                </c:pt>
                <c:pt idx="20">
                  <c:v>42.11</c:v>
                </c:pt>
                <c:pt idx="21">
                  <c:v>42.28</c:v>
                </c:pt>
                <c:pt idx="22">
                  <c:v>41.97</c:v>
                </c:pt>
                <c:pt idx="23">
                  <c:v>42.1</c:v>
                </c:pt>
                <c:pt idx="24">
                  <c:v>43.47</c:v>
                </c:pt>
                <c:pt idx="25">
                  <c:v>43.42</c:v>
                </c:pt>
                <c:pt idx="26">
                  <c:v>42.23</c:v>
                </c:pt>
                <c:pt idx="27">
                  <c:v>42.28</c:v>
                </c:pt>
                <c:pt idx="28">
                  <c:v>42.26</c:v>
                </c:pt>
                <c:pt idx="29">
                  <c:v>42.13</c:v>
                </c:pt>
                <c:pt idx="30">
                  <c:v>42.07</c:v>
                </c:pt>
                <c:pt idx="31">
                  <c:v>41.98</c:v>
                </c:pt>
                <c:pt idx="32">
                  <c:v>42.11</c:v>
                </c:pt>
                <c:pt idx="33">
                  <c:v>42.16</c:v>
                </c:pt>
                <c:pt idx="34">
                  <c:v>42.11</c:v>
                </c:pt>
                <c:pt idx="35">
                  <c:v>42.03</c:v>
                </c:pt>
                <c:pt idx="36">
                  <c:v>42.01</c:v>
                </c:pt>
                <c:pt idx="37">
                  <c:v>42.07</c:v>
                </c:pt>
                <c:pt idx="38">
                  <c:v>42.27</c:v>
                </c:pt>
                <c:pt idx="39">
                  <c:v>42.2</c:v>
                </c:pt>
                <c:pt idx="40">
                  <c:v>42.72</c:v>
                </c:pt>
                <c:pt idx="41">
                  <c:v>42.16</c:v>
                </c:pt>
                <c:pt idx="42">
                  <c:v>42.18</c:v>
                </c:pt>
                <c:pt idx="43">
                  <c:v>42.27</c:v>
                </c:pt>
                <c:pt idx="44">
                  <c:v>42.11</c:v>
                </c:pt>
                <c:pt idx="45">
                  <c:v>42.3</c:v>
                </c:pt>
                <c:pt idx="46">
                  <c:v>42.1</c:v>
                </c:pt>
                <c:pt idx="47">
                  <c:v>42.22</c:v>
                </c:pt>
                <c:pt idx="48">
                  <c:v>42.14</c:v>
                </c:pt>
                <c:pt idx="49">
                  <c:v>42.29</c:v>
                </c:pt>
                <c:pt idx="50">
                  <c:v>42.34</c:v>
                </c:pt>
                <c:pt idx="51">
                  <c:v>42.36</c:v>
                </c:pt>
                <c:pt idx="52">
                  <c:v>42.23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'E-K Motosport'!$E$20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Motosport'!$E$21:$E$73</c:f>
              <c:numCache>
                <c:formatCode>0.00</c:formatCode>
                <c:ptCount val="53"/>
                <c:pt idx="0">
                  <c:v>43.14</c:v>
                </c:pt>
                <c:pt idx="1">
                  <c:v>42.35</c:v>
                </c:pt>
                <c:pt idx="2">
                  <c:v>42.69</c:v>
                </c:pt>
                <c:pt idx="3">
                  <c:v>42.27</c:v>
                </c:pt>
                <c:pt idx="4">
                  <c:v>42.35</c:v>
                </c:pt>
                <c:pt idx="5">
                  <c:v>42.24</c:v>
                </c:pt>
                <c:pt idx="6">
                  <c:v>43.31</c:v>
                </c:pt>
                <c:pt idx="7">
                  <c:v>42.3</c:v>
                </c:pt>
                <c:pt idx="8">
                  <c:v>42.18</c:v>
                </c:pt>
                <c:pt idx="9">
                  <c:v>42.06</c:v>
                </c:pt>
                <c:pt idx="10">
                  <c:v>42.38</c:v>
                </c:pt>
                <c:pt idx="11">
                  <c:v>42.07</c:v>
                </c:pt>
                <c:pt idx="12">
                  <c:v>42.28</c:v>
                </c:pt>
                <c:pt idx="13">
                  <c:v>42.14</c:v>
                </c:pt>
                <c:pt idx="14">
                  <c:v>42.11</c:v>
                </c:pt>
                <c:pt idx="15">
                  <c:v>41.98</c:v>
                </c:pt>
                <c:pt idx="16">
                  <c:v>42.1</c:v>
                </c:pt>
                <c:pt idx="17">
                  <c:v>42.15</c:v>
                </c:pt>
                <c:pt idx="18">
                  <c:v>42.22</c:v>
                </c:pt>
                <c:pt idx="19">
                  <c:v>42.25</c:v>
                </c:pt>
                <c:pt idx="20">
                  <c:v>42.22</c:v>
                </c:pt>
                <c:pt idx="21">
                  <c:v>42.32</c:v>
                </c:pt>
                <c:pt idx="22">
                  <c:v>42.3</c:v>
                </c:pt>
                <c:pt idx="23">
                  <c:v>42.08</c:v>
                </c:pt>
                <c:pt idx="24">
                  <c:v>42.37</c:v>
                </c:pt>
                <c:pt idx="25">
                  <c:v>42.14</c:v>
                </c:pt>
                <c:pt idx="26">
                  <c:v>42.51</c:v>
                </c:pt>
                <c:pt idx="27">
                  <c:v>42.61</c:v>
                </c:pt>
                <c:pt idx="28">
                  <c:v>42.48</c:v>
                </c:pt>
                <c:pt idx="29">
                  <c:v>42.15</c:v>
                </c:pt>
                <c:pt idx="30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'E-K Motosport'!$F$20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Motosport'!$F$21:$F$73</c:f>
              <c:numCache>
                <c:formatCode>0.00</c:formatCode>
                <c:ptCount val="53"/>
                <c:pt idx="0">
                  <c:v>42.99</c:v>
                </c:pt>
                <c:pt idx="1">
                  <c:v>42.21</c:v>
                </c:pt>
                <c:pt idx="2">
                  <c:v>42.22</c:v>
                </c:pt>
                <c:pt idx="3">
                  <c:v>42.31</c:v>
                </c:pt>
                <c:pt idx="4">
                  <c:v>42.39</c:v>
                </c:pt>
                <c:pt idx="5">
                  <c:v>42.03</c:v>
                </c:pt>
                <c:pt idx="6">
                  <c:v>42.01</c:v>
                </c:pt>
                <c:pt idx="7">
                  <c:v>42.19</c:v>
                </c:pt>
                <c:pt idx="8">
                  <c:v>42.09</c:v>
                </c:pt>
                <c:pt idx="9">
                  <c:v>42.32</c:v>
                </c:pt>
                <c:pt idx="10">
                  <c:v>41.94</c:v>
                </c:pt>
                <c:pt idx="11">
                  <c:v>42.99</c:v>
                </c:pt>
                <c:pt idx="12">
                  <c:v>42.38</c:v>
                </c:pt>
                <c:pt idx="13">
                  <c:v>42.08</c:v>
                </c:pt>
                <c:pt idx="14">
                  <c:v>42.16</c:v>
                </c:pt>
                <c:pt idx="15">
                  <c:v>42.07</c:v>
                </c:pt>
                <c:pt idx="16">
                  <c:v>42.01</c:v>
                </c:pt>
                <c:pt idx="17">
                  <c:v>42.17</c:v>
                </c:pt>
                <c:pt idx="18">
                  <c:v>41.99</c:v>
                </c:pt>
                <c:pt idx="19">
                  <c:v>42.96</c:v>
                </c:pt>
                <c:pt idx="20">
                  <c:v>42.22</c:v>
                </c:pt>
                <c:pt idx="21">
                  <c:v>42.23</c:v>
                </c:pt>
                <c:pt idx="22">
                  <c:v>42.11</c:v>
                </c:pt>
                <c:pt idx="23">
                  <c:v>42.11</c:v>
                </c:pt>
                <c:pt idx="24">
                  <c:v>42.03</c:v>
                </c:pt>
                <c:pt idx="25">
                  <c:v>42.04</c:v>
                </c:pt>
                <c:pt idx="26">
                  <c:v>41.91</c:v>
                </c:pt>
                <c:pt idx="27">
                  <c:v>42.18</c:v>
                </c:pt>
                <c:pt idx="28">
                  <c:v>42.03</c:v>
                </c:pt>
                <c:pt idx="29">
                  <c:v>41.9</c:v>
                </c:pt>
                <c:pt idx="30">
                  <c:v>42.35</c:v>
                </c:pt>
                <c:pt idx="31">
                  <c:v>42.12</c:v>
                </c:pt>
                <c:pt idx="32">
                  <c:v>42.02</c:v>
                </c:pt>
                <c:pt idx="33">
                  <c:v>42.06</c:v>
                </c:pt>
                <c:pt idx="34">
                  <c:v>42.83</c:v>
                </c:pt>
                <c:pt idx="35">
                  <c:v>42.23</c:v>
                </c:pt>
                <c:pt idx="36">
                  <c:v>41.92</c:v>
                </c:pt>
                <c:pt idx="37">
                  <c:v>42.03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'E-K Motosport'!$G$20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Motosport'!$G$21:$G$73</c:f>
              <c:numCache>
                <c:formatCode>0.00</c:formatCode>
                <c:ptCount val="53"/>
                <c:pt idx="0">
                  <c:v>42.83</c:v>
                </c:pt>
                <c:pt idx="1">
                  <c:v>42.42</c:v>
                </c:pt>
                <c:pt idx="2">
                  <c:v>42.28</c:v>
                </c:pt>
                <c:pt idx="3">
                  <c:v>42.38</c:v>
                </c:pt>
                <c:pt idx="4">
                  <c:v>42.35</c:v>
                </c:pt>
                <c:pt idx="5">
                  <c:v>42.91</c:v>
                </c:pt>
                <c:pt idx="6">
                  <c:v>42.25</c:v>
                </c:pt>
                <c:pt idx="7">
                  <c:v>42.15</c:v>
                </c:pt>
                <c:pt idx="8">
                  <c:v>42.26</c:v>
                </c:pt>
                <c:pt idx="9">
                  <c:v>42.28</c:v>
                </c:pt>
                <c:pt idx="10">
                  <c:v>42.27</c:v>
                </c:pt>
                <c:pt idx="11">
                  <c:v>42.12</c:v>
                </c:pt>
                <c:pt idx="12">
                  <c:v>42.11</c:v>
                </c:pt>
                <c:pt idx="13">
                  <c:v>42.07</c:v>
                </c:pt>
                <c:pt idx="14">
                  <c:v>42.08</c:v>
                </c:pt>
                <c:pt idx="15">
                  <c:v>42.1</c:v>
                </c:pt>
                <c:pt idx="16">
                  <c:v>42.48</c:v>
                </c:pt>
                <c:pt idx="17">
                  <c:v>42.27</c:v>
                </c:pt>
                <c:pt idx="18">
                  <c:v>42.11</c:v>
                </c:pt>
                <c:pt idx="19">
                  <c:v>42.34</c:v>
                </c:pt>
                <c:pt idx="20">
                  <c:v>42.16</c:v>
                </c:pt>
                <c:pt idx="21">
                  <c:v>42.13</c:v>
                </c:pt>
                <c:pt idx="22">
                  <c:v>42.05</c:v>
                </c:pt>
                <c:pt idx="23">
                  <c:v>42.1</c:v>
                </c:pt>
                <c:pt idx="24">
                  <c:v>42.25</c:v>
                </c:pt>
                <c:pt idx="25">
                  <c:v>42.05</c:v>
                </c:pt>
                <c:pt idx="26">
                  <c:v>42.12</c:v>
                </c:pt>
                <c:pt idx="27">
                  <c:v>42.24</c:v>
                </c:pt>
                <c:pt idx="28">
                  <c:v>42.28</c:v>
                </c:pt>
                <c:pt idx="29">
                  <c:v>42</c:v>
                </c:pt>
                <c:pt idx="30">
                  <c:v>42.11</c:v>
                </c:pt>
                <c:pt idx="31">
                  <c:v>42.2</c:v>
                </c:pt>
                <c:pt idx="32">
                  <c:v>42.09</c:v>
                </c:pt>
                <c:pt idx="33">
                  <c:v>42.24</c:v>
                </c:pt>
                <c:pt idx="34">
                  <c:v>42.16</c:v>
                </c:pt>
                <c:pt idx="35">
                  <c:v>42.17</c:v>
                </c:pt>
                <c:pt idx="36">
                  <c:v>42.1</c:v>
                </c:pt>
                <c:pt idx="37">
                  <c:v>42.26</c:v>
                </c:pt>
                <c:pt idx="38">
                  <c:v>42.1</c:v>
                </c:pt>
                <c:pt idx="39">
                  <c:v>41.96</c:v>
                </c:pt>
                <c:pt idx="40">
                  <c:v>42.19</c:v>
                </c:pt>
                <c:pt idx="41">
                  <c:v>42.17</c:v>
                </c:pt>
                <c:pt idx="42">
                  <c:v>42.25</c:v>
                </c:pt>
                <c:pt idx="43">
                  <c:v>42.32</c:v>
                </c:pt>
                <c:pt idx="44">
                  <c:v>42.02</c:v>
                </c:pt>
                <c:pt idx="45">
                  <c:v>42.22</c:v>
                </c:pt>
                <c:pt idx="46">
                  <c:v>42.62</c:v>
                </c:pt>
                <c:pt idx="47">
                  <c:v>42.18</c:v>
                </c:pt>
                <c:pt idx="48">
                  <c:v>42.29</c:v>
                </c:pt>
                <c:pt idx="49">
                  <c:v>41.98</c:v>
                </c:pt>
                <c:pt idx="50">
                  <c:v>42.25</c:v>
                </c:pt>
                <c:pt idx="51">
                  <c:v>41.97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'E-K Motosport'!$H$20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Motosport'!$H$21:$H$73</c:f>
              <c:numCache>
                <c:formatCode>0.00</c:formatCode>
                <c:ptCount val="53"/>
                <c:pt idx="0">
                  <c:v>43.02</c:v>
                </c:pt>
                <c:pt idx="1">
                  <c:v>42.35</c:v>
                </c:pt>
                <c:pt idx="2">
                  <c:v>42.31</c:v>
                </c:pt>
                <c:pt idx="3">
                  <c:v>42.17</c:v>
                </c:pt>
                <c:pt idx="4">
                  <c:v>42.72</c:v>
                </c:pt>
                <c:pt idx="5">
                  <c:v>42.33</c:v>
                </c:pt>
                <c:pt idx="6">
                  <c:v>43.29</c:v>
                </c:pt>
                <c:pt idx="7">
                  <c:v>42.91</c:v>
                </c:pt>
                <c:pt idx="8">
                  <c:v>44.09</c:v>
                </c:pt>
                <c:pt idx="9">
                  <c:v>42.52</c:v>
                </c:pt>
                <c:pt idx="10">
                  <c:v>42.36</c:v>
                </c:pt>
                <c:pt idx="11">
                  <c:v>42.37</c:v>
                </c:pt>
                <c:pt idx="12">
                  <c:v>42.16</c:v>
                </c:pt>
                <c:pt idx="13">
                  <c:v>42.69</c:v>
                </c:pt>
                <c:pt idx="14">
                  <c:v>42.37</c:v>
                </c:pt>
                <c:pt idx="15">
                  <c:v>42.1</c:v>
                </c:pt>
                <c:pt idx="16">
                  <c:v>42.18</c:v>
                </c:pt>
                <c:pt idx="17">
                  <c:v>42.18</c:v>
                </c:pt>
                <c:pt idx="18">
                  <c:v>42.24</c:v>
                </c:pt>
                <c:pt idx="19">
                  <c:v>42.35</c:v>
                </c:pt>
                <c:pt idx="20">
                  <c:v>42.15</c:v>
                </c:pt>
                <c:pt idx="21">
                  <c:v>42.41</c:v>
                </c:pt>
                <c:pt idx="22">
                  <c:v>42.26</c:v>
                </c:pt>
                <c:pt idx="23">
                  <c:v>42.18</c:v>
                </c:pt>
                <c:pt idx="24">
                  <c:v>42.21</c:v>
                </c:pt>
                <c:pt idx="25">
                  <c:v>42.3</c:v>
                </c:pt>
                <c:pt idx="26">
                  <c:v>42.21</c:v>
                </c:pt>
                <c:pt idx="27">
                  <c:v>42.36</c:v>
                </c:pt>
                <c:pt idx="28">
                  <c:v>42.44</c:v>
                </c:pt>
                <c:pt idx="29">
                  <c:v>42.42</c:v>
                </c:pt>
                <c:pt idx="30">
                  <c:v>42.6</c:v>
                </c:pt>
                <c:pt idx="31">
                  <c:v>42.37</c:v>
                </c:pt>
                <c:pt idx="32">
                  <c:v>42.31</c:v>
                </c:pt>
                <c:pt idx="33">
                  <c:v>42.34</c:v>
                </c:pt>
                <c:pt idx="34">
                  <c:v>42.4</c:v>
                </c:pt>
                <c:pt idx="35">
                  <c:v>43.24</c:v>
                </c:pt>
                <c:pt idx="36">
                  <c:v>43.04</c:v>
                </c:pt>
                <c:pt idx="37">
                  <c:v>42.21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'E-K Motosport'!$I$20</c:f>
              <c:strCache>
                <c:ptCount val="1"/>
                <c:pt idx="0">
                  <c:v>Коруз Вадим</c:v>
                </c:pt>
              </c:strCache>
            </c:strRef>
          </c:tx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Motosport'!$I$21:$I$73</c:f>
              <c:numCache>
                <c:formatCode>General</c:formatCode>
                <c:ptCount val="53"/>
                <c:pt idx="0">
                  <c:v>42.72</c:v>
                </c:pt>
                <c:pt idx="1">
                  <c:v>42.62</c:v>
                </c:pt>
                <c:pt idx="2">
                  <c:v>42.4</c:v>
                </c:pt>
                <c:pt idx="3">
                  <c:v>42.32</c:v>
                </c:pt>
                <c:pt idx="4">
                  <c:v>42.52</c:v>
                </c:pt>
                <c:pt idx="5">
                  <c:v>42.13</c:v>
                </c:pt>
                <c:pt idx="6">
                  <c:v>42.07</c:v>
                </c:pt>
                <c:pt idx="7">
                  <c:v>42.16</c:v>
                </c:pt>
                <c:pt idx="8">
                  <c:v>42.2</c:v>
                </c:pt>
                <c:pt idx="9">
                  <c:v>42.29</c:v>
                </c:pt>
                <c:pt idx="10">
                  <c:v>42.47</c:v>
                </c:pt>
                <c:pt idx="11">
                  <c:v>42.01</c:v>
                </c:pt>
                <c:pt idx="12">
                  <c:v>42.15</c:v>
                </c:pt>
                <c:pt idx="13">
                  <c:v>41.96</c:v>
                </c:pt>
                <c:pt idx="14">
                  <c:v>42.49</c:v>
                </c:pt>
                <c:pt idx="15">
                  <c:v>41.85</c:v>
                </c:pt>
                <c:pt idx="16">
                  <c:v>42.11</c:v>
                </c:pt>
                <c:pt idx="17">
                  <c:v>42.25</c:v>
                </c:pt>
                <c:pt idx="18">
                  <c:v>42.33</c:v>
                </c:pt>
                <c:pt idx="19">
                  <c:v>42.04</c:v>
                </c:pt>
                <c:pt idx="20">
                  <c:v>42.42</c:v>
                </c:pt>
                <c:pt idx="21">
                  <c:v>42.17</c:v>
                </c:pt>
                <c:pt idx="22">
                  <c:v>42.25</c:v>
                </c:pt>
                <c:pt idx="23">
                  <c:v>42.19</c:v>
                </c:pt>
                <c:pt idx="24">
                  <c:v>42.32</c:v>
                </c:pt>
                <c:pt idx="25">
                  <c:v>42.08</c:v>
                </c:pt>
                <c:pt idx="26">
                  <c:v>42.13</c:v>
                </c:pt>
                <c:pt idx="27">
                  <c:v>42.36</c:v>
                </c:pt>
                <c:pt idx="28">
                  <c:v>42.29</c:v>
                </c:pt>
                <c:pt idx="29">
                  <c:v>42.13</c:v>
                </c:pt>
                <c:pt idx="30">
                  <c:v>42.22</c:v>
                </c:pt>
                <c:pt idx="31">
                  <c:v>42.38</c:v>
                </c:pt>
                <c:pt idx="32">
                  <c:v>42.26</c:v>
                </c:pt>
                <c:pt idx="33">
                  <c:v>42.64</c:v>
                </c:pt>
                <c:pt idx="34">
                  <c:v>42.37</c:v>
                </c:pt>
                <c:pt idx="35">
                  <c:v>42.38</c:v>
                </c:pt>
                <c:pt idx="36">
                  <c:v>42.13</c:v>
                </c:pt>
                <c:pt idx="37">
                  <c:v>42.3</c:v>
                </c:pt>
                <c:pt idx="38">
                  <c:v>42.18</c:v>
                </c:pt>
                <c:pt idx="39">
                  <c:v>42.57</c:v>
                </c:pt>
                <c:pt idx="40">
                  <c:v>42.17</c:v>
                </c:pt>
                <c:pt idx="41">
                  <c:v>42.13</c:v>
                </c:pt>
                <c:pt idx="42">
                  <c:v>42.31</c:v>
                </c:pt>
                <c:pt idx="43">
                  <c:v>42.1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'E-K Motosport'!$J$20</c:f>
              <c:strCache>
                <c:ptCount val="1"/>
                <c:pt idx="0">
                  <c:v>Якусик Дима</c:v>
                </c:pt>
              </c:strCache>
            </c:strRef>
          </c:tx>
          <c:marker>
            <c:symbol val="none"/>
          </c:marker>
          <c:cat>
            <c:numRef>
              <c:f>'E-K Motosport'!$B$21:$B$73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'E-K Motosport'!$J$21:$J$73</c:f>
              <c:numCache>
                <c:formatCode>General</c:formatCode>
                <c:ptCount val="53"/>
                <c:pt idx="0">
                  <c:v>42.99</c:v>
                </c:pt>
                <c:pt idx="1">
                  <c:v>42.49</c:v>
                </c:pt>
                <c:pt idx="2">
                  <c:v>42.58</c:v>
                </c:pt>
                <c:pt idx="3">
                  <c:v>43.31</c:v>
                </c:pt>
                <c:pt idx="4">
                  <c:v>42.45</c:v>
                </c:pt>
                <c:pt idx="5">
                  <c:v>42.4</c:v>
                </c:pt>
                <c:pt idx="6">
                  <c:v>42.47</c:v>
                </c:pt>
                <c:pt idx="7">
                  <c:v>42.42</c:v>
                </c:pt>
                <c:pt idx="8">
                  <c:v>42.4</c:v>
                </c:pt>
                <c:pt idx="9">
                  <c:v>43.29</c:v>
                </c:pt>
                <c:pt idx="10">
                  <c:v>42.35</c:v>
                </c:pt>
                <c:pt idx="11">
                  <c:v>42.49</c:v>
                </c:pt>
                <c:pt idx="12">
                  <c:v>42.3</c:v>
                </c:pt>
                <c:pt idx="13">
                  <c:v>42.4</c:v>
                </c:pt>
                <c:pt idx="14">
                  <c:v>42.23</c:v>
                </c:pt>
                <c:pt idx="15">
                  <c:v>42.36</c:v>
                </c:pt>
                <c:pt idx="16">
                  <c:v>42.2</c:v>
                </c:pt>
                <c:pt idx="17">
                  <c:v>42.26</c:v>
                </c:pt>
                <c:pt idx="18">
                  <c:v>42.38</c:v>
                </c:pt>
                <c:pt idx="19">
                  <c:v>43.01</c:v>
                </c:pt>
                <c:pt idx="20">
                  <c:v>42.26</c:v>
                </c:pt>
                <c:pt idx="21">
                  <c:v>43.62</c:v>
                </c:pt>
                <c:pt idx="22">
                  <c:v>42.47</c:v>
                </c:pt>
                <c:pt idx="23">
                  <c:v>42.3</c:v>
                </c:pt>
                <c:pt idx="24">
                  <c:v>42.2</c:v>
                </c:pt>
                <c:pt idx="25">
                  <c:v>42.62</c:v>
                </c:pt>
                <c:pt idx="26">
                  <c:v>42.33</c:v>
                </c:pt>
                <c:pt idx="27">
                  <c:v>42.35</c:v>
                </c:pt>
                <c:pt idx="28">
                  <c:v>43.13</c:v>
                </c:pt>
                <c:pt idx="29">
                  <c:v>42.88</c:v>
                </c:pt>
                <c:pt idx="30">
                  <c:v>42.16</c:v>
                </c:pt>
                <c:pt idx="31">
                  <c:v>42.28</c:v>
                </c:pt>
                <c:pt idx="32">
                  <c:v>42.59</c:v>
                </c:pt>
                <c:pt idx="33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977536"/>
        <c:axId val="198641920"/>
      </c:lineChart>
      <c:catAx>
        <c:axId val="198977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8641920"/>
        <c:crosses val="autoZero"/>
        <c:auto val="1"/>
        <c:lblAlgn val="ctr"/>
        <c:lblOffset val="100"/>
        <c:noMultiLvlLbl val="0"/>
      </c:catAx>
      <c:valAx>
        <c:axId val="198641920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9775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Racing'!$C$21:$C$78</c:f>
              <c:numCache>
                <c:formatCode>0.00</c:formatCode>
                <c:ptCount val="58"/>
                <c:pt idx="0">
                  <c:v>45.81</c:v>
                </c:pt>
                <c:pt idx="1">
                  <c:v>44.59</c:v>
                </c:pt>
                <c:pt idx="2">
                  <c:v>43.11</c:v>
                </c:pt>
                <c:pt idx="3">
                  <c:v>42.99</c:v>
                </c:pt>
                <c:pt idx="4">
                  <c:v>42.03</c:v>
                </c:pt>
                <c:pt idx="5">
                  <c:v>42.03</c:v>
                </c:pt>
                <c:pt idx="6">
                  <c:v>41.9</c:v>
                </c:pt>
                <c:pt idx="7">
                  <c:v>41.88</c:v>
                </c:pt>
                <c:pt idx="8">
                  <c:v>41.98</c:v>
                </c:pt>
                <c:pt idx="9">
                  <c:v>42.01</c:v>
                </c:pt>
                <c:pt idx="10">
                  <c:v>41.92</c:v>
                </c:pt>
                <c:pt idx="11">
                  <c:v>42.06</c:v>
                </c:pt>
                <c:pt idx="12">
                  <c:v>41.96</c:v>
                </c:pt>
                <c:pt idx="13">
                  <c:v>42.2</c:v>
                </c:pt>
                <c:pt idx="14">
                  <c:v>41.92</c:v>
                </c:pt>
                <c:pt idx="15">
                  <c:v>42.31</c:v>
                </c:pt>
                <c:pt idx="16">
                  <c:v>42.23</c:v>
                </c:pt>
                <c:pt idx="17">
                  <c:v>42.31</c:v>
                </c:pt>
                <c:pt idx="18">
                  <c:v>42.28</c:v>
                </c:pt>
                <c:pt idx="19">
                  <c:v>42.23</c:v>
                </c:pt>
                <c:pt idx="20">
                  <c:v>42.21</c:v>
                </c:pt>
                <c:pt idx="21">
                  <c:v>42.18</c:v>
                </c:pt>
                <c:pt idx="22">
                  <c:v>42.15</c:v>
                </c:pt>
                <c:pt idx="23">
                  <c:v>42.2</c:v>
                </c:pt>
                <c:pt idx="24">
                  <c:v>42.3</c:v>
                </c:pt>
                <c:pt idx="25">
                  <c:v>42.05</c:v>
                </c:pt>
                <c:pt idx="26">
                  <c:v>42.14</c:v>
                </c:pt>
                <c:pt idx="27">
                  <c:v>41.93</c:v>
                </c:pt>
                <c:pt idx="28">
                  <c:v>42.27</c:v>
                </c:pt>
                <c:pt idx="29">
                  <c:v>42.05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Racing'!$D$21:$D$78</c:f>
              <c:numCache>
                <c:formatCode>0.00</c:formatCode>
                <c:ptCount val="58"/>
                <c:pt idx="0">
                  <c:v>43.07</c:v>
                </c:pt>
                <c:pt idx="1">
                  <c:v>41.89</c:v>
                </c:pt>
                <c:pt idx="2">
                  <c:v>42.05</c:v>
                </c:pt>
                <c:pt idx="3">
                  <c:v>42.12</c:v>
                </c:pt>
                <c:pt idx="4">
                  <c:v>41.87</c:v>
                </c:pt>
                <c:pt idx="5">
                  <c:v>41.98</c:v>
                </c:pt>
                <c:pt idx="6">
                  <c:v>42.31</c:v>
                </c:pt>
                <c:pt idx="7">
                  <c:v>42.02</c:v>
                </c:pt>
                <c:pt idx="8">
                  <c:v>42.05</c:v>
                </c:pt>
                <c:pt idx="9">
                  <c:v>41.91</c:v>
                </c:pt>
                <c:pt idx="10">
                  <c:v>42.01</c:v>
                </c:pt>
                <c:pt idx="11">
                  <c:v>42.04</c:v>
                </c:pt>
                <c:pt idx="12">
                  <c:v>42.05</c:v>
                </c:pt>
                <c:pt idx="13">
                  <c:v>42.48</c:v>
                </c:pt>
                <c:pt idx="14">
                  <c:v>42.1</c:v>
                </c:pt>
                <c:pt idx="15">
                  <c:v>41.9</c:v>
                </c:pt>
                <c:pt idx="16">
                  <c:v>41.95</c:v>
                </c:pt>
                <c:pt idx="17">
                  <c:v>41.92</c:v>
                </c:pt>
                <c:pt idx="18">
                  <c:v>41.92</c:v>
                </c:pt>
                <c:pt idx="19">
                  <c:v>41.91</c:v>
                </c:pt>
                <c:pt idx="20">
                  <c:v>42.06</c:v>
                </c:pt>
                <c:pt idx="21">
                  <c:v>42.06</c:v>
                </c:pt>
                <c:pt idx="22">
                  <c:v>59.33</c:v>
                </c:pt>
                <c:pt idx="23">
                  <c:v>42.19</c:v>
                </c:pt>
                <c:pt idx="24">
                  <c:v>42</c:v>
                </c:pt>
                <c:pt idx="25">
                  <c:v>41.89</c:v>
                </c:pt>
                <c:pt idx="26">
                  <c:v>41.89</c:v>
                </c:pt>
                <c:pt idx="27">
                  <c:v>42.48</c:v>
                </c:pt>
                <c:pt idx="28">
                  <c:v>42</c:v>
                </c:pt>
                <c:pt idx="29">
                  <c:v>41.87</c:v>
                </c:pt>
                <c:pt idx="30">
                  <c:v>41.88</c:v>
                </c:pt>
                <c:pt idx="31">
                  <c:v>42.22</c:v>
                </c:pt>
                <c:pt idx="32">
                  <c:v>42.01</c:v>
                </c:pt>
                <c:pt idx="33">
                  <c:v>42.18</c:v>
                </c:pt>
                <c:pt idx="34">
                  <c:v>41.8</c:v>
                </c:pt>
                <c:pt idx="35">
                  <c:v>41.98</c:v>
                </c:pt>
                <c:pt idx="36">
                  <c:v>42.61</c:v>
                </c:pt>
                <c:pt idx="37">
                  <c:v>41.82</c:v>
                </c:pt>
                <c:pt idx="38">
                  <c:v>41.75</c:v>
                </c:pt>
                <c:pt idx="39">
                  <c:v>41.83</c:v>
                </c:pt>
                <c:pt idx="40">
                  <c:v>42.36</c:v>
                </c:pt>
                <c:pt idx="41">
                  <c:v>41.97</c:v>
                </c:pt>
                <c:pt idx="42">
                  <c:v>41.86</c:v>
                </c:pt>
                <c:pt idx="43">
                  <c:v>41.93</c:v>
                </c:pt>
                <c:pt idx="44">
                  <c:v>42.24</c:v>
                </c:pt>
                <c:pt idx="45">
                  <c:v>42.11</c:v>
                </c:pt>
                <c:pt idx="46">
                  <c:v>42.16</c:v>
                </c:pt>
                <c:pt idx="47">
                  <c:v>42.07</c:v>
                </c:pt>
                <c:pt idx="48">
                  <c:v>42.06</c:v>
                </c:pt>
                <c:pt idx="49">
                  <c:v>41.98</c:v>
                </c:pt>
                <c:pt idx="50">
                  <c:v>42.23</c:v>
                </c:pt>
                <c:pt idx="51">
                  <c:v>42.18</c:v>
                </c:pt>
                <c:pt idx="52">
                  <c:v>42.1</c:v>
                </c:pt>
                <c:pt idx="53">
                  <c:v>42.04</c:v>
                </c:pt>
                <c:pt idx="54">
                  <c:v>41.99</c:v>
                </c:pt>
                <c:pt idx="55">
                  <c:v>42.09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Racing'!$E$21:$E$78</c:f>
              <c:numCache>
                <c:formatCode>0.00</c:formatCode>
                <c:ptCount val="58"/>
                <c:pt idx="0">
                  <c:v>43.72</c:v>
                </c:pt>
                <c:pt idx="1">
                  <c:v>42.59</c:v>
                </c:pt>
                <c:pt idx="2">
                  <c:v>42.74</c:v>
                </c:pt>
                <c:pt idx="3">
                  <c:v>42.48</c:v>
                </c:pt>
                <c:pt idx="4">
                  <c:v>42.47</c:v>
                </c:pt>
                <c:pt idx="5">
                  <c:v>42.55</c:v>
                </c:pt>
                <c:pt idx="6">
                  <c:v>42.42</c:v>
                </c:pt>
                <c:pt idx="7">
                  <c:v>42.18</c:v>
                </c:pt>
                <c:pt idx="8">
                  <c:v>42.19</c:v>
                </c:pt>
                <c:pt idx="9">
                  <c:v>42.21</c:v>
                </c:pt>
                <c:pt idx="10">
                  <c:v>42.33</c:v>
                </c:pt>
                <c:pt idx="11">
                  <c:v>42.32</c:v>
                </c:pt>
                <c:pt idx="12">
                  <c:v>42.28</c:v>
                </c:pt>
                <c:pt idx="13">
                  <c:v>42.36</c:v>
                </c:pt>
                <c:pt idx="14">
                  <c:v>42.4</c:v>
                </c:pt>
                <c:pt idx="15">
                  <c:v>42.28</c:v>
                </c:pt>
                <c:pt idx="16">
                  <c:v>42.52</c:v>
                </c:pt>
                <c:pt idx="17">
                  <c:v>42.2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Racing'!$F$21:$F$78</c:f>
              <c:numCache>
                <c:formatCode>0.00</c:formatCode>
                <c:ptCount val="58"/>
                <c:pt idx="0">
                  <c:v>43.84</c:v>
                </c:pt>
                <c:pt idx="1">
                  <c:v>42.42</c:v>
                </c:pt>
                <c:pt idx="2">
                  <c:v>42.83</c:v>
                </c:pt>
                <c:pt idx="3">
                  <c:v>42.46</c:v>
                </c:pt>
                <c:pt idx="4">
                  <c:v>42.43</c:v>
                </c:pt>
                <c:pt idx="5">
                  <c:v>42.3</c:v>
                </c:pt>
                <c:pt idx="6">
                  <c:v>42.36</c:v>
                </c:pt>
                <c:pt idx="7">
                  <c:v>42.63</c:v>
                </c:pt>
                <c:pt idx="8">
                  <c:v>42.41</c:v>
                </c:pt>
                <c:pt idx="9">
                  <c:v>42.47</c:v>
                </c:pt>
                <c:pt idx="10">
                  <c:v>42.34</c:v>
                </c:pt>
                <c:pt idx="11">
                  <c:v>42.93</c:v>
                </c:pt>
                <c:pt idx="12">
                  <c:v>42.37</c:v>
                </c:pt>
                <c:pt idx="13">
                  <c:v>42.33</c:v>
                </c:pt>
                <c:pt idx="14">
                  <c:v>42.28</c:v>
                </c:pt>
                <c:pt idx="15">
                  <c:v>42.17</c:v>
                </c:pt>
                <c:pt idx="16">
                  <c:v>42.26</c:v>
                </c:pt>
                <c:pt idx="17">
                  <c:v>42.53</c:v>
                </c:pt>
                <c:pt idx="18">
                  <c:v>42.46</c:v>
                </c:pt>
                <c:pt idx="19">
                  <c:v>42.22</c:v>
                </c:pt>
                <c:pt idx="20">
                  <c:v>42.26</c:v>
                </c:pt>
                <c:pt idx="21">
                  <c:v>42.46</c:v>
                </c:pt>
                <c:pt idx="22">
                  <c:v>42.35</c:v>
                </c:pt>
                <c:pt idx="23">
                  <c:v>42.54</c:v>
                </c:pt>
                <c:pt idx="24">
                  <c:v>42.36</c:v>
                </c:pt>
                <c:pt idx="25">
                  <c:v>42.45</c:v>
                </c:pt>
                <c:pt idx="26">
                  <c:v>42.36</c:v>
                </c:pt>
                <c:pt idx="27">
                  <c:v>42.38</c:v>
                </c:pt>
                <c:pt idx="28">
                  <c:v>42.33</c:v>
                </c:pt>
                <c:pt idx="29">
                  <c:v>42.79</c:v>
                </c:pt>
                <c:pt idx="30">
                  <c:v>42.16</c:v>
                </c:pt>
                <c:pt idx="31">
                  <c:v>42.25</c:v>
                </c:pt>
                <c:pt idx="32">
                  <c:v>42.33</c:v>
                </c:pt>
                <c:pt idx="33">
                  <c:v>42.36</c:v>
                </c:pt>
                <c:pt idx="34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Racing'!$G$21:$G$78</c:f>
              <c:numCache>
                <c:formatCode>0.00</c:formatCode>
                <c:ptCount val="58"/>
                <c:pt idx="0">
                  <c:v>43.18</c:v>
                </c:pt>
                <c:pt idx="1">
                  <c:v>42.51</c:v>
                </c:pt>
                <c:pt idx="2">
                  <c:v>42.23</c:v>
                </c:pt>
                <c:pt idx="3">
                  <c:v>42.17</c:v>
                </c:pt>
                <c:pt idx="4">
                  <c:v>42.32</c:v>
                </c:pt>
                <c:pt idx="5">
                  <c:v>42.41</c:v>
                </c:pt>
                <c:pt idx="6">
                  <c:v>42.2</c:v>
                </c:pt>
                <c:pt idx="7">
                  <c:v>42.15</c:v>
                </c:pt>
                <c:pt idx="8">
                  <c:v>42.24</c:v>
                </c:pt>
                <c:pt idx="9">
                  <c:v>42.15</c:v>
                </c:pt>
                <c:pt idx="10">
                  <c:v>42.1</c:v>
                </c:pt>
                <c:pt idx="11">
                  <c:v>42.1</c:v>
                </c:pt>
                <c:pt idx="12">
                  <c:v>42.44</c:v>
                </c:pt>
                <c:pt idx="13">
                  <c:v>42.27</c:v>
                </c:pt>
                <c:pt idx="14">
                  <c:v>42.13</c:v>
                </c:pt>
                <c:pt idx="15">
                  <c:v>42.26</c:v>
                </c:pt>
                <c:pt idx="16">
                  <c:v>42.28</c:v>
                </c:pt>
                <c:pt idx="17">
                  <c:v>42.28</c:v>
                </c:pt>
                <c:pt idx="18">
                  <c:v>42.14</c:v>
                </c:pt>
                <c:pt idx="19">
                  <c:v>42.19</c:v>
                </c:pt>
                <c:pt idx="20">
                  <c:v>42.48</c:v>
                </c:pt>
                <c:pt idx="21">
                  <c:v>42.01</c:v>
                </c:pt>
                <c:pt idx="22">
                  <c:v>42.17</c:v>
                </c:pt>
                <c:pt idx="23">
                  <c:v>42.34</c:v>
                </c:pt>
                <c:pt idx="24">
                  <c:v>42.33</c:v>
                </c:pt>
                <c:pt idx="25">
                  <c:v>42.26</c:v>
                </c:pt>
                <c:pt idx="26">
                  <c:v>42.28</c:v>
                </c:pt>
                <c:pt idx="27">
                  <c:v>43.02</c:v>
                </c:pt>
                <c:pt idx="28">
                  <c:v>42.16</c:v>
                </c:pt>
                <c:pt idx="29">
                  <c:v>42.07</c:v>
                </c:pt>
                <c:pt idx="30">
                  <c:v>42.23</c:v>
                </c:pt>
                <c:pt idx="31">
                  <c:v>42.79</c:v>
                </c:pt>
                <c:pt idx="32">
                  <c:v>42.22</c:v>
                </c:pt>
                <c:pt idx="33">
                  <c:v>42.28</c:v>
                </c:pt>
                <c:pt idx="34">
                  <c:v>42.26</c:v>
                </c:pt>
                <c:pt idx="35">
                  <c:v>42.38</c:v>
                </c:pt>
                <c:pt idx="36">
                  <c:v>42.27</c:v>
                </c:pt>
                <c:pt idx="37">
                  <c:v>42.34</c:v>
                </c:pt>
                <c:pt idx="38">
                  <c:v>42.28</c:v>
                </c:pt>
                <c:pt idx="39">
                  <c:v>41.99</c:v>
                </c:pt>
                <c:pt idx="40">
                  <c:v>42.16</c:v>
                </c:pt>
                <c:pt idx="41">
                  <c:v>42.28</c:v>
                </c:pt>
                <c:pt idx="42">
                  <c:v>42.06</c:v>
                </c:pt>
                <c:pt idx="43">
                  <c:v>42.08</c:v>
                </c:pt>
                <c:pt idx="44">
                  <c:v>42.16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Racing'!$H$21:$H$78</c:f>
              <c:numCache>
                <c:formatCode>0.00</c:formatCode>
                <c:ptCount val="58"/>
                <c:pt idx="0">
                  <c:v>43.52</c:v>
                </c:pt>
                <c:pt idx="1">
                  <c:v>42.67</c:v>
                </c:pt>
                <c:pt idx="2">
                  <c:v>42.53</c:v>
                </c:pt>
                <c:pt idx="3">
                  <c:v>42.35</c:v>
                </c:pt>
                <c:pt idx="4">
                  <c:v>42.39</c:v>
                </c:pt>
                <c:pt idx="5">
                  <c:v>42.31</c:v>
                </c:pt>
                <c:pt idx="6">
                  <c:v>42.42</c:v>
                </c:pt>
                <c:pt idx="7">
                  <c:v>42.38</c:v>
                </c:pt>
                <c:pt idx="8">
                  <c:v>42.41</c:v>
                </c:pt>
                <c:pt idx="9">
                  <c:v>42.35</c:v>
                </c:pt>
                <c:pt idx="10">
                  <c:v>42.36</c:v>
                </c:pt>
                <c:pt idx="11">
                  <c:v>42.16</c:v>
                </c:pt>
                <c:pt idx="12">
                  <c:v>42.38</c:v>
                </c:pt>
                <c:pt idx="13">
                  <c:v>42.21</c:v>
                </c:pt>
                <c:pt idx="14">
                  <c:v>42.39</c:v>
                </c:pt>
                <c:pt idx="15">
                  <c:v>42.51</c:v>
                </c:pt>
                <c:pt idx="16">
                  <c:v>42.4</c:v>
                </c:pt>
                <c:pt idx="17">
                  <c:v>42.29</c:v>
                </c:pt>
                <c:pt idx="18">
                  <c:v>42.18</c:v>
                </c:pt>
                <c:pt idx="19">
                  <c:v>42.36</c:v>
                </c:pt>
                <c:pt idx="20">
                  <c:v>42.28</c:v>
                </c:pt>
                <c:pt idx="21">
                  <c:v>42.14</c:v>
                </c:pt>
                <c:pt idx="22">
                  <c:v>42.45</c:v>
                </c:pt>
                <c:pt idx="23">
                  <c:v>42.65</c:v>
                </c:pt>
                <c:pt idx="24">
                  <c:v>42.7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'Fortuna Racing'!$I$20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Racing'!$I$21:$I$78</c:f>
              <c:numCache>
                <c:formatCode>General</c:formatCode>
                <c:ptCount val="58"/>
                <c:pt idx="0">
                  <c:v>45.98</c:v>
                </c:pt>
                <c:pt idx="1">
                  <c:v>42.51</c:v>
                </c:pt>
                <c:pt idx="2">
                  <c:v>42.32</c:v>
                </c:pt>
                <c:pt idx="3">
                  <c:v>42.17</c:v>
                </c:pt>
                <c:pt idx="4">
                  <c:v>42.16</c:v>
                </c:pt>
                <c:pt idx="5">
                  <c:v>42.05</c:v>
                </c:pt>
                <c:pt idx="6">
                  <c:v>42.08</c:v>
                </c:pt>
                <c:pt idx="7">
                  <c:v>41.96</c:v>
                </c:pt>
                <c:pt idx="8">
                  <c:v>42.09</c:v>
                </c:pt>
                <c:pt idx="9">
                  <c:v>43.09</c:v>
                </c:pt>
                <c:pt idx="10">
                  <c:v>42.22</c:v>
                </c:pt>
                <c:pt idx="11">
                  <c:v>42.01</c:v>
                </c:pt>
                <c:pt idx="12">
                  <c:v>41.95</c:v>
                </c:pt>
                <c:pt idx="13">
                  <c:v>42.15</c:v>
                </c:pt>
                <c:pt idx="14">
                  <c:v>42.04</c:v>
                </c:pt>
                <c:pt idx="15">
                  <c:v>42.27</c:v>
                </c:pt>
                <c:pt idx="16">
                  <c:v>42.19</c:v>
                </c:pt>
                <c:pt idx="17">
                  <c:v>43.27</c:v>
                </c:pt>
                <c:pt idx="18">
                  <c:v>43.16</c:v>
                </c:pt>
                <c:pt idx="19">
                  <c:v>42.08</c:v>
                </c:pt>
                <c:pt idx="20">
                  <c:v>42.83</c:v>
                </c:pt>
                <c:pt idx="21">
                  <c:v>42.08</c:v>
                </c:pt>
                <c:pt idx="22">
                  <c:v>41.92</c:v>
                </c:pt>
                <c:pt idx="23">
                  <c:v>41.93</c:v>
                </c:pt>
                <c:pt idx="24">
                  <c:v>42.1</c:v>
                </c:pt>
                <c:pt idx="25">
                  <c:v>42.11</c:v>
                </c:pt>
                <c:pt idx="26">
                  <c:v>42.12</c:v>
                </c:pt>
                <c:pt idx="27">
                  <c:v>42.14</c:v>
                </c:pt>
                <c:pt idx="28">
                  <c:v>42.09</c:v>
                </c:pt>
                <c:pt idx="29">
                  <c:v>42.27</c:v>
                </c:pt>
                <c:pt idx="30">
                  <c:v>42.27</c:v>
                </c:pt>
                <c:pt idx="31">
                  <c:v>42.29</c:v>
                </c:pt>
                <c:pt idx="32">
                  <c:v>42.61</c:v>
                </c:pt>
                <c:pt idx="33">
                  <c:v>42.17</c:v>
                </c:pt>
                <c:pt idx="34">
                  <c:v>42.23</c:v>
                </c:pt>
                <c:pt idx="35">
                  <c:v>42.28</c:v>
                </c:pt>
                <c:pt idx="36">
                  <c:v>42.24</c:v>
                </c:pt>
                <c:pt idx="37">
                  <c:v>42.1</c:v>
                </c:pt>
                <c:pt idx="38">
                  <c:v>42.35</c:v>
                </c:pt>
                <c:pt idx="39">
                  <c:v>42.08</c:v>
                </c:pt>
                <c:pt idx="40">
                  <c:v>42.03</c:v>
                </c:pt>
                <c:pt idx="41">
                  <c:v>42.13</c:v>
                </c:pt>
                <c:pt idx="42">
                  <c:v>42.46</c:v>
                </c:pt>
                <c:pt idx="43">
                  <c:v>42.26</c:v>
                </c:pt>
                <c:pt idx="44">
                  <c:v>42.25</c:v>
                </c:pt>
                <c:pt idx="45">
                  <c:v>42.36</c:v>
                </c:pt>
                <c:pt idx="46">
                  <c:v>42.32</c:v>
                </c:pt>
                <c:pt idx="47">
                  <c:v>42.25</c:v>
                </c:pt>
                <c:pt idx="48">
                  <c:v>42.29</c:v>
                </c:pt>
                <c:pt idx="49">
                  <c:v>42.23</c:v>
                </c:pt>
                <c:pt idx="50">
                  <c:v>42.29</c:v>
                </c:pt>
                <c:pt idx="51">
                  <c:v>42.21</c:v>
                </c:pt>
                <c:pt idx="52">
                  <c:v>42.39</c:v>
                </c:pt>
                <c:pt idx="53">
                  <c:v>42.19</c:v>
                </c:pt>
                <c:pt idx="54">
                  <c:v>42.24</c:v>
                </c:pt>
                <c:pt idx="55">
                  <c:v>42.33</c:v>
                </c:pt>
                <c:pt idx="56">
                  <c:v>42.16</c:v>
                </c:pt>
                <c:pt idx="57">
                  <c:v>42.07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'Fortuna Racing'!$J$20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'Fortuna Racing'!$J$21:$J$78</c:f>
              <c:numCache>
                <c:formatCode>General</c:formatCode>
                <c:ptCount val="58"/>
                <c:pt idx="0">
                  <c:v>43.71</c:v>
                </c:pt>
                <c:pt idx="1">
                  <c:v>42.78</c:v>
                </c:pt>
                <c:pt idx="2">
                  <c:v>42.16</c:v>
                </c:pt>
                <c:pt idx="3">
                  <c:v>43</c:v>
                </c:pt>
                <c:pt idx="4">
                  <c:v>42.09</c:v>
                </c:pt>
                <c:pt idx="5">
                  <c:v>42.29</c:v>
                </c:pt>
                <c:pt idx="6">
                  <c:v>42.22</c:v>
                </c:pt>
                <c:pt idx="7">
                  <c:v>42.01</c:v>
                </c:pt>
                <c:pt idx="8">
                  <c:v>42.21</c:v>
                </c:pt>
                <c:pt idx="9">
                  <c:v>42.37</c:v>
                </c:pt>
                <c:pt idx="10">
                  <c:v>42.06</c:v>
                </c:pt>
                <c:pt idx="11">
                  <c:v>42.16</c:v>
                </c:pt>
                <c:pt idx="12">
                  <c:v>41.98</c:v>
                </c:pt>
                <c:pt idx="13">
                  <c:v>42.03</c:v>
                </c:pt>
                <c:pt idx="14">
                  <c:v>42.03</c:v>
                </c:pt>
                <c:pt idx="15">
                  <c:v>42.09</c:v>
                </c:pt>
                <c:pt idx="16">
                  <c:v>42.05</c:v>
                </c:pt>
                <c:pt idx="17">
                  <c:v>42.13</c:v>
                </c:pt>
                <c:pt idx="18">
                  <c:v>42.13</c:v>
                </c:pt>
                <c:pt idx="19">
                  <c:v>42.11</c:v>
                </c:pt>
                <c:pt idx="20">
                  <c:v>42.24</c:v>
                </c:pt>
                <c:pt idx="21">
                  <c:v>42.13</c:v>
                </c:pt>
                <c:pt idx="22">
                  <c:v>42.04</c:v>
                </c:pt>
                <c:pt idx="23">
                  <c:v>42.22</c:v>
                </c:pt>
                <c:pt idx="24">
                  <c:v>42.75</c:v>
                </c:pt>
                <c:pt idx="25">
                  <c:v>41.99</c:v>
                </c:pt>
                <c:pt idx="26">
                  <c:v>42.07</c:v>
                </c:pt>
                <c:pt idx="27">
                  <c:v>42.42</c:v>
                </c:pt>
                <c:pt idx="28">
                  <c:v>42.12</c:v>
                </c:pt>
                <c:pt idx="29">
                  <c:v>42.17</c:v>
                </c:pt>
                <c:pt idx="30">
                  <c:v>42.06</c:v>
                </c:pt>
                <c:pt idx="31">
                  <c:v>42.11</c:v>
                </c:pt>
                <c:pt idx="32">
                  <c:v>42.46</c:v>
                </c:pt>
                <c:pt idx="33">
                  <c:v>41.97</c:v>
                </c:pt>
                <c:pt idx="34">
                  <c:v>41.95</c:v>
                </c:pt>
                <c:pt idx="35">
                  <c:v>42.14</c:v>
                </c:pt>
                <c:pt idx="36">
                  <c:v>42.16</c:v>
                </c:pt>
                <c:pt idx="37">
                  <c:v>42.16</c:v>
                </c:pt>
                <c:pt idx="38">
                  <c:v>42.31</c:v>
                </c:pt>
                <c:pt idx="39">
                  <c:v>42.19</c:v>
                </c:pt>
                <c:pt idx="40">
                  <c:v>42.24</c:v>
                </c:pt>
                <c:pt idx="41">
                  <c:v>42.47</c:v>
                </c:pt>
                <c:pt idx="42">
                  <c:v>42.32</c:v>
                </c:pt>
                <c:pt idx="43">
                  <c:v>42.27</c:v>
                </c:pt>
                <c:pt idx="44">
                  <c:v>42.14</c:v>
                </c:pt>
                <c:pt idx="45">
                  <c:v>42.14</c:v>
                </c:pt>
                <c:pt idx="46">
                  <c:v>42.16</c:v>
                </c:pt>
                <c:pt idx="47">
                  <c:v>42.01</c:v>
                </c:pt>
                <c:pt idx="48">
                  <c:v>41.98</c:v>
                </c:pt>
                <c:pt idx="49">
                  <c:v>42</c:v>
                </c:pt>
                <c:pt idx="50">
                  <c:v>42.23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45664"/>
        <c:axId val="198646528"/>
      </c:lineChart>
      <c:catAx>
        <c:axId val="199345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8646528"/>
        <c:crosses val="autoZero"/>
        <c:auto val="1"/>
        <c:lblAlgn val="ctr"/>
        <c:lblOffset val="100"/>
        <c:noMultiLvlLbl val="0"/>
      </c:catAx>
      <c:valAx>
        <c:axId val="198646528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3456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'Battle Master'!$C$20</c:f>
              <c:strCache>
                <c:ptCount val="1"/>
                <c:pt idx="0">
                  <c:v>Звягин Григорий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Master'!$C$21:$C$79</c:f>
              <c:numCache>
                <c:formatCode>0.00</c:formatCode>
                <c:ptCount val="59"/>
                <c:pt idx="0">
                  <c:v>45.31</c:v>
                </c:pt>
                <c:pt idx="1">
                  <c:v>45.01</c:v>
                </c:pt>
                <c:pt idx="2">
                  <c:v>44.09</c:v>
                </c:pt>
                <c:pt idx="3">
                  <c:v>43.15</c:v>
                </c:pt>
                <c:pt idx="4">
                  <c:v>43.83</c:v>
                </c:pt>
                <c:pt idx="5">
                  <c:v>42.67</c:v>
                </c:pt>
                <c:pt idx="6">
                  <c:v>44.04</c:v>
                </c:pt>
                <c:pt idx="7">
                  <c:v>42.16</c:v>
                </c:pt>
                <c:pt idx="8">
                  <c:v>42.72</c:v>
                </c:pt>
                <c:pt idx="9">
                  <c:v>44.3</c:v>
                </c:pt>
                <c:pt idx="10">
                  <c:v>42.82</c:v>
                </c:pt>
                <c:pt idx="11">
                  <c:v>44.67</c:v>
                </c:pt>
                <c:pt idx="12">
                  <c:v>42.79</c:v>
                </c:pt>
                <c:pt idx="13">
                  <c:v>42.81</c:v>
                </c:pt>
                <c:pt idx="14">
                  <c:v>42.06</c:v>
                </c:pt>
                <c:pt idx="15">
                  <c:v>42.21</c:v>
                </c:pt>
                <c:pt idx="16">
                  <c:v>42.15</c:v>
                </c:pt>
                <c:pt idx="17">
                  <c:v>42.03</c:v>
                </c:pt>
                <c:pt idx="18">
                  <c:v>42.41</c:v>
                </c:pt>
                <c:pt idx="19">
                  <c:v>42.13</c:v>
                </c:pt>
                <c:pt idx="20">
                  <c:v>42.63</c:v>
                </c:pt>
                <c:pt idx="21">
                  <c:v>43.21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'Battle Master'!$D$20</c:f>
              <c:strCache>
                <c:ptCount val="1"/>
                <c:pt idx="0">
                  <c:v>Звягин Григорий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Master'!$D$21:$D$79</c:f>
              <c:numCache>
                <c:formatCode>0.00</c:formatCode>
                <c:ptCount val="59"/>
                <c:pt idx="0">
                  <c:v>43.21</c:v>
                </c:pt>
                <c:pt idx="1">
                  <c:v>41.92</c:v>
                </c:pt>
                <c:pt idx="2">
                  <c:v>42.09</c:v>
                </c:pt>
                <c:pt idx="3">
                  <c:v>41.94</c:v>
                </c:pt>
                <c:pt idx="4">
                  <c:v>42.1</c:v>
                </c:pt>
                <c:pt idx="5">
                  <c:v>42.11</c:v>
                </c:pt>
                <c:pt idx="6">
                  <c:v>41.93</c:v>
                </c:pt>
                <c:pt idx="7">
                  <c:v>41.99</c:v>
                </c:pt>
                <c:pt idx="8">
                  <c:v>42.14</c:v>
                </c:pt>
                <c:pt idx="9">
                  <c:v>41.94</c:v>
                </c:pt>
                <c:pt idx="10">
                  <c:v>42.12</c:v>
                </c:pt>
                <c:pt idx="11">
                  <c:v>42.01</c:v>
                </c:pt>
                <c:pt idx="12">
                  <c:v>41.96</c:v>
                </c:pt>
                <c:pt idx="13">
                  <c:v>41.93</c:v>
                </c:pt>
                <c:pt idx="14">
                  <c:v>42.13</c:v>
                </c:pt>
                <c:pt idx="15">
                  <c:v>42.02</c:v>
                </c:pt>
                <c:pt idx="16">
                  <c:v>41.98</c:v>
                </c:pt>
                <c:pt idx="17">
                  <c:v>41.86</c:v>
                </c:pt>
                <c:pt idx="18">
                  <c:v>42.26</c:v>
                </c:pt>
                <c:pt idx="19">
                  <c:v>42.18</c:v>
                </c:pt>
                <c:pt idx="20">
                  <c:v>42.3</c:v>
                </c:pt>
                <c:pt idx="21">
                  <c:v>41.78</c:v>
                </c:pt>
                <c:pt idx="22">
                  <c:v>41.87</c:v>
                </c:pt>
                <c:pt idx="23">
                  <c:v>41.88</c:v>
                </c:pt>
                <c:pt idx="24">
                  <c:v>41.74</c:v>
                </c:pt>
                <c:pt idx="25">
                  <c:v>42.1</c:v>
                </c:pt>
                <c:pt idx="26">
                  <c:v>41.97</c:v>
                </c:pt>
                <c:pt idx="27">
                  <c:v>41.96</c:v>
                </c:pt>
                <c:pt idx="28">
                  <c:v>42.01</c:v>
                </c:pt>
                <c:pt idx="29">
                  <c:v>41.9</c:v>
                </c:pt>
                <c:pt idx="30">
                  <c:v>42.29</c:v>
                </c:pt>
                <c:pt idx="31">
                  <c:v>42.51</c:v>
                </c:pt>
                <c:pt idx="32">
                  <c:v>41.98</c:v>
                </c:pt>
                <c:pt idx="33">
                  <c:v>42.02</c:v>
                </c:pt>
                <c:pt idx="34">
                  <c:v>42.23</c:v>
                </c:pt>
                <c:pt idx="35">
                  <c:v>42.12</c:v>
                </c:pt>
                <c:pt idx="36">
                  <c:v>42.09</c:v>
                </c:pt>
                <c:pt idx="37">
                  <c:v>42.18</c:v>
                </c:pt>
                <c:pt idx="38">
                  <c:v>41.95</c:v>
                </c:pt>
                <c:pt idx="39">
                  <c:v>42.04</c:v>
                </c:pt>
                <c:pt idx="40">
                  <c:v>41.91</c:v>
                </c:pt>
                <c:pt idx="41">
                  <c:v>42.06</c:v>
                </c:pt>
                <c:pt idx="42">
                  <c:v>42</c:v>
                </c:pt>
                <c:pt idx="43">
                  <c:v>42.02</c:v>
                </c:pt>
                <c:pt idx="44">
                  <c:v>42.76</c:v>
                </c:pt>
                <c:pt idx="45">
                  <c:v>42.2</c:v>
                </c:pt>
                <c:pt idx="46">
                  <c:v>41.91</c:v>
                </c:pt>
                <c:pt idx="47">
                  <c:v>42.14</c:v>
                </c:pt>
                <c:pt idx="48">
                  <c:v>42.44</c:v>
                </c:pt>
                <c:pt idx="49">
                  <c:v>42.04</c:v>
                </c:pt>
                <c:pt idx="50">
                  <c:v>41.9</c:v>
                </c:pt>
                <c:pt idx="51">
                  <c:v>42.06</c:v>
                </c:pt>
                <c:pt idx="52">
                  <c:v>42.83</c:v>
                </c:pt>
                <c:pt idx="53">
                  <c:v>42.2</c:v>
                </c:pt>
                <c:pt idx="54">
                  <c:v>42.17</c:v>
                </c:pt>
                <c:pt idx="55">
                  <c:v>42.2</c:v>
                </c:pt>
                <c:pt idx="56">
                  <c:v>42</c:v>
                </c:pt>
                <c:pt idx="57" formatCode="General">
                  <c:v>42.16</c:v>
                </c:pt>
                <c:pt idx="58" formatCode="General">
                  <c:v>43.74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'Battle Master'!$E$20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Master'!$E$21:$E$79</c:f>
              <c:numCache>
                <c:formatCode>0.00</c:formatCode>
                <c:ptCount val="59"/>
                <c:pt idx="0">
                  <c:v>43.14</c:v>
                </c:pt>
                <c:pt idx="1">
                  <c:v>42.46</c:v>
                </c:pt>
                <c:pt idx="2">
                  <c:v>42.41</c:v>
                </c:pt>
                <c:pt idx="3">
                  <c:v>42.49</c:v>
                </c:pt>
                <c:pt idx="4">
                  <c:v>42.4</c:v>
                </c:pt>
                <c:pt idx="5">
                  <c:v>42.41</c:v>
                </c:pt>
                <c:pt idx="6">
                  <c:v>42.28</c:v>
                </c:pt>
                <c:pt idx="7">
                  <c:v>42.39</c:v>
                </c:pt>
                <c:pt idx="8">
                  <c:v>42.51</c:v>
                </c:pt>
                <c:pt idx="9">
                  <c:v>42.38</c:v>
                </c:pt>
                <c:pt idx="10">
                  <c:v>42.17</c:v>
                </c:pt>
                <c:pt idx="11">
                  <c:v>42.87</c:v>
                </c:pt>
                <c:pt idx="12">
                  <c:v>42.85</c:v>
                </c:pt>
                <c:pt idx="13">
                  <c:v>42.24</c:v>
                </c:pt>
                <c:pt idx="14">
                  <c:v>42.23</c:v>
                </c:pt>
                <c:pt idx="15">
                  <c:v>42.84</c:v>
                </c:pt>
                <c:pt idx="16">
                  <c:v>42.28</c:v>
                </c:pt>
                <c:pt idx="17">
                  <c:v>42.31</c:v>
                </c:pt>
                <c:pt idx="18">
                  <c:v>42.99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'Battle Master'!$F$20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Master'!$F$21:$F$79</c:f>
              <c:numCache>
                <c:formatCode>0.00</c:formatCode>
                <c:ptCount val="59"/>
                <c:pt idx="0">
                  <c:v>43.12</c:v>
                </c:pt>
                <c:pt idx="1">
                  <c:v>41.89</c:v>
                </c:pt>
                <c:pt idx="2">
                  <c:v>42.16</c:v>
                </c:pt>
                <c:pt idx="3">
                  <c:v>42.05</c:v>
                </c:pt>
                <c:pt idx="4">
                  <c:v>42.37</c:v>
                </c:pt>
                <c:pt idx="5">
                  <c:v>41.92</c:v>
                </c:pt>
                <c:pt idx="6">
                  <c:v>42.2</c:v>
                </c:pt>
                <c:pt idx="7">
                  <c:v>42.23</c:v>
                </c:pt>
                <c:pt idx="8">
                  <c:v>41.94</c:v>
                </c:pt>
                <c:pt idx="9">
                  <c:v>42.08</c:v>
                </c:pt>
                <c:pt idx="10">
                  <c:v>42.03</c:v>
                </c:pt>
                <c:pt idx="11">
                  <c:v>42.68</c:v>
                </c:pt>
                <c:pt idx="12">
                  <c:v>42.28</c:v>
                </c:pt>
                <c:pt idx="13">
                  <c:v>42.31</c:v>
                </c:pt>
                <c:pt idx="14">
                  <c:v>42.06</c:v>
                </c:pt>
                <c:pt idx="15">
                  <c:v>42.01</c:v>
                </c:pt>
                <c:pt idx="16">
                  <c:v>42.05</c:v>
                </c:pt>
                <c:pt idx="17">
                  <c:v>42.15</c:v>
                </c:pt>
                <c:pt idx="18">
                  <c:v>42.07</c:v>
                </c:pt>
                <c:pt idx="19">
                  <c:v>42.07</c:v>
                </c:pt>
                <c:pt idx="20">
                  <c:v>41.92</c:v>
                </c:pt>
                <c:pt idx="21">
                  <c:v>41.98</c:v>
                </c:pt>
                <c:pt idx="22">
                  <c:v>41.94</c:v>
                </c:pt>
                <c:pt idx="23">
                  <c:v>41.98</c:v>
                </c:pt>
                <c:pt idx="24">
                  <c:v>41.95</c:v>
                </c:pt>
                <c:pt idx="25">
                  <c:v>41.92</c:v>
                </c:pt>
                <c:pt idx="26">
                  <c:v>42.04</c:v>
                </c:pt>
                <c:pt idx="27">
                  <c:v>42.07</c:v>
                </c:pt>
                <c:pt idx="28">
                  <c:v>42.02</c:v>
                </c:pt>
                <c:pt idx="29">
                  <c:v>42.12</c:v>
                </c:pt>
                <c:pt idx="30">
                  <c:v>42.07</c:v>
                </c:pt>
                <c:pt idx="31">
                  <c:v>42.15</c:v>
                </c:pt>
                <c:pt idx="32">
                  <c:v>42.25</c:v>
                </c:pt>
                <c:pt idx="33">
                  <c:v>42.11</c:v>
                </c:pt>
                <c:pt idx="34">
                  <c:v>42.1</c:v>
                </c:pt>
                <c:pt idx="35">
                  <c:v>41.87</c:v>
                </c:pt>
                <c:pt idx="36">
                  <c:v>42.13</c:v>
                </c:pt>
                <c:pt idx="37">
                  <c:v>42.05</c:v>
                </c:pt>
                <c:pt idx="38">
                  <c:v>42.1</c:v>
                </c:pt>
                <c:pt idx="39">
                  <c:v>42.28</c:v>
                </c:pt>
                <c:pt idx="40">
                  <c:v>41.93</c:v>
                </c:pt>
                <c:pt idx="41">
                  <c:v>42.18</c:v>
                </c:pt>
                <c:pt idx="42">
                  <c:v>42.19</c:v>
                </c:pt>
                <c:pt idx="43">
                  <c:v>42.7</c:v>
                </c:pt>
                <c:pt idx="44">
                  <c:v>43.3</c:v>
                </c:pt>
                <c:pt idx="45">
                  <c:v>42.29</c:v>
                </c:pt>
                <c:pt idx="46">
                  <c:v>42.02</c:v>
                </c:pt>
                <c:pt idx="47">
                  <c:v>41.97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'Battle Master'!$G$20</c:f>
              <c:strCache>
                <c:ptCount val="1"/>
                <c:pt idx="0">
                  <c:v>Звягин Григорий 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Master'!$G$21:$G$79</c:f>
              <c:numCache>
                <c:formatCode>0.00</c:formatCode>
                <c:ptCount val="59"/>
                <c:pt idx="0">
                  <c:v>42.92</c:v>
                </c:pt>
                <c:pt idx="1">
                  <c:v>42.3</c:v>
                </c:pt>
                <c:pt idx="2">
                  <c:v>42.17</c:v>
                </c:pt>
                <c:pt idx="3">
                  <c:v>42.09</c:v>
                </c:pt>
                <c:pt idx="4">
                  <c:v>42.16</c:v>
                </c:pt>
                <c:pt idx="5">
                  <c:v>42.16</c:v>
                </c:pt>
                <c:pt idx="6">
                  <c:v>42.64</c:v>
                </c:pt>
                <c:pt idx="7">
                  <c:v>42.22</c:v>
                </c:pt>
                <c:pt idx="8">
                  <c:v>42.48</c:v>
                </c:pt>
                <c:pt idx="9">
                  <c:v>42.03</c:v>
                </c:pt>
                <c:pt idx="10">
                  <c:v>42.08</c:v>
                </c:pt>
                <c:pt idx="11">
                  <c:v>41.94</c:v>
                </c:pt>
                <c:pt idx="12">
                  <c:v>41.96</c:v>
                </c:pt>
                <c:pt idx="13">
                  <c:v>42.07</c:v>
                </c:pt>
                <c:pt idx="14">
                  <c:v>42.15</c:v>
                </c:pt>
                <c:pt idx="15">
                  <c:v>42.07</c:v>
                </c:pt>
                <c:pt idx="16">
                  <c:v>42.03</c:v>
                </c:pt>
                <c:pt idx="17">
                  <c:v>42.27</c:v>
                </c:pt>
                <c:pt idx="18">
                  <c:v>42.01</c:v>
                </c:pt>
                <c:pt idx="19">
                  <c:v>42.03</c:v>
                </c:pt>
                <c:pt idx="20">
                  <c:v>42.04</c:v>
                </c:pt>
                <c:pt idx="21">
                  <c:v>42.69</c:v>
                </c:pt>
                <c:pt idx="22">
                  <c:v>42.38</c:v>
                </c:pt>
                <c:pt idx="23">
                  <c:v>42.63</c:v>
                </c:pt>
                <c:pt idx="24">
                  <c:v>42.24</c:v>
                </c:pt>
                <c:pt idx="25">
                  <c:v>42.26</c:v>
                </c:pt>
                <c:pt idx="26">
                  <c:v>42.18</c:v>
                </c:pt>
                <c:pt idx="27">
                  <c:v>42.05</c:v>
                </c:pt>
                <c:pt idx="28">
                  <c:v>42.07</c:v>
                </c:pt>
                <c:pt idx="29">
                  <c:v>41.92</c:v>
                </c:pt>
                <c:pt idx="30">
                  <c:v>42.05</c:v>
                </c:pt>
                <c:pt idx="31">
                  <c:v>42.05</c:v>
                </c:pt>
                <c:pt idx="32">
                  <c:v>42.23</c:v>
                </c:pt>
                <c:pt idx="33">
                  <c:v>42.1</c:v>
                </c:pt>
                <c:pt idx="34">
                  <c:v>42.12</c:v>
                </c:pt>
                <c:pt idx="35">
                  <c:v>42.63</c:v>
                </c:pt>
                <c:pt idx="36">
                  <c:v>42.09</c:v>
                </c:pt>
                <c:pt idx="37">
                  <c:v>42.14</c:v>
                </c:pt>
                <c:pt idx="38">
                  <c:v>42.3</c:v>
                </c:pt>
                <c:pt idx="39">
                  <c:v>42.25</c:v>
                </c:pt>
                <c:pt idx="40">
                  <c:v>42.56</c:v>
                </c:pt>
                <c:pt idx="41">
                  <c:v>42.24</c:v>
                </c:pt>
                <c:pt idx="42">
                  <c:v>42.23</c:v>
                </c:pt>
                <c:pt idx="43">
                  <c:v>42.09</c:v>
                </c:pt>
                <c:pt idx="44">
                  <c:v>42.1</c:v>
                </c:pt>
                <c:pt idx="45">
                  <c:v>42.64</c:v>
                </c:pt>
                <c:pt idx="46">
                  <c:v>42.31</c:v>
                </c:pt>
                <c:pt idx="47">
                  <c:v>42.2</c:v>
                </c:pt>
                <c:pt idx="48">
                  <c:v>42.27</c:v>
                </c:pt>
                <c:pt idx="49">
                  <c:v>42.2</c:v>
                </c:pt>
                <c:pt idx="50">
                  <c:v>42.11</c:v>
                </c:pt>
                <c:pt idx="51">
                  <c:v>42.16</c:v>
                </c:pt>
                <c:pt idx="52">
                  <c:v>42.17</c:v>
                </c:pt>
                <c:pt idx="53">
                  <c:v>42.09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'Battle Master'!$H$20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Master'!$H$21:$H$79</c:f>
              <c:numCache>
                <c:formatCode>0.00</c:formatCode>
                <c:ptCount val="59"/>
                <c:pt idx="0">
                  <c:v>44.96</c:v>
                </c:pt>
                <c:pt idx="1">
                  <c:v>43.07</c:v>
                </c:pt>
                <c:pt idx="2">
                  <c:v>42.89</c:v>
                </c:pt>
                <c:pt idx="3">
                  <c:v>42.8</c:v>
                </c:pt>
                <c:pt idx="4">
                  <c:v>42.63</c:v>
                </c:pt>
                <c:pt idx="5">
                  <c:v>42.59</c:v>
                </c:pt>
                <c:pt idx="6">
                  <c:v>42.77</c:v>
                </c:pt>
                <c:pt idx="7">
                  <c:v>42.69</c:v>
                </c:pt>
                <c:pt idx="8">
                  <c:v>42.93</c:v>
                </c:pt>
                <c:pt idx="9">
                  <c:v>42.59</c:v>
                </c:pt>
                <c:pt idx="10">
                  <c:v>42.85</c:v>
                </c:pt>
                <c:pt idx="11">
                  <c:v>42.69</c:v>
                </c:pt>
                <c:pt idx="12">
                  <c:v>42.59</c:v>
                </c:pt>
                <c:pt idx="13">
                  <c:v>42.4</c:v>
                </c:pt>
                <c:pt idx="14">
                  <c:v>42.47</c:v>
                </c:pt>
                <c:pt idx="15">
                  <c:v>42.35</c:v>
                </c:pt>
                <c:pt idx="16">
                  <c:v>42.34</c:v>
                </c:pt>
                <c:pt idx="17">
                  <c:v>42.39</c:v>
                </c:pt>
                <c:pt idx="18">
                  <c:v>42.46</c:v>
                </c:pt>
                <c:pt idx="19">
                  <c:v>42.71</c:v>
                </c:pt>
                <c:pt idx="20">
                  <c:v>42.38</c:v>
                </c:pt>
                <c:pt idx="21">
                  <c:v>42.43</c:v>
                </c:pt>
                <c:pt idx="22">
                  <c:v>43.33</c:v>
                </c:pt>
                <c:pt idx="23">
                  <c:v>42.65</c:v>
                </c:pt>
                <c:pt idx="24">
                  <c:v>42.24</c:v>
                </c:pt>
                <c:pt idx="25">
                  <c:v>42.38</c:v>
                </c:pt>
                <c:pt idx="26">
                  <c:v>42.41</c:v>
                </c:pt>
                <c:pt idx="27">
                  <c:v>42.49</c:v>
                </c:pt>
                <c:pt idx="28">
                  <c:v>42.47</c:v>
                </c:pt>
                <c:pt idx="29">
                  <c:v>42.3</c:v>
                </c:pt>
                <c:pt idx="30">
                  <c:v>42.46</c:v>
                </c:pt>
                <c:pt idx="31">
                  <c:v>42.4</c:v>
                </c:pt>
                <c:pt idx="32">
                  <c:v>42.39</c:v>
                </c:pt>
                <c:pt idx="33">
                  <c:v>42.28</c:v>
                </c:pt>
                <c:pt idx="34">
                  <c:v>42.6</c:v>
                </c:pt>
                <c:pt idx="35">
                  <c:v>42.51</c:v>
                </c:pt>
                <c:pt idx="36">
                  <c:v>42.42</c:v>
                </c:pt>
                <c:pt idx="37">
                  <c:v>43</c:v>
                </c:pt>
                <c:pt idx="38">
                  <c:v>42.36</c:v>
                </c:pt>
                <c:pt idx="39">
                  <c:v>42.56</c:v>
                </c:pt>
                <c:pt idx="40">
                  <c:v>42.68</c:v>
                </c:pt>
                <c:pt idx="41">
                  <c:v>42.52</c:v>
                </c:pt>
                <c:pt idx="42">
                  <c:v>42.67</c:v>
                </c:pt>
                <c:pt idx="43">
                  <c:v>42.42</c:v>
                </c:pt>
                <c:pt idx="44">
                  <c:v>42.71</c:v>
                </c:pt>
                <c:pt idx="45">
                  <c:v>42.62</c:v>
                </c:pt>
                <c:pt idx="46">
                  <c:v>42.51</c:v>
                </c:pt>
                <c:pt idx="47">
                  <c:v>42.47</c:v>
                </c:pt>
                <c:pt idx="48">
                  <c:v>42.52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'Battle Master'!$I$20</c:f>
              <c:strCache>
                <c:ptCount val="1"/>
                <c:pt idx="0">
                  <c:v>Звягин Григорий </c:v>
                </c:pt>
              </c:strCache>
            </c:strRef>
          </c:tx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Master'!$I$21:$I$79</c:f>
              <c:numCache>
                <c:formatCode>General</c:formatCode>
                <c:ptCount val="59"/>
                <c:pt idx="0">
                  <c:v>42.98</c:v>
                </c:pt>
                <c:pt idx="1">
                  <c:v>42.34</c:v>
                </c:pt>
                <c:pt idx="2">
                  <c:v>42.25</c:v>
                </c:pt>
                <c:pt idx="3">
                  <c:v>42.2</c:v>
                </c:pt>
                <c:pt idx="4">
                  <c:v>42.42</c:v>
                </c:pt>
                <c:pt idx="5">
                  <c:v>42.4</c:v>
                </c:pt>
                <c:pt idx="6">
                  <c:v>42.2</c:v>
                </c:pt>
                <c:pt idx="7">
                  <c:v>42.33</c:v>
                </c:pt>
                <c:pt idx="8">
                  <c:v>42.29</c:v>
                </c:pt>
                <c:pt idx="9">
                  <c:v>42.14</c:v>
                </c:pt>
                <c:pt idx="10">
                  <c:v>42.33</c:v>
                </c:pt>
                <c:pt idx="11">
                  <c:v>42.32</c:v>
                </c:pt>
                <c:pt idx="12">
                  <c:v>42.28</c:v>
                </c:pt>
                <c:pt idx="13">
                  <c:v>42.22</c:v>
                </c:pt>
                <c:pt idx="14">
                  <c:v>42.2</c:v>
                </c:pt>
                <c:pt idx="15">
                  <c:v>42.25</c:v>
                </c:pt>
                <c:pt idx="16">
                  <c:v>42.28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'Battle Master'!$J$20</c:f>
              <c:strCache>
                <c:ptCount val="1"/>
                <c:pt idx="0">
                  <c:v>Голубченко Саша</c:v>
                </c:pt>
              </c:strCache>
            </c:strRef>
          </c:tx>
          <c:marker>
            <c:symbol val="none"/>
          </c:marker>
          <c:cat>
            <c:numRef>
              <c:f>'Battle Master'!$B$21:$B$79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'Battle Master'!$J$21:$J$79</c:f>
              <c:numCache>
                <c:formatCode>General</c:formatCode>
                <c:ptCount val="59"/>
                <c:pt idx="0">
                  <c:v>43.59</c:v>
                </c:pt>
                <c:pt idx="1">
                  <c:v>42.52</c:v>
                </c:pt>
                <c:pt idx="2">
                  <c:v>42.85</c:v>
                </c:pt>
                <c:pt idx="3">
                  <c:v>42.14</c:v>
                </c:pt>
                <c:pt idx="4">
                  <c:v>42.37</c:v>
                </c:pt>
                <c:pt idx="5">
                  <c:v>42.47</c:v>
                </c:pt>
                <c:pt idx="6">
                  <c:v>42.27</c:v>
                </c:pt>
                <c:pt idx="7">
                  <c:v>42.47</c:v>
                </c:pt>
                <c:pt idx="8">
                  <c:v>42.15</c:v>
                </c:pt>
                <c:pt idx="9">
                  <c:v>42.24</c:v>
                </c:pt>
                <c:pt idx="10">
                  <c:v>42.18</c:v>
                </c:pt>
                <c:pt idx="11">
                  <c:v>42.25</c:v>
                </c:pt>
                <c:pt idx="12">
                  <c:v>42.19</c:v>
                </c:pt>
                <c:pt idx="13">
                  <c:v>42.4</c:v>
                </c:pt>
                <c:pt idx="14">
                  <c:v>42.3</c:v>
                </c:pt>
                <c:pt idx="15">
                  <c:v>42.34</c:v>
                </c:pt>
                <c:pt idx="16">
                  <c:v>42.23</c:v>
                </c:pt>
                <c:pt idx="17">
                  <c:v>42.32</c:v>
                </c:pt>
                <c:pt idx="18">
                  <c:v>42.19</c:v>
                </c:pt>
                <c:pt idx="19">
                  <c:v>42.44</c:v>
                </c:pt>
                <c:pt idx="20">
                  <c:v>42.13</c:v>
                </c:pt>
                <c:pt idx="21">
                  <c:v>42.12</c:v>
                </c:pt>
                <c:pt idx="22">
                  <c:v>42.24</c:v>
                </c:pt>
                <c:pt idx="23">
                  <c:v>42.19</c:v>
                </c:pt>
                <c:pt idx="24">
                  <c:v>42.35</c:v>
                </c:pt>
                <c:pt idx="25">
                  <c:v>42.14</c:v>
                </c:pt>
                <c:pt idx="26">
                  <c:v>42.55</c:v>
                </c:pt>
                <c:pt idx="27">
                  <c:v>42.11</c:v>
                </c:pt>
                <c:pt idx="28">
                  <c:v>42.48</c:v>
                </c:pt>
                <c:pt idx="29">
                  <c:v>42.05</c:v>
                </c:pt>
                <c:pt idx="30">
                  <c:v>42.14</c:v>
                </c:pt>
                <c:pt idx="31">
                  <c:v>42.04</c:v>
                </c:pt>
                <c:pt idx="32">
                  <c:v>42.25</c:v>
                </c:pt>
                <c:pt idx="33">
                  <c:v>42.76</c:v>
                </c:pt>
                <c:pt idx="34">
                  <c:v>42.27</c:v>
                </c:pt>
                <c:pt idx="35">
                  <c:v>42.43</c:v>
                </c:pt>
                <c:pt idx="36">
                  <c:v>42.24</c:v>
                </c:pt>
                <c:pt idx="37">
                  <c:v>42.05</c:v>
                </c:pt>
                <c:pt idx="38">
                  <c:v>42.13</c:v>
                </c:pt>
                <c:pt idx="39">
                  <c:v>42.13</c:v>
                </c:pt>
                <c:pt idx="40">
                  <c:v>42.17</c:v>
                </c:pt>
                <c:pt idx="41">
                  <c:v>42.62</c:v>
                </c:pt>
                <c:pt idx="42">
                  <c:v>42.02</c:v>
                </c:pt>
                <c:pt idx="43">
                  <c:v>42.11</c:v>
                </c:pt>
                <c:pt idx="44">
                  <c:v>42.13</c:v>
                </c:pt>
                <c:pt idx="45">
                  <c:v>42.09</c:v>
                </c:pt>
                <c:pt idx="46">
                  <c:v>42.06</c:v>
                </c:pt>
                <c:pt idx="47">
                  <c:v>42.16</c:v>
                </c:pt>
                <c:pt idx="48">
                  <c:v>42.22</c:v>
                </c:pt>
                <c:pt idx="49">
                  <c:v>42.17</c:v>
                </c:pt>
                <c:pt idx="50">
                  <c:v>42.23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93600"/>
        <c:axId val="198644224"/>
      </c:lineChart>
      <c:catAx>
        <c:axId val="19919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8644224"/>
        <c:crosses val="autoZero"/>
        <c:auto val="1"/>
        <c:lblAlgn val="ctr"/>
        <c:lblOffset val="100"/>
        <c:noMultiLvlLbl val="0"/>
      </c:catAx>
      <c:valAx>
        <c:axId val="198644224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1936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Winni!$C$20</c:f>
              <c:strCache>
                <c:ptCount val="1"/>
                <c:pt idx="0">
                  <c:v>Гобади Авеста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Winni!$C$21:$C$78</c:f>
              <c:numCache>
                <c:formatCode>0.00</c:formatCode>
                <c:ptCount val="58"/>
                <c:pt idx="0">
                  <c:v>45.2</c:v>
                </c:pt>
                <c:pt idx="1">
                  <c:v>44.96</c:v>
                </c:pt>
                <c:pt idx="2">
                  <c:v>43.63</c:v>
                </c:pt>
                <c:pt idx="3">
                  <c:v>43.66</c:v>
                </c:pt>
                <c:pt idx="4">
                  <c:v>42.76</c:v>
                </c:pt>
                <c:pt idx="5">
                  <c:v>43.13</c:v>
                </c:pt>
                <c:pt idx="6">
                  <c:v>44.53</c:v>
                </c:pt>
                <c:pt idx="7">
                  <c:v>42.75</c:v>
                </c:pt>
                <c:pt idx="8">
                  <c:v>42.82</c:v>
                </c:pt>
                <c:pt idx="9">
                  <c:v>44.17</c:v>
                </c:pt>
                <c:pt idx="10">
                  <c:v>42.84</c:v>
                </c:pt>
                <c:pt idx="11">
                  <c:v>44.37</c:v>
                </c:pt>
                <c:pt idx="12">
                  <c:v>42.61</c:v>
                </c:pt>
                <c:pt idx="13">
                  <c:v>42.37</c:v>
                </c:pt>
                <c:pt idx="14">
                  <c:v>42.38</c:v>
                </c:pt>
                <c:pt idx="15">
                  <c:v>42.21</c:v>
                </c:pt>
                <c:pt idx="16">
                  <c:v>42.48</c:v>
                </c:pt>
                <c:pt idx="17">
                  <c:v>42.29</c:v>
                </c:pt>
                <c:pt idx="18">
                  <c:v>42.29</c:v>
                </c:pt>
                <c:pt idx="19">
                  <c:v>42.4</c:v>
                </c:pt>
                <c:pt idx="20">
                  <c:v>42.74</c:v>
                </c:pt>
                <c:pt idx="21">
                  <c:v>43.68</c:v>
                </c:pt>
                <c:pt idx="22">
                  <c:v>42.24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Winni!$D$20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Winni!$D$21:$D$78</c:f>
              <c:numCache>
                <c:formatCode>0.00</c:formatCode>
                <c:ptCount val="58"/>
                <c:pt idx="0">
                  <c:v>42.81</c:v>
                </c:pt>
                <c:pt idx="1">
                  <c:v>42.11</c:v>
                </c:pt>
                <c:pt idx="2">
                  <c:v>42.21</c:v>
                </c:pt>
                <c:pt idx="3">
                  <c:v>42.2</c:v>
                </c:pt>
                <c:pt idx="4">
                  <c:v>42.29</c:v>
                </c:pt>
                <c:pt idx="5">
                  <c:v>42.08</c:v>
                </c:pt>
                <c:pt idx="6">
                  <c:v>41.98</c:v>
                </c:pt>
                <c:pt idx="7">
                  <c:v>41.94</c:v>
                </c:pt>
                <c:pt idx="8">
                  <c:v>42.12</c:v>
                </c:pt>
                <c:pt idx="9">
                  <c:v>41.99</c:v>
                </c:pt>
                <c:pt idx="10">
                  <c:v>41.98</c:v>
                </c:pt>
                <c:pt idx="11">
                  <c:v>42.08</c:v>
                </c:pt>
                <c:pt idx="12">
                  <c:v>42.08</c:v>
                </c:pt>
                <c:pt idx="13">
                  <c:v>42.08</c:v>
                </c:pt>
                <c:pt idx="14">
                  <c:v>42.04</c:v>
                </c:pt>
                <c:pt idx="15">
                  <c:v>42.07</c:v>
                </c:pt>
                <c:pt idx="16">
                  <c:v>41.99</c:v>
                </c:pt>
                <c:pt idx="17">
                  <c:v>42.04</c:v>
                </c:pt>
                <c:pt idx="18">
                  <c:v>42.15</c:v>
                </c:pt>
                <c:pt idx="19">
                  <c:v>41.93</c:v>
                </c:pt>
                <c:pt idx="20">
                  <c:v>41.98</c:v>
                </c:pt>
                <c:pt idx="21">
                  <c:v>41.9</c:v>
                </c:pt>
                <c:pt idx="22">
                  <c:v>42.1</c:v>
                </c:pt>
                <c:pt idx="23">
                  <c:v>41.8</c:v>
                </c:pt>
                <c:pt idx="24">
                  <c:v>41.88</c:v>
                </c:pt>
                <c:pt idx="25">
                  <c:v>42.32</c:v>
                </c:pt>
                <c:pt idx="26">
                  <c:v>42.06</c:v>
                </c:pt>
                <c:pt idx="27">
                  <c:v>41.91</c:v>
                </c:pt>
                <c:pt idx="28">
                  <c:v>41.88</c:v>
                </c:pt>
                <c:pt idx="29">
                  <c:v>42.34</c:v>
                </c:pt>
                <c:pt idx="30">
                  <c:v>42.1</c:v>
                </c:pt>
                <c:pt idx="31">
                  <c:v>41.88</c:v>
                </c:pt>
                <c:pt idx="32">
                  <c:v>41.93</c:v>
                </c:pt>
                <c:pt idx="33">
                  <c:v>41.97</c:v>
                </c:pt>
                <c:pt idx="34">
                  <c:v>42.53</c:v>
                </c:pt>
                <c:pt idx="35">
                  <c:v>41.83</c:v>
                </c:pt>
                <c:pt idx="36">
                  <c:v>41.97</c:v>
                </c:pt>
                <c:pt idx="37">
                  <c:v>41.76</c:v>
                </c:pt>
                <c:pt idx="38">
                  <c:v>42.22</c:v>
                </c:pt>
                <c:pt idx="39">
                  <c:v>41.94</c:v>
                </c:pt>
                <c:pt idx="40">
                  <c:v>41.73</c:v>
                </c:pt>
                <c:pt idx="41">
                  <c:v>41.79</c:v>
                </c:pt>
                <c:pt idx="42">
                  <c:v>41.79</c:v>
                </c:pt>
                <c:pt idx="43">
                  <c:v>42.24</c:v>
                </c:pt>
                <c:pt idx="44">
                  <c:v>41.97</c:v>
                </c:pt>
                <c:pt idx="45">
                  <c:v>41.97</c:v>
                </c:pt>
                <c:pt idx="46">
                  <c:v>41.92</c:v>
                </c:pt>
                <c:pt idx="47">
                  <c:v>42.33</c:v>
                </c:pt>
                <c:pt idx="48">
                  <c:v>42.16</c:v>
                </c:pt>
                <c:pt idx="49">
                  <c:v>41.97</c:v>
                </c:pt>
                <c:pt idx="50">
                  <c:v>41.81</c:v>
                </c:pt>
                <c:pt idx="51">
                  <c:v>42.03</c:v>
                </c:pt>
                <c:pt idx="52">
                  <c:v>41.83</c:v>
                </c:pt>
                <c:pt idx="53">
                  <c:v>41.89</c:v>
                </c:pt>
                <c:pt idx="54">
                  <c:v>42.25</c:v>
                </c:pt>
                <c:pt idx="55">
                  <c:v>41.96</c:v>
                </c:pt>
                <c:pt idx="56">
                  <c:v>41.95</c:v>
                </c:pt>
                <c:pt idx="57" formatCode="General">
                  <c:v>41.95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Winni!$E$20</c:f>
              <c:strCache>
                <c:ptCount val="1"/>
                <c:pt idx="0">
                  <c:v>Гобади Авеста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Winni!$E$21:$E$78</c:f>
              <c:numCache>
                <c:formatCode>0.00</c:formatCode>
                <c:ptCount val="58"/>
                <c:pt idx="0">
                  <c:v>43.64</c:v>
                </c:pt>
                <c:pt idx="1">
                  <c:v>42.66</c:v>
                </c:pt>
                <c:pt idx="2">
                  <c:v>42.31</c:v>
                </c:pt>
                <c:pt idx="3">
                  <c:v>42.34</c:v>
                </c:pt>
                <c:pt idx="4">
                  <c:v>42.2</c:v>
                </c:pt>
                <c:pt idx="5">
                  <c:v>42.12</c:v>
                </c:pt>
                <c:pt idx="6">
                  <c:v>42</c:v>
                </c:pt>
                <c:pt idx="7">
                  <c:v>42.14</c:v>
                </c:pt>
                <c:pt idx="8">
                  <c:v>42.09</c:v>
                </c:pt>
                <c:pt idx="9">
                  <c:v>42.15</c:v>
                </c:pt>
                <c:pt idx="10">
                  <c:v>42.59</c:v>
                </c:pt>
                <c:pt idx="11">
                  <c:v>42.07</c:v>
                </c:pt>
                <c:pt idx="12">
                  <c:v>42.22</c:v>
                </c:pt>
                <c:pt idx="13">
                  <c:v>42.3</c:v>
                </c:pt>
                <c:pt idx="14">
                  <c:v>41.99</c:v>
                </c:pt>
                <c:pt idx="15">
                  <c:v>42.3</c:v>
                </c:pt>
                <c:pt idx="16">
                  <c:v>42.22</c:v>
                </c:pt>
                <c:pt idx="17">
                  <c:v>42.12</c:v>
                </c:pt>
                <c:pt idx="18">
                  <c:v>42.25</c:v>
                </c:pt>
                <c:pt idx="19">
                  <c:v>42.09</c:v>
                </c:pt>
                <c:pt idx="20">
                  <c:v>42.1</c:v>
                </c:pt>
                <c:pt idx="21">
                  <c:v>42.35</c:v>
                </c:pt>
                <c:pt idx="22">
                  <c:v>42.22</c:v>
                </c:pt>
                <c:pt idx="23">
                  <c:v>42.17</c:v>
                </c:pt>
                <c:pt idx="24">
                  <c:v>42.18</c:v>
                </c:pt>
                <c:pt idx="25">
                  <c:v>42.16</c:v>
                </c:pt>
                <c:pt idx="26">
                  <c:v>42.22</c:v>
                </c:pt>
                <c:pt idx="27">
                  <c:v>42.22</c:v>
                </c:pt>
                <c:pt idx="28">
                  <c:v>42.24</c:v>
                </c:pt>
                <c:pt idx="29">
                  <c:v>42.31</c:v>
                </c:pt>
                <c:pt idx="30">
                  <c:v>42.39</c:v>
                </c:pt>
                <c:pt idx="31">
                  <c:v>42.66</c:v>
                </c:pt>
                <c:pt idx="32">
                  <c:v>42.39</c:v>
                </c:pt>
                <c:pt idx="33">
                  <c:v>42.23</c:v>
                </c:pt>
                <c:pt idx="34">
                  <c:v>42.27</c:v>
                </c:pt>
                <c:pt idx="35">
                  <c:v>42.12</c:v>
                </c:pt>
                <c:pt idx="36">
                  <c:v>42</c:v>
                </c:pt>
                <c:pt idx="37">
                  <c:v>42.1</c:v>
                </c:pt>
                <c:pt idx="38">
                  <c:v>42.11</c:v>
                </c:pt>
                <c:pt idx="39">
                  <c:v>41.98</c:v>
                </c:pt>
                <c:pt idx="40">
                  <c:v>42.36</c:v>
                </c:pt>
                <c:pt idx="41">
                  <c:v>42.19</c:v>
                </c:pt>
                <c:pt idx="42">
                  <c:v>42.21</c:v>
                </c:pt>
                <c:pt idx="43">
                  <c:v>42.1</c:v>
                </c:pt>
                <c:pt idx="44">
                  <c:v>42.3</c:v>
                </c:pt>
                <c:pt idx="45">
                  <c:v>42.06</c:v>
                </c:pt>
                <c:pt idx="46">
                  <c:v>42.34</c:v>
                </c:pt>
                <c:pt idx="47">
                  <c:v>42.34</c:v>
                </c:pt>
                <c:pt idx="48">
                  <c:v>42.17</c:v>
                </c:pt>
                <c:pt idx="49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Winni!$F$20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Winni!$F$21:$F$78</c:f>
              <c:numCache>
                <c:formatCode>0.00</c:formatCode>
                <c:ptCount val="58"/>
                <c:pt idx="0">
                  <c:v>43.04</c:v>
                </c:pt>
                <c:pt idx="1">
                  <c:v>42.31</c:v>
                </c:pt>
                <c:pt idx="2">
                  <c:v>42.13</c:v>
                </c:pt>
                <c:pt idx="3">
                  <c:v>42.07</c:v>
                </c:pt>
                <c:pt idx="4">
                  <c:v>42.14</c:v>
                </c:pt>
                <c:pt idx="5">
                  <c:v>42.87</c:v>
                </c:pt>
                <c:pt idx="6">
                  <c:v>42.47</c:v>
                </c:pt>
                <c:pt idx="7">
                  <c:v>42.11</c:v>
                </c:pt>
                <c:pt idx="8">
                  <c:v>42.33</c:v>
                </c:pt>
                <c:pt idx="9">
                  <c:v>42.14</c:v>
                </c:pt>
                <c:pt idx="10">
                  <c:v>42.1</c:v>
                </c:pt>
                <c:pt idx="11">
                  <c:v>42.22</c:v>
                </c:pt>
                <c:pt idx="12">
                  <c:v>42.06</c:v>
                </c:pt>
                <c:pt idx="13">
                  <c:v>42.4</c:v>
                </c:pt>
                <c:pt idx="14">
                  <c:v>42.29</c:v>
                </c:pt>
                <c:pt idx="15">
                  <c:v>42.33</c:v>
                </c:pt>
                <c:pt idx="16">
                  <c:v>42.08</c:v>
                </c:pt>
                <c:pt idx="17">
                  <c:v>41.88</c:v>
                </c:pt>
                <c:pt idx="18">
                  <c:v>42.19</c:v>
                </c:pt>
                <c:pt idx="19">
                  <c:v>42.04</c:v>
                </c:pt>
                <c:pt idx="20">
                  <c:v>42.14</c:v>
                </c:pt>
                <c:pt idx="21">
                  <c:v>42.07</c:v>
                </c:pt>
                <c:pt idx="22">
                  <c:v>42.04</c:v>
                </c:pt>
                <c:pt idx="23">
                  <c:v>42.09</c:v>
                </c:pt>
                <c:pt idx="24">
                  <c:v>42.11</c:v>
                </c:pt>
                <c:pt idx="25">
                  <c:v>42.12</c:v>
                </c:pt>
                <c:pt idx="26">
                  <c:v>42.5</c:v>
                </c:pt>
                <c:pt idx="27">
                  <c:v>42.11</c:v>
                </c:pt>
                <c:pt idx="28">
                  <c:v>42</c:v>
                </c:pt>
                <c:pt idx="29">
                  <c:v>41.91</c:v>
                </c:pt>
                <c:pt idx="30">
                  <c:v>41.88</c:v>
                </c:pt>
                <c:pt idx="31">
                  <c:v>42.14</c:v>
                </c:pt>
                <c:pt idx="32">
                  <c:v>41.93</c:v>
                </c:pt>
                <c:pt idx="33">
                  <c:v>41.94</c:v>
                </c:pt>
                <c:pt idx="34">
                  <c:v>41.92</c:v>
                </c:pt>
                <c:pt idx="35">
                  <c:v>42.26</c:v>
                </c:pt>
                <c:pt idx="36">
                  <c:v>42.4</c:v>
                </c:pt>
                <c:pt idx="37">
                  <c:v>42.06</c:v>
                </c:pt>
                <c:pt idx="38">
                  <c:v>41.99</c:v>
                </c:pt>
                <c:pt idx="39">
                  <c:v>41.92</c:v>
                </c:pt>
                <c:pt idx="40">
                  <c:v>42.09</c:v>
                </c:pt>
                <c:pt idx="41">
                  <c:v>41.97</c:v>
                </c:pt>
                <c:pt idx="42">
                  <c:v>42.1</c:v>
                </c:pt>
                <c:pt idx="43">
                  <c:v>42.17</c:v>
                </c:pt>
                <c:pt idx="44">
                  <c:v>41.92</c:v>
                </c:pt>
                <c:pt idx="45">
                  <c:v>42.17</c:v>
                </c:pt>
                <c:pt idx="46">
                  <c:v>42.08</c:v>
                </c:pt>
                <c:pt idx="47">
                  <c:v>42.21</c:v>
                </c:pt>
                <c:pt idx="48">
                  <c:v>42.07</c:v>
                </c:pt>
                <c:pt idx="49">
                  <c:v>41.96</c:v>
                </c:pt>
                <c:pt idx="50">
                  <c:v>42.07</c:v>
                </c:pt>
                <c:pt idx="51">
                  <c:v>42.82</c:v>
                </c:pt>
                <c:pt idx="52">
                  <c:v>42.87</c:v>
                </c:pt>
                <c:pt idx="53">
                  <c:v>42.19</c:v>
                </c:pt>
                <c:pt idx="54">
                  <c:v>42.21</c:v>
                </c:pt>
                <c:pt idx="55">
                  <c:v>42.18</c:v>
                </c:pt>
                <c:pt idx="56">
                  <c:v>42.32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Winni!$G$20</c:f>
              <c:strCache>
                <c:ptCount val="1"/>
                <c:pt idx="0">
                  <c:v>Гобади Авеста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Winni!$G$21:$G$78</c:f>
              <c:numCache>
                <c:formatCode>0.00</c:formatCode>
                <c:ptCount val="58"/>
                <c:pt idx="0">
                  <c:v>43.46</c:v>
                </c:pt>
                <c:pt idx="1">
                  <c:v>42.68</c:v>
                </c:pt>
                <c:pt idx="2">
                  <c:v>42.54</c:v>
                </c:pt>
                <c:pt idx="3">
                  <c:v>43.16</c:v>
                </c:pt>
                <c:pt idx="4">
                  <c:v>42.35</c:v>
                </c:pt>
                <c:pt idx="5">
                  <c:v>42.34</c:v>
                </c:pt>
                <c:pt idx="6">
                  <c:v>42.39</c:v>
                </c:pt>
                <c:pt idx="7">
                  <c:v>43.02</c:v>
                </c:pt>
                <c:pt idx="8">
                  <c:v>42.45</c:v>
                </c:pt>
                <c:pt idx="9">
                  <c:v>42.44</c:v>
                </c:pt>
                <c:pt idx="10">
                  <c:v>42.48</c:v>
                </c:pt>
                <c:pt idx="11">
                  <c:v>42.14</c:v>
                </c:pt>
                <c:pt idx="12">
                  <c:v>42.34</c:v>
                </c:pt>
                <c:pt idx="13">
                  <c:v>42.19</c:v>
                </c:pt>
                <c:pt idx="14">
                  <c:v>42.13</c:v>
                </c:pt>
                <c:pt idx="15">
                  <c:v>42.21</c:v>
                </c:pt>
                <c:pt idx="16">
                  <c:v>42.33</c:v>
                </c:pt>
                <c:pt idx="17">
                  <c:v>42.15</c:v>
                </c:pt>
                <c:pt idx="18">
                  <c:v>42.23</c:v>
                </c:pt>
                <c:pt idx="19">
                  <c:v>42.15</c:v>
                </c:pt>
                <c:pt idx="20">
                  <c:v>42.46</c:v>
                </c:pt>
                <c:pt idx="21">
                  <c:v>42.61</c:v>
                </c:pt>
                <c:pt idx="22">
                  <c:v>43.07</c:v>
                </c:pt>
                <c:pt idx="23">
                  <c:v>42.48</c:v>
                </c:pt>
                <c:pt idx="24">
                  <c:v>43.37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Winni!$H$20</c:f>
              <c:strCache>
                <c:ptCount val="1"/>
                <c:pt idx="0">
                  <c:v>Гобади Авеста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Winni!$H$21:$H$78</c:f>
              <c:numCache>
                <c:formatCode>0.00</c:formatCode>
                <c:ptCount val="58"/>
                <c:pt idx="0">
                  <c:v>43.13</c:v>
                </c:pt>
                <c:pt idx="1">
                  <c:v>42.36</c:v>
                </c:pt>
                <c:pt idx="2">
                  <c:v>42.32</c:v>
                </c:pt>
                <c:pt idx="3">
                  <c:v>42.17</c:v>
                </c:pt>
                <c:pt idx="4">
                  <c:v>42.02</c:v>
                </c:pt>
                <c:pt idx="5">
                  <c:v>43.2</c:v>
                </c:pt>
                <c:pt idx="6">
                  <c:v>42.37</c:v>
                </c:pt>
                <c:pt idx="7">
                  <c:v>42.85</c:v>
                </c:pt>
                <c:pt idx="8">
                  <c:v>42.31</c:v>
                </c:pt>
                <c:pt idx="9">
                  <c:v>43.37</c:v>
                </c:pt>
                <c:pt idx="10">
                  <c:v>42.48</c:v>
                </c:pt>
                <c:pt idx="11">
                  <c:v>42.32</c:v>
                </c:pt>
                <c:pt idx="12">
                  <c:v>42.13</c:v>
                </c:pt>
                <c:pt idx="13">
                  <c:v>42.29</c:v>
                </c:pt>
                <c:pt idx="14">
                  <c:v>42.74</c:v>
                </c:pt>
                <c:pt idx="15">
                  <c:v>42.16</c:v>
                </c:pt>
                <c:pt idx="16">
                  <c:v>43.37</c:v>
                </c:pt>
                <c:pt idx="17">
                  <c:v>44.05</c:v>
                </c:pt>
                <c:pt idx="18">
                  <c:v>42.55</c:v>
                </c:pt>
                <c:pt idx="19">
                  <c:v>42.16</c:v>
                </c:pt>
                <c:pt idx="20">
                  <c:v>42.36</c:v>
                </c:pt>
                <c:pt idx="21">
                  <c:v>42.23</c:v>
                </c:pt>
                <c:pt idx="22">
                  <c:v>42.09</c:v>
                </c:pt>
                <c:pt idx="23">
                  <c:v>42.05</c:v>
                </c:pt>
                <c:pt idx="24">
                  <c:v>42.22</c:v>
                </c:pt>
                <c:pt idx="25">
                  <c:v>42.1</c:v>
                </c:pt>
                <c:pt idx="26">
                  <c:v>42.01</c:v>
                </c:pt>
                <c:pt idx="27">
                  <c:v>42.11</c:v>
                </c:pt>
                <c:pt idx="28">
                  <c:v>42.21</c:v>
                </c:pt>
                <c:pt idx="29">
                  <c:v>42.08</c:v>
                </c:pt>
                <c:pt idx="30">
                  <c:v>42.22</c:v>
                </c:pt>
                <c:pt idx="31">
                  <c:v>43.13</c:v>
                </c:pt>
                <c:pt idx="32">
                  <c:v>43.57</c:v>
                </c:pt>
                <c:pt idx="33">
                  <c:v>42.08</c:v>
                </c:pt>
                <c:pt idx="34">
                  <c:v>42.21</c:v>
                </c:pt>
                <c:pt idx="35">
                  <c:v>42.22</c:v>
                </c:pt>
                <c:pt idx="36">
                  <c:v>42.04</c:v>
                </c:pt>
                <c:pt idx="37">
                  <c:v>42.14</c:v>
                </c:pt>
                <c:pt idx="38">
                  <c:v>42.07</c:v>
                </c:pt>
                <c:pt idx="39">
                  <c:v>42.24</c:v>
                </c:pt>
                <c:pt idx="40">
                  <c:v>42.18</c:v>
                </c:pt>
                <c:pt idx="41">
                  <c:v>42.13</c:v>
                </c:pt>
                <c:pt idx="42">
                  <c:v>42.19</c:v>
                </c:pt>
                <c:pt idx="43">
                  <c:v>42.11</c:v>
                </c:pt>
                <c:pt idx="44">
                  <c:v>42.16</c:v>
                </c:pt>
                <c:pt idx="45">
                  <c:v>42.44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Winni!$I$20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Winni!$I$21:$I$78</c:f>
              <c:numCache>
                <c:formatCode>General</c:formatCode>
                <c:ptCount val="58"/>
                <c:pt idx="0">
                  <c:v>44.24</c:v>
                </c:pt>
                <c:pt idx="1">
                  <c:v>42.66</c:v>
                </c:pt>
                <c:pt idx="2">
                  <c:v>42.33</c:v>
                </c:pt>
                <c:pt idx="3">
                  <c:v>42.3</c:v>
                </c:pt>
                <c:pt idx="4">
                  <c:v>42.37</c:v>
                </c:pt>
                <c:pt idx="5">
                  <c:v>42.36</c:v>
                </c:pt>
                <c:pt idx="6">
                  <c:v>42.35</c:v>
                </c:pt>
                <c:pt idx="7">
                  <c:v>42.1</c:v>
                </c:pt>
                <c:pt idx="8">
                  <c:v>42.45</c:v>
                </c:pt>
                <c:pt idx="9">
                  <c:v>42.39</c:v>
                </c:pt>
                <c:pt idx="10">
                  <c:v>42.45</c:v>
                </c:pt>
                <c:pt idx="11">
                  <c:v>42.56</c:v>
                </c:pt>
                <c:pt idx="12">
                  <c:v>42.36</c:v>
                </c:pt>
                <c:pt idx="13">
                  <c:v>42.28</c:v>
                </c:pt>
                <c:pt idx="14">
                  <c:v>42.27</c:v>
                </c:pt>
                <c:pt idx="15">
                  <c:v>42.16</c:v>
                </c:pt>
                <c:pt idx="16">
                  <c:v>42.27</c:v>
                </c:pt>
                <c:pt idx="17">
                  <c:v>42.13</c:v>
                </c:pt>
                <c:pt idx="18">
                  <c:v>42.81</c:v>
                </c:pt>
                <c:pt idx="19">
                  <c:v>42.28</c:v>
                </c:pt>
                <c:pt idx="20">
                  <c:v>42.23</c:v>
                </c:pt>
                <c:pt idx="21">
                  <c:v>42.16</c:v>
                </c:pt>
                <c:pt idx="22">
                  <c:v>42.42</c:v>
                </c:pt>
                <c:pt idx="23">
                  <c:v>42.46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Winni!$J$20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Winni!$B$21:$B$78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Winni!$J$21:$J$78</c:f>
              <c:numCache>
                <c:formatCode>General</c:formatCode>
                <c:ptCount val="58"/>
                <c:pt idx="0">
                  <c:v>43.4</c:v>
                </c:pt>
                <c:pt idx="1">
                  <c:v>42.79</c:v>
                </c:pt>
                <c:pt idx="2">
                  <c:v>42.3</c:v>
                </c:pt>
                <c:pt idx="3">
                  <c:v>42.27</c:v>
                </c:pt>
                <c:pt idx="4">
                  <c:v>42.52</c:v>
                </c:pt>
                <c:pt idx="5">
                  <c:v>41.98</c:v>
                </c:pt>
                <c:pt idx="6">
                  <c:v>42.35</c:v>
                </c:pt>
                <c:pt idx="7">
                  <c:v>42.11</c:v>
                </c:pt>
                <c:pt idx="8">
                  <c:v>42.26</c:v>
                </c:pt>
                <c:pt idx="9">
                  <c:v>42.19</c:v>
                </c:pt>
                <c:pt idx="10">
                  <c:v>42.49</c:v>
                </c:pt>
                <c:pt idx="11">
                  <c:v>42.14</c:v>
                </c:pt>
                <c:pt idx="12">
                  <c:v>42.23</c:v>
                </c:pt>
                <c:pt idx="13">
                  <c:v>42.25</c:v>
                </c:pt>
                <c:pt idx="14">
                  <c:v>42.31</c:v>
                </c:pt>
                <c:pt idx="15">
                  <c:v>42.38</c:v>
                </c:pt>
                <c:pt idx="16">
                  <c:v>42.3</c:v>
                </c:pt>
                <c:pt idx="17">
                  <c:v>42.11</c:v>
                </c:pt>
                <c:pt idx="18">
                  <c:v>42.57</c:v>
                </c:pt>
                <c:pt idx="19">
                  <c:v>42.42</c:v>
                </c:pt>
                <c:pt idx="20">
                  <c:v>42.15</c:v>
                </c:pt>
                <c:pt idx="21">
                  <c:v>42.12</c:v>
                </c:pt>
                <c:pt idx="22">
                  <c:v>42.06</c:v>
                </c:pt>
                <c:pt idx="23">
                  <c:v>42.3</c:v>
                </c:pt>
                <c:pt idx="24">
                  <c:v>42.25</c:v>
                </c:pt>
                <c:pt idx="25">
                  <c:v>42.24</c:v>
                </c:pt>
                <c:pt idx="26">
                  <c:v>42.24</c:v>
                </c:pt>
                <c:pt idx="27">
                  <c:v>42.01</c:v>
                </c:pt>
                <c:pt idx="28">
                  <c:v>42.15</c:v>
                </c:pt>
                <c:pt idx="29">
                  <c:v>42.55</c:v>
                </c:pt>
                <c:pt idx="30">
                  <c:v>42.69</c:v>
                </c:pt>
                <c:pt idx="31">
                  <c:v>42.18</c:v>
                </c:pt>
                <c:pt idx="32">
                  <c:v>42.37</c:v>
                </c:pt>
                <c:pt idx="33">
                  <c:v>42.06</c:v>
                </c:pt>
                <c:pt idx="34">
                  <c:v>42.07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643136"/>
        <c:axId val="199091328"/>
      </c:lineChart>
      <c:catAx>
        <c:axId val="199643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091328"/>
        <c:crosses val="autoZero"/>
        <c:auto val="1"/>
        <c:lblAlgn val="ctr"/>
        <c:lblOffset val="100"/>
        <c:noMultiLvlLbl val="0"/>
      </c:catAx>
      <c:valAx>
        <c:axId val="199091328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6431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Wasp!$C$20</c:f>
              <c:strCache>
                <c:ptCount val="1"/>
                <c:pt idx="0">
                  <c:v>Василевский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Wasp!$C$21:$C$79</c:f>
              <c:numCache>
                <c:formatCode>0.00</c:formatCode>
                <c:ptCount val="59"/>
                <c:pt idx="0">
                  <c:v>43.4</c:v>
                </c:pt>
                <c:pt idx="1">
                  <c:v>42.79</c:v>
                </c:pt>
                <c:pt idx="2">
                  <c:v>42.3</c:v>
                </c:pt>
                <c:pt idx="3">
                  <c:v>42.27</c:v>
                </c:pt>
                <c:pt idx="4">
                  <c:v>42.52</c:v>
                </c:pt>
                <c:pt idx="5">
                  <c:v>41.98</c:v>
                </c:pt>
                <c:pt idx="6">
                  <c:v>42.35</c:v>
                </c:pt>
                <c:pt idx="7">
                  <c:v>42.11</c:v>
                </c:pt>
                <c:pt idx="8">
                  <c:v>42.26</c:v>
                </c:pt>
                <c:pt idx="9">
                  <c:v>42.19</c:v>
                </c:pt>
                <c:pt idx="10">
                  <c:v>42.49</c:v>
                </c:pt>
                <c:pt idx="11">
                  <c:v>42.14</c:v>
                </c:pt>
                <c:pt idx="12">
                  <c:v>42.23</c:v>
                </c:pt>
                <c:pt idx="13">
                  <c:v>42.25</c:v>
                </c:pt>
                <c:pt idx="14">
                  <c:v>42.31</c:v>
                </c:pt>
                <c:pt idx="15">
                  <c:v>42.38</c:v>
                </c:pt>
                <c:pt idx="16">
                  <c:v>42.3</c:v>
                </c:pt>
                <c:pt idx="17">
                  <c:v>42.11</c:v>
                </c:pt>
                <c:pt idx="18">
                  <c:v>42.57</c:v>
                </c:pt>
                <c:pt idx="19">
                  <c:v>42.42</c:v>
                </c:pt>
                <c:pt idx="20">
                  <c:v>42.15</c:v>
                </c:pt>
                <c:pt idx="21">
                  <c:v>42.12</c:v>
                </c:pt>
                <c:pt idx="22">
                  <c:v>42.06</c:v>
                </c:pt>
                <c:pt idx="23">
                  <c:v>42.3</c:v>
                </c:pt>
                <c:pt idx="24">
                  <c:v>42.25</c:v>
                </c:pt>
                <c:pt idx="25">
                  <c:v>42.24</c:v>
                </c:pt>
                <c:pt idx="26">
                  <c:v>42.24</c:v>
                </c:pt>
                <c:pt idx="27">
                  <c:v>42.01</c:v>
                </c:pt>
                <c:pt idx="28">
                  <c:v>42.15</c:v>
                </c:pt>
                <c:pt idx="29">
                  <c:v>42.55</c:v>
                </c:pt>
                <c:pt idx="30">
                  <c:v>42.69</c:v>
                </c:pt>
                <c:pt idx="31">
                  <c:v>42.18</c:v>
                </c:pt>
                <c:pt idx="32">
                  <c:v>42.37</c:v>
                </c:pt>
                <c:pt idx="33">
                  <c:v>42.06</c:v>
                </c:pt>
                <c:pt idx="34">
                  <c:v>42.07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Wasp!$D$20</c:f>
              <c:strCache>
                <c:ptCount val="1"/>
                <c:pt idx="0">
                  <c:v>Швец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Wasp!$D$21:$D$79</c:f>
              <c:numCache>
                <c:formatCode>0.00</c:formatCode>
                <c:ptCount val="59"/>
                <c:pt idx="0">
                  <c:v>44.85</c:v>
                </c:pt>
                <c:pt idx="1">
                  <c:v>42.91</c:v>
                </c:pt>
                <c:pt idx="2">
                  <c:v>42.85</c:v>
                </c:pt>
                <c:pt idx="3">
                  <c:v>42.81</c:v>
                </c:pt>
                <c:pt idx="4">
                  <c:v>42.66</c:v>
                </c:pt>
                <c:pt idx="5">
                  <c:v>42.79</c:v>
                </c:pt>
                <c:pt idx="6">
                  <c:v>42.9</c:v>
                </c:pt>
                <c:pt idx="7">
                  <c:v>43</c:v>
                </c:pt>
                <c:pt idx="8">
                  <c:v>43.12</c:v>
                </c:pt>
                <c:pt idx="9">
                  <c:v>42.83</c:v>
                </c:pt>
                <c:pt idx="10">
                  <c:v>42.7</c:v>
                </c:pt>
                <c:pt idx="11">
                  <c:v>43.5</c:v>
                </c:pt>
                <c:pt idx="12">
                  <c:v>43.7</c:v>
                </c:pt>
                <c:pt idx="13">
                  <c:v>42.74</c:v>
                </c:pt>
                <c:pt idx="14">
                  <c:v>43.02</c:v>
                </c:pt>
                <c:pt idx="15">
                  <c:v>42.89</c:v>
                </c:pt>
                <c:pt idx="16">
                  <c:v>42.74</c:v>
                </c:pt>
                <c:pt idx="17">
                  <c:v>42.73</c:v>
                </c:pt>
                <c:pt idx="18">
                  <c:v>42.78</c:v>
                </c:pt>
                <c:pt idx="19">
                  <c:v>42.78</c:v>
                </c:pt>
                <c:pt idx="20">
                  <c:v>42.64</c:v>
                </c:pt>
                <c:pt idx="21">
                  <c:v>42.61</c:v>
                </c:pt>
                <c:pt idx="22">
                  <c:v>42.68</c:v>
                </c:pt>
                <c:pt idx="23">
                  <c:v>43.07</c:v>
                </c:pt>
                <c:pt idx="24">
                  <c:v>42.75</c:v>
                </c:pt>
                <c:pt idx="25">
                  <c:v>43.82</c:v>
                </c:pt>
                <c:pt idx="26">
                  <c:v>42.72</c:v>
                </c:pt>
                <c:pt idx="27">
                  <c:v>42.69</c:v>
                </c:pt>
                <c:pt idx="28">
                  <c:v>42.65</c:v>
                </c:pt>
                <c:pt idx="29">
                  <c:v>42.68</c:v>
                </c:pt>
                <c:pt idx="30">
                  <c:v>42.82</c:v>
                </c:pt>
                <c:pt idx="31">
                  <c:v>42.38</c:v>
                </c:pt>
                <c:pt idx="32">
                  <c:v>42.77</c:v>
                </c:pt>
                <c:pt idx="33">
                  <c:v>43.82</c:v>
                </c:pt>
                <c:pt idx="34">
                  <c:v>42.89</c:v>
                </c:pt>
                <c:pt idx="35">
                  <c:v>42.51</c:v>
                </c:pt>
                <c:pt idx="36">
                  <c:v>43.3</c:v>
                </c:pt>
                <c:pt idx="37">
                  <c:v>43.55</c:v>
                </c:pt>
                <c:pt idx="38">
                  <c:v>42.55</c:v>
                </c:pt>
                <c:pt idx="39">
                  <c:v>42.75</c:v>
                </c:pt>
                <c:pt idx="40">
                  <c:v>42.98</c:v>
                </c:pt>
                <c:pt idx="41">
                  <c:v>43.35</c:v>
                </c:pt>
                <c:pt idx="42">
                  <c:v>42.55</c:v>
                </c:pt>
                <c:pt idx="43">
                  <c:v>42.59</c:v>
                </c:pt>
                <c:pt idx="44">
                  <c:v>43.32</c:v>
                </c:pt>
                <c:pt idx="45">
                  <c:v>43.48</c:v>
                </c:pt>
                <c:pt idx="46">
                  <c:v>42.63</c:v>
                </c:pt>
                <c:pt idx="47">
                  <c:v>42.66</c:v>
                </c:pt>
                <c:pt idx="48">
                  <c:v>42.75</c:v>
                </c:pt>
                <c:pt idx="49">
                  <c:v>42.65</c:v>
                </c:pt>
                <c:pt idx="50">
                  <c:v>42.83</c:v>
                </c:pt>
                <c:pt idx="51">
                  <c:v>42.87</c:v>
                </c:pt>
                <c:pt idx="52">
                  <c:v>43.18</c:v>
                </c:pt>
                <c:pt idx="53">
                  <c:v>43.19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Wasp!$E$20</c:f>
              <c:strCache>
                <c:ptCount val="1"/>
                <c:pt idx="0">
                  <c:v>Василевский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Wasp!$E$21:$E$79</c:f>
              <c:numCache>
                <c:formatCode>0.00</c:formatCode>
                <c:ptCount val="59"/>
                <c:pt idx="0">
                  <c:v>43.36</c:v>
                </c:pt>
                <c:pt idx="1">
                  <c:v>42.54</c:v>
                </c:pt>
                <c:pt idx="2">
                  <c:v>42.24</c:v>
                </c:pt>
                <c:pt idx="3">
                  <c:v>42.41</c:v>
                </c:pt>
                <c:pt idx="4">
                  <c:v>42.27</c:v>
                </c:pt>
                <c:pt idx="5">
                  <c:v>42.42</c:v>
                </c:pt>
                <c:pt idx="6">
                  <c:v>42.11</c:v>
                </c:pt>
                <c:pt idx="7">
                  <c:v>42.21</c:v>
                </c:pt>
                <c:pt idx="8">
                  <c:v>42.38</c:v>
                </c:pt>
                <c:pt idx="9">
                  <c:v>42.49</c:v>
                </c:pt>
                <c:pt idx="10">
                  <c:v>42.23</c:v>
                </c:pt>
                <c:pt idx="11">
                  <c:v>42.25</c:v>
                </c:pt>
                <c:pt idx="12">
                  <c:v>42.31</c:v>
                </c:pt>
                <c:pt idx="13">
                  <c:v>43.27</c:v>
                </c:pt>
                <c:pt idx="14">
                  <c:v>42.04</c:v>
                </c:pt>
                <c:pt idx="15">
                  <c:v>42.25</c:v>
                </c:pt>
                <c:pt idx="16">
                  <c:v>42.2</c:v>
                </c:pt>
                <c:pt idx="17">
                  <c:v>42.1</c:v>
                </c:pt>
                <c:pt idx="18">
                  <c:v>42.57</c:v>
                </c:pt>
                <c:pt idx="19">
                  <c:v>42.13</c:v>
                </c:pt>
                <c:pt idx="20">
                  <c:v>42.9</c:v>
                </c:pt>
                <c:pt idx="21">
                  <c:v>42.08</c:v>
                </c:pt>
                <c:pt idx="22">
                  <c:v>42.06</c:v>
                </c:pt>
                <c:pt idx="23">
                  <c:v>42.18</c:v>
                </c:pt>
                <c:pt idx="24">
                  <c:v>41.9</c:v>
                </c:pt>
                <c:pt idx="25">
                  <c:v>41.97</c:v>
                </c:pt>
                <c:pt idx="26">
                  <c:v>42.2</c:v>
                </c:pt>
                <c:pt idx="27">
                  <c:v>42.65</c:v>
                </c:pt>
                <c:pt idx="28">
                  <c:v>42.17</c:v>
                </c:pt>
                <c:pt idx="29">
                  <c:v>42.12</c:v>
                </c:pt>
                <c:pt idx="30">
                  <c:v>42.11</c:v>
                </c:pt>
                <c:pt idx="31">
                  <c:v>41.9</c:v>
                </c:pt>
                <c:pt idx="32">
                  <c:v>41.92</c:v>
                </c:pt>
                <c:pt idx="33">
                  <c:v>42.15</c:v>
                </c:pt>
                <c:pt idx="34">
                  <c:v>42.05</c:v>
                </c:pt>
                <c:pt idx="35">
                  <c:v>42.4</c:v>
                </c:pt>
                <c:pt idx="36">
                  <c:v>42.03</c:v>
                </c:pt>
                <c:pt idx="37">
                  <c:v>41.88</c:v>
                </c:pt>
                <c:pt idx="38">
                  <c:v>42.12</c:v>
                </c:pt>
                <c:pt idx="39">
                  <c:v>43.77</c:v>
                </c:pt>
                <c:pt idx="40">
                  <c:v>42.19</c:v>
                </c:pt>
                <c:pt idx="41">
                  <c:v>42.04</c:v>
                </c:pt>
                <c:pt idx="42">
                  <c:v>41.97</c:v>
                </c:pt>
                <c:pt idx="43">
                  <c:v>42.16</c:v>
                </c:pt>
                <c:pt idx="44">
                  <c:v>42.03</c:v>
                </c:pt>
                <c:pt idx="45">
                  <c:v>41.89</c:v>
                </c:pt>
                <c:pt idx="46">
                  <c:v>42.1</c:v>
                </c:pt>
                <c:pt idx="47">
                  <c:v>42.45</c:v>
                </c:pt>
                <c:pt idx="48">
                  <c:v>42.5</c:v>
                </c:pt>
                <c:pt idx="49">
                  <c:v>42.21</c:v>
                </c:pt>
                <c:pt idx="50">
                  <c:v>42.49</c:v>
                </c:pt>
                <c:pt idx="51">
                  <c:v>42.41</c:v>
                </c:pt>
                <c:pt idx="52">
                  <c:v>42.13</c:v>
                </c:pt>
                <c:pt idx="53">
                  <c:v>42.14</c:v>
                </c:pt>
                <c:pt idx="54">
                  <c:v>42.35</c:v>
                </c:pt>
                <c:pt idx="55">
                  <c:v>42.17</c:v>
                </c:pt>
                <c:pt idx="56">
                  <c:v>42.74</c:v>
                </c:pt>
                <c:pt idx="57" formatCode="General">
                  <c:v>42.06</c:v>
                </c:pt>
                <c:pt idx="58" formatCode="General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Wasp!$F$20</c:f>
              <c:strCache>
                <c:ptCount val="1"/>
                <c:pt idx="0">
                  <c:v>Швец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Wasp!$F$21:$F$79</c:f>
              <c:numCache>
                <c:formatCode>0.00</c:formatCode>
                <c:ptCount val="59"/>
                <c:pt idx="0">
                  <c:v>43.8</c:v>
                </c:pt>
                <c:pt idx="1">
                  <c:v>42.66</c:v>
                </c:pt>
                <c:pt idx="2">
                  <c:v>42.62</c:v>
                </c:pt>
                <c:pt idx="3">
                  <c:v>42.32</c:v>
                </c:pt>
                <c:pt idx="4">
                  <c:v>42.29</c:v>
                </c:pt>
                <c:pt idx="5">
                  <c:v>42.17</c:v>
                </c:pt>
                <c:pt idx="6">
                  <c:v>42.36</c:v>
                </c:pt>
                <c:pt idx="7">
                  <c:v>42.48</c:v>
                </c:pt>
                <c:pt idx="8">
                  <c:v>42.56</c:v>
                </c:pt>
                <c:pt idx="9">
                  <c:v>42.27</c:v>
                </c:pt>
                <c:pt idx="10">
                  <c:v>42.37</c:v>
                </c:pt>
                <c:pt idx="11">
                  <c:v>42.23</c:v>
                </c:pt>
                <c:pt idx="12">
                  <c:v>42.18</c:v>
                </c:pt>
                <c:pt idx="13">
                  <c:v>42.49</c:v>
                </c:pt>
                <c:pt idx="14">
                  <c:v>42.77</c:v>
                </c:pt>
                <c:pt idx="15">
                  <c:v>42.21</c:v>
                </c:pt>
                <c:pt idx="16">
                  <c:v>42.3</c:v>
                </c:pt>
                <c:pt idx="17">
                  <c:v>42.24</c:v>
                </c:pt>
                <c:pt idx="18">
                  <c:v>42.3</c:v>
                </c:pt>
                <c:pt idx="19">
                  <c:v>42.16</c:v>
                </c:pt>
                <c:pt idx="20">
                  <c:v>42.16</c:v>
                </c:pt>
                <c:pt idx="21">
                  <c:v>42.39</c:v>
                </c:pt>
                <c:pt idx="22">
                  <c:v>42.2</c:v>
                </c:pt>
                <c:pt idx="23">
                  <c:v>42.29</c:v>
                </c:pt>
                <c:pt idx="24">
                  <c:v>42.3</c:v>
                </c:pt>
                <c:pt idx="25">
                  <c:v>42.31</c:v>
                </c:pt>
                <c:pt idx="26">
                  <c:v>42.47</c:v>
                </c:pt>
                <c:pt idx="27">
                  <c:v>42.54</c:v>
                </c:pt>
                <c:pt idx="28">
                  <c:v>42.35</c:v>
                </c:pt>
                <c:pt idx="29">
                  <c:v>42.47</c:v>
                </c:pt>
                <c:pt idx="30">
                  <c:v>42.23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Wasp!$G$20</c:f>
              <c:strCache>
                <c:ptCount val="1"/>
                <c:pt idx="0">
                  <c:v>Василевский Александр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Wasp!$G$21:$G$79</c:f>
              <c:numCache>
                <c:formatCode>0.00</c:formatCode>
                <c:ptCount val="59"/>
                <c:pt idx="0">
                  <c:v>44.51</c:v>
                </c:pt>
                <c:pt idx="1">
                  <c:v>42.34</c:v>
                </c:pt>
                <c:pt idx="2">
                  <c:v>42.02</c:v>
                </c:pt>
                <c:pt idx="3">
                  <c:v>42.26</c:v>
                </c:pt>
                <c:pt idx="4">
                  <c:v>42.22</c:v>
                </c:pt>
                <c:pt idx="5">
                  <c:v>42.33</c:v>
                </c:pt>
                <c:pt idx="6">
                  <c:v>42.2</c:v>
                </c:pt>
                <c:pt idx="7">
                  <c:v>42.42</c:v>
                </c:pt>
                <c:pt idx="8">
                  <c:v>42.36</c:v>
                </c:pt>
                <c:pt idx="9">
                  <c:v>42.11</c:v>
                </c:pt>
                <c:pt idx="10">
                  <c:v>44.11</c:v>
                </c:pt>
                <c:pt idx="11">
                  <c:v>42.42</c:v>
                </c:pt>
                <c:pt idx="12">
                  <c:v>42.93</c:v>
                </c:pt>
                <c:pt idx="13">
                  <c:v>42.49</c:v>
                </c:pt>
                <c:pt idx="14">
                  <c:v>42.57</c:v>
                </c:pt>
                <c:pt idx="15">
                  <c:v>43.17</c:v>
                </c:pt>
                <c:pt idx="16">
                  <c:v>42.19</c:v>
                </c:pt>
                <c:pt idx="17">
                  <c:v>42.08</c:v>
                </c:pt>
                <c:pt idx="18">
                  <c:v>42.32</c:v>
                </c:pt>
                <c:pt idx="19">
                  <c:v>43.24</c:v>
                </c:pt>
                <c:pt idx="20">
                  <c:v>42.1</c:v>
                </c:pt>
                <c:pt idx="21">
                  <c:v>42.17</c:v>
                </c:pt>
                <c:pt idx="22">
                  <c:v>42.23</c:v>
                </c:pt>
                <c:pt idx="23">
                  <c:v>42.09</c:v>
                </c:pt>
                <c:pt idx="24">
                  <c:v>43.22</c:v>
                </c:pt>
                <c:pt idx="25">
                  <c:v>42.46</c:v>
                </c:pt>
                <c:pt idx="26">
                  <c:v>42.39</c:v>
                </c:pt>
                <c:pt idx="27">
                  <c:v>42.34</c:v>
                </c:pt>
                <c:pt idx="28">
                  <c:v>42.14</c:v>
                </c:pt>
                <c:pt idx="29">
                  <c:v>42.3</c:v>
                </c:pt>
                <c:pt idx="30">
                  <c:v>42.11</c:v>
                </c:pt>
                <c:pt idx="31">
                  <c:v>42.28</c:v>
                </c:pt>
                <c:pt idx="32">
                  <c:v>42.84</c:v>
                </c:pt>
                <c:pt idx="33">
                  <c:v>42.63</c:v>
                </c:pt>
                <c:pt idx="34">
                  <c:v>42.28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Wasp!$H$20</c:f>
              <c:strCache>
                <c:ptCount val="1"/>
                <c:pt idx="0">
                  <c:v>Швец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Wasp!$H$21:$H$79</c:f>
              <c:numCache>
                <c:formatCode>0.00</c:formatCode>
                <c:ptCount val="59"/>
                <c:pt idx="0">
                  <c:v>42.95</c:v>
                </c:pt>
                <c:pt idx="1">
                  <c:v>42.35</c:v>
                </c:pt>
                <c:pt idx="2">
                  <c:v>42.2</c:v>
                </c:pt>
                <c:pt idx="3">
                  <c:v>42.36</c:v>
                </c:pt>
                <c:pt idx="4">
                  <c:v>42.27</c:v>
                </c:pt>
                <c:pt idx="5">
                  <c:v>42.3</c:v>
                </c:pt>
                <c:pt idx="6">
                  <c:v>42.1</c:v>
                </c:pt>
                <c:pt idx="7">
                  <c:v>42.44</c:v>
                </c:pt>
                <c:pt idx="8">
                  <c:v>42.36</c:v>
                </c:pt>
                <c:pt idx="9">
                  <c:v>42.56</c:v>
                </c:pt>
                <c:pt idx="10">
                  <c:v>42.19</c:v>
                </c:pt>
                <c:pt idx="11">
                  <c:v>42.26</c:v>
                </c:pt>
                <c:pt idx="12">
                  <c:v>42.33</c:v>
                </c:pt>
                <c:pt idx="13">
                  <c:v>42.27</c:v>
                </c:pt>
                <c:pt idx="14">
                  <c:v>42.48</c:v>
                </c:pt>
                <c:pt idx="15">
                  <c:v>42.34</c:v>
                </c:pt>
                <c:pt idx="16">
                  <c:v>42.27</c:v>
                </c:pt>
                <c:pt idx="17">
                  <c:v>42.34</c:v>
                </c:pt>
                <c:pt idx="18">
                  <c:v>42.36</c:v>
                </c:pt>
                <c:pt idx="19">
                  <c:v>42.19</c:v>
                </c:pt>
                <c:pt idx="20">
                  <c:v>42.26</c:v>
                </c:pt>
                <c:pt idx="21">
                  <c:v>42.19</c:v>
                </c:pt>
                <c:pt idx="22">
                  <c:v>42.59</c:v>
                </c:pt>
                <c:pt idx="23">
                  <c:v>42.73</c:v>
                </c:pt>
                <c:pt idx="24">
                  <c:v>42.25</c:v>
                </c:pt>
                <c:pt idx="25">
                  <c:v>42.98</c:v>
                </c:pt>
                <c:pt idx="26">
                  <c:v>42.3</c:v>
                </c:pt>
                <c:pt idx="27">
                  <c:v>42.34</c:v>
                </c:pt>
                <c:pt idx="28">
                  <c:v>42.39</c:v>
                </c:pt>
                <c:pt idx="29">
                  <c:v>43.04</c:v>
                </c:pt>
                <c:pt idx="30">
                  <c:v>42.33</c:v>
                </c:pt>
                <c:pt idx="31">
                  <c:v>42.35</c:v>
                </c:pt>
                <c:pt idx="32">
                  <c:v>42.4</c:v>
                </c:pt>
                <c:pt idx="33">
                  <c:v>42.24</c:v>
                </c:pt>
                <c:pt idx="34">
                  <c:v>42.33</c:v>
                </c:pt>
                <c:pt idx="35">
                  <c:v>42.33</c:v>
                </c:pt>
                <c:pt idx="36">
                  <c:v>42.45</c:v>
                </c:pt>
                <c:pt idx="37">
                  <c:v>42.27</c:v>
                </c:pt>
                <c:pt idx="38">
                  <c:v>42.85</c:v>
                </c:pt>
                <c:pt idx="39">
                  <c:v>42.31</c:v>
                </c:pt>
                <c:pt idx="40">
                  <c:v>42.14</c:v>
                </c:pt>
                <c:pt idx="41">
                  <c:v>42.27</c:v>
                </c:pt>
                <c:pt idx="42">
                  <c:v>42.24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Wasp!$I$20</c:f>
              <c:strCache>
                <c:ptCount val="1"/>
                <c:pt idx="0">
                  <c:v>Василевский Александр</c:v>
                </c:pt>
              </c:strCache>
            </c:strRef>
          </c:tx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Wasp!$I$21:$I$79</c:f>
              <c:numCache>
                <c:formatCode>General</c:formatCode>
                <c:ptCount val="59"/>
                <c:pt idx="0">
                  <c:v>43.06</c:v>
                </c:pt>
                <c:pt idx="1">
                  <c:v>42.51</c:v>
                </c:pt>
                <c:pt idx="2">
                  <c:v>42.38</c:v>
                </c:pt>
                <c:pt idx="3">
                  <c:v>42.43</c:v>
                </c:pt>
                <c:pt idx="4">
                  <c:v>42.3</c:v>
                </c:pt>
                <c:pt idx="5">
                  <c:v>42.58</c:v>
                </c:pt>
                <c:pt idx="6">
                  <c:v>42.33</c:v>
                </c:pt>
                <c:pt idx="7">
                  <c:v>42.25</c:v>
                </c:pt>
                <c:pt idx="8">
                  <c:v>42.26</c:v>
                </c:pt>
                <c:pt idx="9">
                  <c:v>42.29</c:v>
                </c:pt>
                <c:pt idx="10">
                  <c:v>42.35</c:v>
                </c:pt>
                <c:pt idx="11">
                  <c:v>42.35</c:v>
                </c:pt>
                <c:pt idx="12">
                  <c:v>42.54</c:v>
                </c:pt>
                <c:pt idx="13">
                  <c:v>42.23</c:v>
                </c:pt>
                <c:pt idx="14">
                  <c:v>42.47</c:v>
                </c:pt>
                <c:pt idx="15">
                  <c:v>42.36</c:v>
                </c:pt>
                <c:pt idx="16">
                  <c:v>42.35</c:v>
                </c:pt>
                <c:pt idx="17">
                  <c:v>42.23</c:v>
                </c:pt>
                <c:pt idx="18">
                  <c:v>42.2</c:v>
                </c:pt>
                <c:pt idx="19">
                  <c:v>42.23</c:v>
                </c:pt>
                <c:pt idx="20">
                  <c:v>42.11</c:v>
                </c:pt>
                <c:pt idx="21">
                  <c:v>42.38</c:v>
                </c:pt>
                <c:pt idx="22">
                  <c:v>42.37</c:v>
                </c:pt>
                <c:pt idx="23">
                  <c:v>42.27</c:v>
                </c:pt>
                <c:pt idx="24">
                  <c:v>42.26</c:v>
                </c:pt>
                <c:pt idx="25">
                  <c:v>42.35</c:v>
                </c:pt>
                <c:pt idx="26">
                  <c:v>42.11</c:v>
                </c:pt>
                <c:pt idx="27">
                  <c:v>42.07</c:v>
                </c:pt>
                <c:pt idx="28">
                  <c:v>42.22</c:v>
                </c:pt>
                <c:pt idx="29">
                  <c:v>42.15</c:v>
                </c:pt>
                <c:pt idx="30">
                  <c:v>42.41</c:v>
                </c:pt>
                <c:pt idx="31">
                  <c:v>42.38</c:v>
                </c:pt>
                <c:pt idx="32">
                  <c:v>42.28</c:v>
                </c:pt>
                <c:pt idx="33">
                  <c:v>42.23</c:v>
                </c:pt>
                <c:pt idx="34">
                  <c:v>42.26</c:v>
                </c:pt>
                <c:pt idx="35">
                  <c:v>42.57</c:v>
                </c:pt>
                <c:pt idx="36">
                  <c:v>42.46</c:v>
                </c:pt>
                <c:pt idx="37">
                  <c:v>42.52</c:v>
                </c:pt>
                <c:pt idx="38">
                  <c:v>42.39</c:v>
                </c:pt>
                <c:pt idx="39">
                  <c:v>42.14</c:v>
                </c:pt>
                <c:pt idx="40">
                  <c:v>42.42</c:v>
                </c:pt>
                <c:pt idx="41">
                  <c:v>42.32</c:v>
                </c:pt>
                <c:pt idx="42">
                  <c:v>42.24</c:v>
                </c:pt>
                <c:pt idx="43">
                  <c:v>42.63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Wasp!$J$20</c:f>
              <c:strCache>
                <c:ptCount val="1"/>
                <c:pt idx="0">
                  <c:v>Швец Денис</c:v>
                </c:pt>
              </c:strCache>
            </c:strRef>
          </c:tx>
          <c:marker>
            <c:symbol val="none"/>
          </c:marker>
          <c:cat>
            <c:numRef>
              <c:f>Wasp!$B$21:$B$79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Wasp!$J$21:$J$79</c:f>
              <c:numCache>
                <c:formatCode>General</c:formatCode>
                <c:ptCount val="59"/>
                <c:pt idx="0">
                  <c:v>43.98</c:v>
                </c:pt>
                <c:pt idx="1">
                  <c:v>43.75</c:v>
                </c:pt>
                <c:pt idx="2">
                  <c:v>43</c:v>
                </c:pt>
                <c:pt idx="3">
                  <c:v>43.01</c:v>
                </c:pt>
                <c:pt idx="4">
                  <c:v>43.23</c:v>
                </c:pt>
                <c:pt idx="5">
                  <c:v>43.05</c:v>
                </c:pt>
                <c:pt idx="6">
                  <c:v>42.9</c:v>
                </c:pt>
                <c:pt idx="7">
                  <c:v>42.71</c:v>
                </c:pt>
                <c:pt idx="8">
                  <c:v>43.04</c:v>
                </c:pt>
                <c:pt idx="9">
                  <c:v>42.94</c:v>
                </c:pt>
                <c:pt idx="10">
                  <c:v>42.96</c:v>
                </c:pt>
                <c:pt idx="11">
                  <c:v>43.09</c:v>
                </c:pt>
                <c:pt idx="12">
                  <c:v>42.91</c:v>
                </c:pt>
                <c:pt idx="13">
                  <c:v>43.51</c:v>
                </c:pt>
                <c:pt idx="14">
                  <c:v>43.51</c:v>
                </c:pt>
                <c:pt idx="15">
                  <c:v>42.9</c:v>
                </c:pt>
                <c:pt idx="16">
                  <c:v>42.75</c:v>
                </c:pt>
                <c:pt idx="17">
                  <c:v>42.62</c:v>
                </c:pt>
                <c:pt idx="18">
                  <c:v>42.79</c:v>
                </c:pt>
                <c:pt idx="19">
                  <c:v>42.67</c:v>
                </c:pt>
                <c:pt idx="20">
                  <c:v>43.29</c:v>
                </c:pt>
                <c:pt idx="21">
                  <c:v>42.83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792640"/>
        <c:axId val="199093632"/>
      </c:lineChart>
      <c:catAx>
        <c:axId val="19979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093632"/>
        <c:crosses val="autoZero"/>
        <c:auto val="1"/>
        <c:lblAlgn val="ctr"/>
        <c:lblOffset val="100"/>
        <c:noMultiLvlLbl val="0"/>
      </c:catAx>
      <c:valAx>
        <c:axId val="199093632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7926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G.A.T!$C$20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G.A.T!$C$21:$C$79</c:f>
              <c:numCache>
                <c:formatCode>0.00</c:formatCode>
                <c:ptCount val="59"/>
                <c:pt idx="0">
                  <c:v>45.44</c:v>
                </c:pt>
                <c:pt idx="1">
                  <c:v>44.39</c:v>
                </c:pt>
                <c:pt idx="2">
                  <c:v>43.32</c:v>
                </c:pt>
                <c:pt idx="3">
                  <c:v>43.59</c:v>
                </c:pt>
                <c:pt idx="4">
                  <c:v>42.75</c:v>
                </c:pt>
                <c:pt idx="5">
                  <c:v>43.02</c:v>
                </c:pt>
                <c:pt idx="6">
                  <c:v>43.13</c:v>
                </c:pt>
                <c:pt idx="7">
                  <c:v>42.43</c:v>
                </c:pt>
                <c:pt idx="8">
                  <c:v>42.72</c:v>
                </c:pt>
                <c:pt idx="9">
                  <c:v>42.14</c:v>
                </c:pt>
                <c:pt idx="10">
                  <c:v>41.86</c:v>
                </c:pt>
                <c:pt idx="11">
                  <c:v>42.23</c:v>
                </c:pt>
                <c:pt idx="12">
                  <c:v>42.03</c:v>
                </c:pt>
                <c:pt idx="13">
                  <c:v>41.82</c:v>
                </c:pt>
                <c:pt idx="14">
                  <c:v>41.96</c:v>
                </c:pt>
                <c:pt idx="15">
                  <c:v>41.91</c:v>
                </c:pt>
                <c:pt idx="16">
                  <c:v>41.92</c:v>
                </c:pt>
                <c:pt idx="17">
                  <c:v>41.93</c:v>
                </c:pt>
                <c:pt idx="18">
                  <c:v>42.01</c:v>
                </c:pt>
                <c:pt idx="19">
                  <c:v>42.2</c:v>
                </c:pt>
                <c:pt idx="20">
                  <c:v>42.01</c:v>
                </c:pt>
                <c:pt idx="21">
                  <c:v>42.27</c:v>
                </c:pt>
                <c:pt idx="22">
                  <c:v>42.1</c:v>
                </c:pt>
                <c:pt idx="23">
                  <c:v>42.11</c:v>
                </c:pt>
                <c:pt idx="24">
                  <c:v>42.22</c:v>
                </c:pt>
                <c:pt idx="25">
                  <c:v>42.11</c:v>
                </c:pt>
                <c:pt idx="26">
                  <c:v>42.44</c:v>
                </c:pt>
                <c:pt idx="27">
                  <c:v>42.33</c:v>
                </c:pt>
                <c:pt idx="28">
                  <c:v>42.4</c:v>
                </c:pt>
                <c:pt idx="29">
                  <c:v>42.22</c:v>
                </c:pt>
                <c:pt idx="30">
                  <c:v>42</c:v>
                </c:pt>
                <c:pt idx="31">
                  <c:v>42.26</c:v>
                </c:pt>
                <c:pt idx="32">
                  <c:v>42.33</c:v>
                </c:pt>
                <c:pt idx="33">
                  <c:v>42.68</c:v>
                </c:pt>
                <c:pt idx="34">
                  <c:v>42.91</c:v>
                </c:pt>
                <c:pt idx="35">
                  <c:v>42.11</c:v>
                </c:pt>
                <c:pt idx="36">
                  <c:v>42.26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G.A.T!$D$20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G.A.T!$D$21:$D$79</c:f>
              <c:numCache>
                <c:formatCode>0.00</c:formatCode>
                <c:ptCount val="59"/>
                <c:pt idx="0">
                  <c:v>43.13</c:v>
                </c:pt>
                <c:pt idx="1">
                  <c:v>42.44</c:v>
                </c:pt>
                <c:pt idx="2">
                  <c:v>42.55</c:v>
                </c:pt>
                <c:pt idx="3">
                  <c:v>42.85</c:v>
                </c:pt>
                <c:pt idx="4">
                  <c:v>42.76</c:v>
                </c:pt>
                <c:pt idx="5">
                  <c:v>42.12</c:v>
                </c:pt>
                <c:pt idx="6">
                  <c:v>42.3</c:v>
                </c:pt>
                <c:pt idx="7">
                  <c:v>42.74</c:v>
                </c:pt>
                <c:pt idx="8">
                  <c:v>42.1</c:v>
                </c:pt>
                <c:pt idx="9">
                  <c:v>42.29</c:v>
                </c:pt>
                <c:pt idx="10">
                  <c:v>42.67</c:v>
                </c:pt>
                <c:pt idx="11">
                  <c:v>42.25</c:v>
                </c:pt>
                <c:pt idx="12">
                  <c:v>42.3</c:v>
                </c:pt>
                <c:pt idx="13">
                  <c:v>42.18</c:v>
                </c:pt>
                <c:pt idx="14">
                  <c:v>42.06</c:v>
                </c:pt>
                <c:pt idx="15">
                  <c:v>42.94</c:v>
                </c:pt>
                <c:pt idx="16">
                  <c:v>43.29</c:v>
                </c:pt>
                <c:pt idx="17">
                  <c:v>42.42</c:v>
                </c:pt>
                <c:pt idx="18">
                  <c:v>42.03</c:v>
                </c:pt>
                <c:pt idx="19">
                  <c:v>42.21</c:v>
                </c:pt>
                <c:pt idx="20">
                  <c:v>42.06</c:v>
                </c:pt>
                <c:pt idx="21">
                  <c:v>42.05</c:v>
                </c:pt>
                <c:pt idx="22">
                  <c:v>42.02</c:v>
                </c:pt>
                <c:pt idx="23">
                  <c:v>42</c:v>
                </c:pt>
                <c:pt idx="24">
                  <c:v>42.82</c:v>
                </c:pt>
                <c:pt idx="25">
                  <c:v>42.06</c:v>
                </c:pt>
                <c:pt idx="26">
                  <c:v>41.79</c:v>
                </c:pt>
                <c:pt idx="27">
                  <c:v>42</c:v>
                </c:pt>
                <c:pt idx="28">
                  <c:v>41.95</c:v>
                </c:pt>
                <c:pt idx="29">
                  <c:v>43.31</c:v>
                </c:pt>
                <c:pt idx="30">
                  <c:v>41.93</c:v>
                </c:pt>
                <c:pt idx="31">
                  <c:v>41.94</c:v>
                </c:pt>
                <c:pt idx="32">
                  <c:v>42.31</c:v>
                </c:pt>
                <c:pt idx="33">
                  <c:v>42.33</c:v>
                </c:pt>
                <c:pt idx="34">
                  <c:v>42.32</c:v>
                </c:pt>
                <c:pt idx="35">
                  <c:v>41.83</c:v>
                </c:pt>
                <c:pt idx="36">
                  <c:v>42.2</c:v>
                </c:pt>
                <c:pt idx="37">
                  <c:v>42.05</c:v>
                </c:pt>
                <c:pt idx="38">
                  <c:v>41.94</c:v>
                </c:pt>
                <c:pt idx="39">
                  <c:v>41.95</c:v>
                </c:pt>
                <c:pt idx="40">
                  <c:v>41.99</c:v>
                </c:pt>
                <c:pt idx="41">
                  <c:v>42.03</c:v>
                </c:pt>
                <c:pt idx="42">
                  <c:v>41.96</c:v>
                </c:pt>
                <c:pt idx="43">
                  <c:v>42.33</c:v>
                </c:pt>
                <c:pt idx="44">
                  <c:v>42.16</c:v>
                </c:pt>
                <c:pt idx="45">
                  <c:v>42.01</c:v>
                </c:pt>
                <c:pt idx="46">
                  <c:v>42.05</c:v>
                </c:pt>
                <c:pt idx="47">
                  <c:v>42.08</c:v>
                </c:pt>
                <c:pt idx="48">
                  <c:v>42.38</c:v>
                </c:pt>
                <c:pt idx="49">
                  <c:v>42.04</c:v>
                </c:pt>
                <c:pt idx="50">
                  <c:v>41.73</c:v>
                </c:pt>
                <c:pt idx="51">
                  <c:v>41.78</c:v>
                </c:pt>
                <c:pt idx="52">
                  <c:v>42.44</c:v>
                </c:pt>
                <c:pt idx="53">
                  <c:v>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G.A.T!$E$20</c:f>
              <c:strCache>
                <c:ptCount val="1"/>
                <c:pt idx="0">
                  <c:v>Любина Елена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G.A.T!$E$21:$E$79</c:f>
              <c:numCache>
                <c:formatCode>0.00</c:formatCode>
                <c:ptCount val="59"/>
                <c:pt idx="0">
                  <c:v>43.96</c:v>
                </c:pt>
                <c:pt idx="1">
                  <c:v>42.51</c:v>
                </c:pt>
                <c:pt idx="2">
                  <c:v>42.24</c:v>
                </c:pt>
                <c:pt idx="3">
                  <c:v>42.14</c:v>
                </c:pt>
                <c:pt idx="4">
                  <c:v>41.93</c:v>
                </c:pt>
                <c:pt idx="5">
                  <c:v>42.08</c:v>
                </c:pt>
                <c:pt idx="6">
                  <c:v>42.6</c:v>
                </c:pt>
                <c:pt idx="7">
                  <c:v>42.39</c:v>
                </c:pt>
                <c:pt idx="8">
                  <c:v>42.5</c:v>
                </c:pt>
                <c:pt idx="9">
                  <c:v>42.32</c:v>
                </c:pt>
                <c:pt idx="10">
                  <c:v>42.29</c:v>
                </c:pt>
                <c:pt idx="11">
                  <c:v>42.3</c:v>
                </c:pt>
                <c:pt idx="12">
                  <c:v>42.31</c:v>
                </c:pt>
                <c:pt idx="13">
                  <c:v>42.42</c:v>
                </c:pt>
                <c:pt idx="14">
                  <c:v>42.57</c:v>
                </c:pt>
                <c:pt idx="15">
                  <c:v>43.87</c:v>
                </c:pt>
                <c:pt idx="16">
                  <c:v>42.69</c:v>
                </c:pt>
                <c:pt idx="17">
                  <c:v>42.44</c:v>
                </c:pt>
                <c:pt idx="18">
                  <c:v>42.44</c:v>
                </c:pt>
                <c:pt idx="19">
                  <c:v>42.42</c:v>
                </c:pt>
                <c:pt idx="20">
                  <c:v>42.46</c:v>
                </c:pt>
                <c:pt idx="21">
                  <c:v>42.15</c:v>
                </c:pt>
                <c:pt idx="22">
                  <c:v>42.36</c:v>
                </c:pt>
                <c:pt idx="23">
                  <c:v>42.03</c:v>
                </c:pt>
                <c:pt idx="24">
                  <c:v>42.32</c:v>
                </c:pt>
                <c:pt idx="25">
                  <c:v>42.91</c:v>
                </c:pt>
                <c:pt idx="26">
                  <c:v>42.15</c:v>
                </c:pt>
                <c:pt idx="27">
                  <c:v>42.77</c:v>
                </c:pt>
                <c:pt idx="28">
                  <c:v>42.06</c:v>
                </c:pt>
                <c:pt idx="29">
                  <c:v>42.74</c:v>
                </c:pt>
                <c:pt idx="30">
                  <c:v>42.09</c:v>
                </c:pt>
                <c:pt idx="31">
                  <c:v>42.74</c:v>
                </c:pt>
                <c:pt idx="32">
                  <c:v>41.97</c:v>
                </c:pt>
                <c:pt idx="33">
                  <c:v>42.48</c:v>
                </c:pt>
                <c:pt idx="34">
                  <c:v>42.11</c:v>
                </c:pt>
                <c:pt idx="35">
                  <c:v>41.89</c:v>
                </c:pt>
                <c:pt idx="36">
                  <c:v>42.06</c:v>
                </c:pt>
                <c:pt idx="37">
                  <c:v>41.92</c:v>
                </c:pt>
                <c:pt idx="38">
                  <c:v>42.06</c:v>
                </c:pt>
                <c:pt idx="39">
                  <c:v>42.46</c:v>
                </c:pt>
                <c:pt idx="40">
                  <c:v>42.36</c:v>
                </c:pt>
                <c:pt idx="41">
                  <c:v>41.87</c:v>
                </c:pt>
                <c:pt idx="42">
                  <c:v>42.13</c:v>
                </c:pt>
                <c:pt idx="43">
                  <c:v>42.28</c:v>
                </c:pt>
                <c:pt idx="44">
                  <c:v>41.98</c:v>
                </c:pt>
                <c:pt idx="45">
                  <c:v>41.93</c:v>
                </c:pt>
                <c:pt idx="46">
                  <c:v>42.25</c:v>
                </c:pt>
                <c:pt idx="47">
                  <c:v>42.03</c:v>
                </c:pt>
                <c:pt idx="48">
                  <c:v>42.57</c:v>
                </c:pt>
                <c:pt idx="49">
                  <c:v>42.13</c:v>
                </c:pt>
                <c:pt idx="50">
                  <c:v>42.14</c:v>
                </c:pt>
                <c:pt idx="51">
                  <c:v>42.16</c:v>
                </c:pt>
                <c:pt idx="52">
                  <c:v>42.12</c:v>
                </c:pt>
                <c:pt idx="53">
                  <c:v>42.34</c:v>
                </c:pt>
                <c:pt idx="54">
                  <c:v>42.44</c:v>
                </c:pt>
                <c:pt idx="55">
                  <c:v>42.36</c:v>
                </c:pt>
                <c:pt idx="56">
                  <c:v>42.13</c:v>
                </c:pt>
                <c:pt idx="57" formatCode="General">
                  <c:v>42.23</c:v>
                </c:pt>
                <c:pt idx="58" formatCode="General">
                  <c:v>42.78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G.A.T!$F$20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G.A.T!$F$21:$F$79</c:f>
              <c:numCache>
                <c:formatCode>0.00</c:formatCode>
                <c:ptCount val="59"/>
                <c:pt idx="0">
                  <c:v>43.63</c:v>
                </c:pt>
                <c:pt idx="1">
                  <c:v>43.01</c:v>
                </c:pt>
                <c:pt idx="2">
                  <c:v>42.66</c:v>
                </c:pt>
                <c:pt idx="3">
                  <c:v>42.6</c:v>
                </c:pt>
                <c:pt idx="4">
                  <c:v>42.6</c:v>
                </c:pt>
                <c:pt idx="5">
                  <c:v>42.67</c:v>
                </c:pt>
                <c:pt idx="6">
                  <c:v>42.78</c:v>
                </c:pt>
                <c:pt idx="7">
                  <c:v>43.11</c:v>
                </c:pt>
                <c:pt idx="8">
                  <c:v>42.71</c:v>
                </c:pt>
                <c:pt idx="9">
                  <c:v>42.45</c:v>
                </c:pt>
                <c:pt idx="10">
                  <c:v>42.56</c:v>
                </c:pt>
                <c:pt idx="11">
                  <c:v>42.44</c:v>
                </c:pt>
                <c:pt idx="12">
                  <c:v>42.58</c:v>
                </c:pt>
                <c:pt idx="13">
                  <c:v>42.61</c:v>
                </c:pt>
                <c:pt idx="14">
                  <c:v>42.58</c:v>
                </c:pt>
                <c:pt idx="15">
                  <c:v>43.71</c:v>
                </c:pt>
                <c:pt idx="16">
                  <c:v>42.43</c:v>
                </c:pt>
                <c:pt idx="17">
                  <c:v>42.67</c:v>
                </c:pt>
                <c:pt idx="18">
                  <c:v>42.69</c:v>
                </c:pt>
                <c:pt idx="19">
                  <c:v>43.13</c:v>
                </c:pt>
                <c:pt idx="20">
                  <c:v>42.69</c:v>
                </c:pt>
                <c:pt idx="21">
                  <c:v>42.36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G.A.T!$G$20</c:f>
              <c:strCache>
                <c:ptCount val="1"/>
                <c:pt idx="0">
                  <c:v>Любина Елена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G.A.T!$G$21:$G$79</c:f>
              <c:numCache>
                <c:formatCode>0.00</c:formatCode>
                <c:ptCount val="59"/>
                <c:pt idx="0">
                  <c:v>43.57</c:v>
                </c:pt>
                <c:pt idx="1">
                  <c:v>43.17</c:v>
                </c:pt>
                <c:pt idx="2">
                  <c:v>43.12</c:v>
                </c:pt>
                <c:pt idx="3">
                  <c:v>42.57</c:v>
                </c:pt>
                <c:pt idx="4">
                  <c:v>42.63</c:v>
                </c:pt>
                <c:pt idx="5">
                  <c:v>42.83</c:v>
                </c:pt>
                <c:pt idx="6">
                  <c:v>42.68</c:v>
                </c:pt>
                <c:pt idx="7">
                  <c:v>42.37</c:v>
                </c:pt>
                <c:pt idx="8">
                  <c:v>42.64</c:v>
                </c:pt>
                <c:pt idx="9">
                  <c:v>43.76</c:v>
                </c:pt>
                <c:pt idx="10">
                  <c:v>42.57</c:v>
                </c:pt>
                <c:pt idx="11">
                  <c:v>43.5</c:v>
                </c:pt>
                <c:pt idx="12">
                  <c:v>42.48</c:v>
                </c:pt>
                <c:pt idx="13">
                  <c:v>42.9</c:v>
                </c:pt>
                <c:pt idx="14">
                  <c:v>43.22</c:v>
                </c:pt>
                <c:pt idx="15">
                  <c:v>42.65</c:v>
                </c:pt>
                <c:pt idx="16">
                  <c:v>42.31</c:v>
                </c:pt>
                <c:pt idx="17">
                  <c:v>42.73</c:v>
                </c:pt>
                <c:pt idx="18">
                  <c:v>42.52</c:v>
                </c:pt>
                <c:pt idx="19">
                  <c:v>42.62</c:v>
                </c:pt>
                <c:pt idx="20">
                  <c:v>42.82</c:v>
                </c:pt>
                <c:pt idx="21">
                  <c:v>43.1</c:v>
                </c:pt>
                <c:pt idx="22">
                  <c:v>42.09</c:v>
                </c:pt>
                <c:pt idx="23">
                  <c:v>42.76</c:v>
                </c:pt>
                <c:pt idx="24">
                  <c:v>42.48</c:v>
                </c:pt>
                <c:pt idx="25">
                  <c:v>42.74</c:v>
                </c:pt>
                <c:pt idx="26">
                  <c:v>43.39</c:v>
                </c:pt>
                <c:pt idx="27">
                  <c:v>42.68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G.A.T!$H$20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G.A.T!$H$21:$H$79</c:f>
              <c:numCache>
                <c:formatCode>0.00</c:formatCode>
                <c:ptCount val="59"/>
                <c:pt idx="0">
                  <c:v>44.04</c:v>
                </c:pt>
                <c:pt idx="1">
                  <c:v>43.1</c:v>
                </c:pt>
                <c:pt idx="2">
                  <c:v>42.31</c:v>
                </c:pt>
                <c:pt idx="3">
                  <c:v>42.34</c:v>
                </c:pt>
                <c:pt idx="4">
                  <c:v>42.74</c:v>
                </c:pt>
                <c:pt idx="5">
                  <c:v>42.48</c:v>
                </c:pt>
                <c:pt idx="6">
                  <c:v>42.7</c:v>
                </c:pt>
                <c:pt idx="7">
                  <c:v>42.55</c:v>
                </c:pt>
                <c:pt idx="8">
                  <c:v>42.57</c:v>
                </c:pt>
                <c:pt idx="9">
                  <c:v>42.45</c:v>
                </c:pt>
                <c:pt idx="10">
                  <c:v>42.58</c:v>
                </c:pt>
                <c:pt idx="11">
                  <c:v>42.46</c:v>
                </c:pt>
                <c:pt idx="12">
                  <c:v>42.47</c:v>
                </c:pt>
                <c:pt idx="13">
                  <c:v>42.37</c:v>
                </c:pt>
                <c:pt idx="14">
                  <c:v>42.43</c:v>
                </c:pt>
                <c:pt idx="15">
                  <c:v>42.41</c:v>
                </c:pt>
                <c:pt idx="16">
                  <c:v>42.39</c:v>
                </c:pt>
                <c:pt idx="17">
                  <c:v>42.41</c:v>
                </c:pt>
                <c:pt idx="18">
                  <c:v>42.37</c:v>
                </c:pt>
                <c:pt idx="19">
                  <c:v>42.52</c:v>
                </c:pt>
                <c:pt idx="20">
                  <c:v>42.83</c:v>
                </c:pt>
                <c:pt idx="21">
                  <c:v>42.36</c:v>
                </c:pt>
                <c:pt idx="22">
                  <c:v>43.18</c:v>
                </c:pt>
                <c:pt idx="23">
                  <c:v>42.24</c:v>
                </c:pt>
                <c:pt idx="24">
                  <c:v>42.29</c:v>
                </c:pt>
                <c:pt idx="25">
                  <c:v>42.39</c:v>
                </c:pt>
                <c:pt idx="26">
                  <c:v>42.22</c:v>
                </c:pt>
                <c:pt idx="27">
                  <c:v>42.23</c:v>
                </c:pt>
                <c:pt idx="28">
                  <c:v>42.62</c:v>
                </c:pt>
                <c:pt idx="29">
                  <c:v>42.47</c:v>
                </c:pt>
                <c:pt idx="30">
                  <c:v>42.28</c:v>
                </c:pt>
                <c:pt idx="31">
                  <c:v>42.56</c:v>
                </c:pt>
                <c:pt idx="32">
                  <c:v>42.55</c:v>
                </c:pt>
                <c:pt idx="33">
                  <c:v>42.38</c:v>
                </c:pt>
                <c:pt idx="34">
                  <c:v>42.49</c:v>
                </c:pt>
                <c:pt idx="35">
                  <c:v>42.43</c:v>
                </c:pt>
                <c:pt idx="36">
                  <c:v>43.3</c:v>
                </c:pt>
                <c:pt idx="37">
                  <c:v>42.61</c:v>
                </c:pt>
                <c:pt idx="38">
                  <c:v>42.51</c:v>
                </c:pt>
                <c:pt idx="39">
                  <c:v>42.21</c:v>
                </c:pt>
                <c:pt idx="40">
                  <c:v>42.43</c:v>
                </c:pt>
                <c:pt idx="41">
                  <c:v>42.68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G.A.T!$I$20</c:f>
              <c:strCache>
                <c:ptCount val="1"/>
                <c:pt idx="0">
                  <c:v>Любина Елена</c:v>
                </c:pt>
              </c:strCache>
            </c:strRef>
          </c:tx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G.A.T!$I$21:$I$79</c:f>
              <c:numCache>
                <c:formatCode>General</c:formatCode>
                <c:ptCount val="59"/>
                <c:pt idx="0">
                  <c:v>44.22</c:v>
                </c:pt>
                <c:pt idx="1">
                  <c:v>42.75</c:v>
                </c:pt>
                <c:pt idx="2">
                  <c:v>43.28</c:v>
                </c:pt>
                <c:pt idx="3">
                  <c:v>43.31</c:v>
                </c:pt>
                <c:pt idx="4">
                  <c:v>42.81</c:v>
                </c:pt>
                <c:pt idx="5">
                  <c:v>42.68</c:v>
                </c:pt>
                <c:pt idx="6">
                  <c:v>42.8</c:v>
                </c:pt>
                <c:pt idx="7">
                  <c:v>42.75</c:v>
                </c:pt>
                <c:pt idx="8">
                  <c:v>43.23</c:v>
                </c:pt>
                <c:pt idx="9">
                  <c:v>42.54</c:v>
                </c:pt>
                <c:pt idx="10">
                  <c:v>42.88</c:v>
                </c:pt>
                <c:pt idx="11">
                  <c:v>42.6</c:v>
                </c:pt>
                <c:pt idx="12">
                  <c:v>43.52</c:v>
                </c:pt>
                <c:pt idx="13">
                  <c:v>43.51</c:v>
                </c:pt>
                <c:pt idx="14">
                  <c:v>43.68</c:v>
                </c:pt>
                <c:pt idx="15">
                  <c:v>42.77</c:v>
                </c:pt>
                <c:pt idx="16">
                  <c:v>42.68</c:v>
                </c:pt>
                <c:pt idx="17">
                  <c:v>43.08</c:v>
                </c:pt>
                <c:pt idx="18">
                  <c:v>43.13</c:v>
                </c:pt>
                <c:pt idx="19">
                  <c:v>43.05</c:v>
                </c:pt>
                <c:pt idx="20">
                  <c:v>42.6</c:v>
                </c:pt>
                <c:pt idx="21">
                  <c:v>42.66</c:v>
                </c:pt>
                <c:pt idx="22">
                  <c:v>42.81</c:v>
                </c:pt>
                <c:pt idx="23">
                  <c:v>42.84</c:v>
                </c:pt>
                <c:pt idx="24">
                  <c:v>43.53</c:v>
                </c:pt>
                <c:pt idx="25">
                  <c:v>42.59</c:v>
                </c:pt>
                <c:pt idx="26">
                  <c:v>42.86</c:v>
                </c:pt>
                <c:pt idx="27">
                  <c:v>43.06</c:v>
                </c:pt>
                <c:pt idx="28">
                  <c:v>44.83</c:v>
                </c:pt>
                <c:pt idx="29">
                  <c:v>43.01</c:v>
                </c:pt>
                <c:pt idx="30">
                  <c:v>43.41</c:v>
                </c:pt>
                <c:pt idx="31">
                  <c:v>42.89</c:v>
                </c:pt>
                <c:pt idx="32">
                  <c:v>42.71</c:v>
                </c:pt>
                <c:pt idx="33">
                  <c:v>43.41</c:v>
                </c:pt>
                <c:pt idx="34">
                  <c:v>42.58</c:v>
                </c:pt>
                <c:pt idx="35">
                  <c:v>42.41</c:v>
                </c:pt>
                <c:pt idx="36">
                  <c:v>42.47</c:v>
                </c:pt>
                <c:pt idx="37">
                  <c:v>42.64</c:v>
                </c:pt>
                <c:pt idx="38">
                  <c:v>43.08</c:v>
                </c:pt>
                <c:pt idx="39">
                  <c:v>42.64</c:v>
                </c:pt>
                <c:pt idx="40">
                  <c:v>43.03</c:v>
                </c:pt>
                <c:pt idx="41">
                  <c:v>42.62</c:v>
                </c:pt>
                <c:pt idx="42">
                  <c:v>42.66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G.A.T!$J$20</c:f>
              <c:strCache>
                <c:ptCount val="1"/>
                <c:pt idx="0">
                  <c:v>Любина Елена</c:v>
                </c:pt>
              </c:strCache>
            </c:strRef>
          </c:tx>
          <c:marker>
            <c:symbol val="none"/>
          </c:marker>
          <c:cat>
            <c:numRef>
              <c:f>G.A.T!$B$21:$B$79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G.A.T!$J$21:$J$79</c:f>
              <c:numCache>
                <c:formatCode>General</c:formatCode>
                <c:ptCount val="59"/>
                <c:pt idx="0">
                  <c:v>43.59</c:v>
                </c:pt>
                <c:pt idx="1">
                  <c:v>43.25</c:v>
                </c:pt>
                <c:pt idx="2">
                  <c:v>42.93</c:v>
                </c:pt>
                <c:pt idx="3">
                  <c:v>42.64</c:v>
                </c:pt>
                <c:pt idx="4">
                  <c:v>43.12</c:v>
                </c:pt>
                <c:pt idx="5">
                  <c:v>42.53</c:v>
                </c:pt>
                <c:pt idx="6">
                  <c:v>42.62</c:v>
                </c:pt>
                <c:pt idx="7">
                  <c:v>43.18</c:v>
                </c:pt>
                <c:pt idx="8">
                  <c:v>42.36</c:v>
                </c:pt>
                <c:pt idx="9">
                  <c:v>42.34</c:v>
                </c:pt>
                <c:pt idx="10">
                  <c:v>42.74</c:v>
                </c:pt>
                <c:pt idx="11">
                  <c:v>42.45</c:v>
                </c:pt>
                <c:pt idx="12">
                  <c:v>42.54</c:v>
                </c:pt>
                <c:pt idx="13">
                  <c:v>42.62</c:v>
                </c:pt>
                <c:pt idx="14">
                  <c:v>42.65</c:v>
                </c:pt>
                <c:pt idx="15">
                  <c:v>42.23</c:v>
                </c:pt>
                <c:pt idx="16">
                  <c:v>42.53</c:v>
                </c:pt>
                <c:pt idx="17">
                  <c:v>42.73</c:v>
                </c:pt>
                <c:pt idx="18">
                  <c:v>42.84</c:v>
                </c:pt>
                <c:pt idx="19">
                  <c:v>42.18</c:v>
                </c:pt>
                <c:pt idx="20">
                  <c:v>42.48</c:v>
                </c:pt>
                <c:pt idx="21">
                  <c:v>42.35</c:v>
                </c:pt>
                <c:pt idx="22">
                  <c:v>43.22</c:v>
                </c:pt>
                <c:pt idx="23">
                  <c:v>42.21</c:v>
                </c:pt>
                <c:pt idx="24">
                  <c:v>42.22</c:v>
                </c:pt>
                <c:pt idx="25">
                  <c:v>42.38</c:v>
                </c:pt>
                <c:pt idx="26">
                  <c:v>42.19</c:v>
                </c:pt>
                <c:pt idx="27">
                  <c:v>42.14</c:v>
                </c:pt>
                <c:pt idx="28">
                  <c:v>42.2</c:v>
                </c:pt>
                <c:pt idx="29">
                  <c:v>42.13</c:v>
                </c:pt>
                <c:pt idx="30">
                  <c:v>42.01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004096"/>
        <c:axId val="199095936"/>
      </c:lineChart>
      <c:catAx>
        <c:axId val="20000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095936"/>
        <c:crosses val="autoZero"/>
        <c:auto val="1"/>
        <c:lblAlgn val="ctr"/>
        <c:lblOffset val="100"/>
        <c:noMultiLvlLbl val="0"/>
      </c:catAx>
      <c:valAx>
        <c:axId val="199095936"/>
        <c:scaling>
          <c:orientation val="minMax"/>
          <c:max val="44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00040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'Ingul Kart Acadamy'!$C$21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Acadamy'!$C$22:$C$79</c:f>
              <c:numCache>
                <c:formatCode>0.00</c:formatCode>
                <c:ptCount val="58"/>
                <c:pt idx="0">
                  <c:v>46.4</c:v>
                </c:pt>
                <c:pt idx="1">
                  <c:v>44.05</c:v>
                </c:pt>
                <c:pt idx="2">
                  <c:v>45.32</c:v>
                </c:pt>
                <c:pt idx="3">
                  <c:v>43.21</c:v>
                </c:pt>
                <c:pt idx="4">
                  <c:v>43.13</c:v>
                </c:pt>
                <c:pt idx="5">
                  <c:v>42.92</c:v>
                </c:pt>
                <c:pt idx="6">
                  <c:v>43.1</c:v>
                </c:pt>
                <c:pt idx="7">
                  <c:v>42.56</c:v>
                </c:pt>
                <c:pt idx="8">
                  <c:v>43.67</c:v>
                </c:pt>
                <c:pt idx="9">
                  <c:v>42.45</c:v>
                </c:pt>
                <c:pt idx="10">
                  <c:v>43.49</c:v>
                </c:pt>
                <c:pt idx="11">
                  <c:v>43.95</c:v>
                </c:pt>
                <c:pt idx="12">
                  <c:v>42.84</c:v>
                </c:pt>
                <c:pt idx="13">
                  <c:v>43.23</c:v>
                </c:pt>
                <c:pt idx="14">
                  <c:v>42.62</c:v>
                </c:pt>
                <c:pt idx="15">
                  <c:v>43.42</c:v>
                </c:pt>
                <c:pt idx="16">
                  <c:v>42.79</c:v>
                </c:pt>
                <c:pt idx="17">
                  <c:v>42.76</c:v>
                </c:pt>
                <c:pt idx="18">
                  <c:v>42.47</c:v>
                </c:pt>
                <c:pt idx="19">
                  <c:v>42.63</c:v>
                </c:pt>
                <c:pt idx="20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'Ingul Kart Acadamy'!$D$21</c:f>
              <c:strCache>
                <c:ptCount val="1"/>
                <c:pt idx="0">
                  <c:v>Сивак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Acadamy'!$D$22:$D$79</c:f>
              <c:numCache>
                <c:formatCode>0.00</c:formatCode>
                <c:ptCount val="58"/>
                <c:pt idx="0">
                  <c:v>43.72</c:v>
                </c:pt>
                <c:pt idx="1">
                  <c:v>42.26</c:v>
                </c:pt>
                <c:pt idx="2">
                  <c:v>42.46</c:v>
                </c:pt>
                <c:pt idx="3">
                  <c:v>42.62</c:v>
                </c:pt>
                <c:pt idx="4">
                  <c:v>42.49</c:v>
                </c:pt>
                <c:pt idx="5">
                  <c:v>42.32</c:v>
                </c:pt>
                <c:pt idx="6">
                  <c:v>42.52</c:v>
                </c:pt>
                <c:pt idx="7">
                  <c:v>41.94</c:v>
                </c:pt>
                <c:pt idx="8">
                  <c:v>42.4</c:v>
                </c:pt>
                <c:pt idx="9">
                  <c:v>42.43</c:v>
                </c:pt>
                <c:pt idx="10">
                  <c:v>42.37</c:v>
                </c:pt>
                <c:pt idx="11">
                  <c:v>42.37</c:v>
                </c:pt>
                <c:pt idx="12">
                  <c:v>42.15</c:v>
                </c:pt>
                <c:pt idx="13">
                  <c:v>42.33</c:v>
                </c:pt>
                <c:pt idx="14">
                  <c:v>42.36</c:v>
                </c:pt>
                <c:pt idx="15">
                  <c:v>42.55</c:v>
                </c:pt>
                <c:pt idx="16">
                  <c:v>42.22</c:v>
                </c:pt>
                <c:pt idx="17">
                  <c:v>42.19</c:v>
                </c:pt>
                <c:pt idx="18">
                  <c:v>42.53</c:v>
                </c:pt>
                <c:pt idx="19">
                  <c:v>42.21</c:v>
                </c:pt>
                <c:pt idx="20">
                  <c:v>42.18</c:v>
                </c:pt>
                <c:pt idx="21">
                  <c:v>42.03</c:v>
                </c:pt>
                <c:pt idx="22">
                  <c:v>42.01</c:v>
                </c:pt>
                <c:pt idx="23">
                  <c:v>42.15</c:v>
                </c:pt>
                <c:pt idx="24">
                  <c:v>42.05</c:v>
                </c:pt>
                <c:pt idx="25">
                  <c:v>42.17</c:v>
                </c:pt>
                <c:pt idx="26">
                  <c:v>42.45</c:v>
                </c:pt>
                <c:pt idx="27">
                  <c:v>42.2</c:v>
                </c:pt>
                <c:pt idx="28">
                  <c:v>42.11</c:v>
                </c:pt>
                <c:pt idx="29">
                  <c:v>42.14</c:v>
                </c:pt>
                <c:pt idx="30">
                  <c:v>42.9</c:v>
                </c:pt>
                <c:pt idx="31">
                  <c:v>42.25</c:v>
                </c:pt>
                <c:pt idx="32">
                  <c:v>42.33</c:v>
                </c:pt>
                <c:pt idx="33">
                  <c:v>42.16</c:v>
                </c:pt>
                <c:pt idx="34">
                  <c:v>42.15</c:v>
                </c:pt>
                <c:pt idx="35">
                  <c:v>42.1</c:v>
                </c:pt>
                <c:pt idx="36">
                  <c:v>42.44</c:v>
                </c:pt>
                <c:pt idx="37">
                  <c:v>44.33</c:v>
                </c:pt>
                <c:pt idx="38">
                  <c:v>43.14</c:v>
                </c:pt>
                <c:pt idx="39">
                  <c:v>42.49</c:v>
                </c:pt>
                <c:pt idx="40">
                  <c:v>42.31</c:v>
                </c:pt>
                <c:pt idx="41">
                  <c:v>42.44</c:v>
                </c:pt>
                <c:pt idx="42">
                  <c:v>42.51</c:v>
                </c:pt>
                <c:pt idx="43">
                  <c:v>42.16</c:v>
                </c:pt>
                <c:pt idx="44">
                  <c:v>42.56</c:v>
                </c:pt>
                <c:pt idx="45">
                  <c:v>42.38</c:v>
                </c:pt>
                <c:pt idx="46">
                  <c:v>42.34</c:v>
                </c:pt>
                <c:pt idx="47">
                  <c:v>42.27</c:v>
                </c:pt>
                <c:pt idx="48">
                  <c:v>42.45</c:v>
                </c:pt>
                <c:pt idx="49">
                  <c:v>42.35</c:v>
                </c:pt>
                <c:pt idx="50">
                  <c:v>42.3</c:v>
                </c:pt>
                <c:pt idx="51">
                  <c:v>42.24</c:v>
                </c:pt>
                <c:pt idx="52">
                  <c:v>42.37</c:v>
                </c:pt>
                <c:pt idx="53">
                  <c:v>42.28</c:v>
                </c:pt>
                <c:pt idx="54">
                  <c:v>42.61</c:v>
                </c:pt>
                <c:pt idx="55">
                  <c:v>42.25</c:v>
                </c:pt>
                <c:pt idx="56">
                  <c:v>42.23</c:v>
                </c:pt>
                <c:pt idx="57" formatCode="General">
                  <c:v>42.26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'Ingul Kart Acadamy'!$E$21</c:f>
              <c:strCache>
                <c:ptCount val="1"/>
                <c:pt idx="0">
                  <c:v>Сивак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Acadamy'!$E$22:$E$79</c:f>
              <c:numCache>
                <c:formatCode>0.00</c:formatCode>
                <c:ptCount val="58"/>
                <c:pt idx="0">
                  <c:v>43.59</c:v>
                </c:pt>
                <c:pt idx="1">
                  <c:v>42.35</c:v>
                </c:pt>
                <c:pt idx="2">
                  <c:v>42.16</c:v>
                </c:pt>
                <c:pt idx="3">
                  <c:v>42.3</c:v>
                </c:pt>
                <c:pt idx="4">
                  <c:v>42.21</c:v>
                </c:pt>
                <c:pt idx="5">
                  <c:v>42.14</c:v>
                </c:pt>
                <c:pt idx="6">
                  <c:v>42.97</c:v>
                </c:pt>
                <c:pt idx="7">
                  <c:v>42.14</c:v>
                </c:pt>
                <c:pt idx="8">
                  <c:v>42.41</c:v>
                </c:pt>
                <c:pt idx="9">
                  <c:v>42.47</c:v>
                </c:pt>
                <c:pt idx="10">
                  <c:v>42.29</c:v>
                </c:pt>
                <c:pt idx="11">
                  <c:v>42.39</c:v>
                </c:pt>
                <c:pt idx="12">
                  <c:v>42.17</c:v>
                </c:pt>
                <c:pt idx="13">
                  <c:v>42.04</c:v>
                </c:pt>
                <c:pt idx="14">
                  <c:v>42.98</c:v>
                </c:pt>
                <c:pt idx="15">
                  <c:v>42.34</c:v>
                </c:pt>
                <c:pt idx="16">
                  <c:v>42.26</c:v>
                </c:pt>
                <c:pt idx="17">
                  <c:v>42.42</c:v>
                </c:pt>
                <c:pt idx="18">
                  <c:v>42.29</c:v>
                </c:pt>
                <c:pt idx="19">
                  <c:v>42.81</c:v>
                </c:pt>
                <c:pt idx="20">
                  <c:v>42.2</c:v>
                </c:pt>
                <c:pt idx="21">
                  <c:v>42.15</c:v>
                </c:pt>
                <c:pt idx="22">
                  <c:v>42.32</c:v>
                </c:pt>
                <c:pt idx="23">
                  <c:v>42.26</c:v>
                </c:pt>
                <c:pt idx="24">
                  <c:v>42.35</c:v>
                </c:pt>
                <c:pt idx="25">
                  <c:v>42.29</c:v>
                </c:pt>
                <c:pt idx="26">
                  <c:v>42.2</c:v>
                </c:pt>
                <c:pt idx="27">
                  <c:v>42.09</c:v>
                </c:pt>
                <c:pt idx="28">
                  <c:v>42.47</c:v>
                </c:pt>
                <c:pt idx="29">
                  <c:v>42.38</c:v>
                </c:pt>
                <c:pt idx="30">
                  <c:v>42.24</c:v>
                </c:pt>
                <c:pt idx="31">
                  <c:v>42.91</c:v>
                </c:pt>
                <c:pt idx="32">
                  <c:v>42.82</c:v>
                </c:pt>
                <c:pt idx="33">
                  <c:v>42.69</c:v>
                </c:pt>
                <c:pt idx="34">
                  <c:v>42.59</c:v>
                </c:pt>
                <c:pt idx="35">
                  <c:v>42.31</c:v>
                </c:pt>
                <c:pt idx="36">
                  <c:v>42.44</c:v>
                </c:pt>
                <c:pt idx="37">
                  <c:v>42.26</c:v>
                </c:pt>
                <c:pt idx="38">
                  <c:v>42.32</c:v>
                </c:pt>
                <c:pt idx="39">
                  <c:v>42.72</c:v>
                </c:pt>
                <c:pt idx="40">
                  <c:v>42.3</c:v>
                </c:pt>
                <c:pt idx="41">
                  <c:v>42.45</c:v>
                </c:pt>
                <c:pt idx="42">
                  <c:v>42.62</c:v>
                </c:pt>
                <c:pt idx="43">
                  <c:v>42.27</c:v>
                </c:pt>
                <c:pt idx="44">
                  <c:v>42.49</c:v>
                </c:pt>
                <c:pt idx="45">
                  <c:v>42.57</c:v>
                </c:pt>
                <c:pt idx="46">
                  <c:v>42.34</c:v>
                </c:pt>
                <c:pt idx="47">
                  <c:v>42.36</c:v>
                </c:pt>
                <c:pt idx="48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'Ingul Kart Acadamy'!$F$21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Acadamy'!$F$22:$F$79</c:f>
              <c:numCache>
                <c:formatCode>0.00</c:formatCode>
                <c:ptCount val="58"/>
                <c:pt idx="0">
                  <c:v>44.16</c:v>
                </c:pt>
                <c:pt idx="1">
                  <c:v>43.18</c:v>
                </c:pt>
                <c:pt idx="2">
                  <c:v>43.91</c:v>
                </c:pt>
                <c:pt idx="3">
                  <c:v>42.78</c:v>
                </c:pt>
                <c:pt idx="4">
                  <c:v>42.75</c:v>
                </c:pt>
                <c:pt idx="5">
                  <c:v>43.68</c:v>
                </c:pt>
                <c:pt idx="6">
                  <c:v>43.7</c:v>
                </c:pt>
                <c:pt idx="7">
                  <c:v>42.79</c:v>
                </c:pt>
                <c:pt idx="8">
                  <c:v>42.65</c:v>
                </c:pt>
                <c:pt idx="9">
                  <c:v>42.73</c:v>
                </c:pt>
                <c:pt idx="10">
                  <c:v>42.6</c:v>
                </c:pt>
                <c:pt idx="11">
                  <c:v>42.6</c:v>
                </c:pt>
                <c:pt idx="12">
                  <c:v>42.81</c:v>
                </c:pt>
                <c:pt idx="13">
                  <c:v>43.78</c:v>
                </c:pt>
                <c:pt idx="14">
                  <c:v>42.43</c:v>
                </c:pt>
                <c:pt idx="15">
                  <c:v>42.79</c:v>
                </c:pt>
                <c:pt idx="16">
                  <c:v>42.7</c:v>
                </c:pt>
                <c:pt idx="17">
                  <c:v>42.61</c:v>
                </c:pt>
                <c:pt idx="18">
                  <c:v>42.9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'Ingul Kart Acadamy'!$G$21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Acadamy'!$G$22:$G$79</c:f>
              <c:numCache>
                <c:formatCode>0.00</c:formatCode>
                <c:ptCount val="58"/>
                <c:pt idx="0">
                  <c:v>44.27</c:v>
                </c:pt>
                <c:pt idx="1">
                  <c:v>42.97</c:v>
                </c:pt>
                <c:pt idx="2">
                  <c:v>43.08</c:v>
                </c:pt>
                <c:pt idx="3">
                  <c:v>42.81</c:v>
                </c:pt>
                <c:pt idx="4">
                  <c:v>43.11</c:v>
                </c:pt>
                <c:pt idx="5">
                  <c:v>42.87</c:v>
                </c:pt>
                <c:pt idx="6">
                  <c:v>42.99</c:v>
                </c:pt>
                <c:pt idx="7">
                  <c:v>43.18</c:v>
                </c:pt>
                <c:pt idx="8">
                  <c:v>42.83</c:v>
                </c:pt>
                <c:pt idx="9">
                  <c:v>42.76</c:v>
                </c:pt>
                <c:pt idx="10">
                  <c:v>42.65</c:v>
                </c:pt>
                <c:pt idx="11">
                  <c:v>42.54</c:v>
                </c:pt>
                <c:pt idx="12">
                  <c:v>42.75</c:v>
                </c:pt>
                <c:pt idx="13">
                  <c:v>42.39</c:v>
                </c:pt>
                <c:pt idx="14">
                  <c:v>43.39</c:v>
                </c:pt>
                <c:pt idx="15">
                  <c:v>42.66</c:v>
                </c:pt>
                <c:pt idx="16">
                  <c:v>42.58</c:v>
                </c:pt>
                <c:pt idx="17">
                  <c:v>42.49</c:v>
                </c:pt>
                <c:pt idx="18">
                  <c:v>42.49</c:v>
                </c:pt>
                <c:pt idx="19">
                  <c:v>42.75</c:v>
                </c:pt>
                <c:pt idx="20">
                  <c:v>44.24</c:v>
                </c:pt>
                <c:pt idx="21">
                  <c:v>42.35</c:v>
                </c:pt>
                <c:pt idx="22">
                  <c:v>42.78</c:v>
                </c:pt>
                <c:pt idx="23">
                  <c:v>42.62</c:v>
                </c:pt>
                <c:pt idx="24">
                  <c:v>42.31</c:v>
                </c:pt>
                <c:pt idx="25">
                  <c:v>42.32</c:v>
                </c:pt>
                <c:pt idx="26">
                  <c:v>42.56</c:v>
                </c:pt>
                <c:pt idx="27">
                  <c:v>42.54</c:v>
                </c:pt>
                <c:pt idx="28">
                  <c:v>42.54</c:v>
                </c:pt>
                <c:pt idx="29">
                  <c:v>43.18</c:v>
                </c:pt>
                <c:pt idx="30">
                  <c:v>43.13</c:v>
                </c:pt>
                <c:pt idx="31">
                  <c:v>42.29</c:v>
                </c:pt>
                <c:pt idx="32">
                  <c:v>42.7</c:v>
                </c:pt>
                <c:pt idx="33">
                  <c:v>42.4</c:v>
                </c:pt>
                <c:pt idx="34">
                  <c:v>43.12</c:v>
                </c:pt>
                <c:pt idx="35">
                  <c:v>42.78</c:v>
                </c:pt>
                <c:pt idx="36">
                  <c:v>42.54</c:v>
                </c:pt>
                <c:pt idx="37">
                  <c:v>43.38</c:v>
                </c:pt>
                <c:pt idx="38">
                  <c:v>42.78</c:v>
                </c:pt>
                <c:pt idx="39">
                  <c:v>42.81</c:v>
                </c:pt>
                <c:pt idx="40">
                  <c:v>42.74</c:v>
                </c:pt>
                <c:pt idx="41">
                  <c:v>42.7</c:v>
                </c:pt>
                <c:pt idx="42">
                  <c:v>42.78</c:v>
                </c:pt>
                <c:pt idx="43">
                  <c:v>42.91</c:v>
                </c:pt>
                <c:pt idx="44">
                  <c:v>42.85</c:v>
                </c:pt>
                <c:pt idx="45">
                  <c:v>42.67</c:v>
                </c:pt>
                <c:pt idx="46">
                  <c:v>42.71</c:v>
                </c:pt>
                <c:pt idx="47">
                  <c:v>43.7</c:v>
                </c:pt>
                <c:pt idx="48">
                  <c:v>42.42</c:v>
                </c:pt>
                <c:pt idx="49">
                  <c:v>42.52</c:v>
                </c:pt>
                <c:pt idx="50">
                  <c:v>42.5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'Ingul Kart Acadamy'!$H$21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Acadamy'!$H$22:$H$79</c:f>
              <c:numCache>
                <c:formatCode>0.00</c:formatCode>
                <c:ptCount val="58"/>
                <c:pt idx="0">
                  <c:v>43.82</c:v>
                </c:pt>
                <c:pt idx="1">
                  <c:v>43</c:v>
                </c:pt>
                <c:pt idx="2">
                  <c:v>42.4</c:v>
                </c:pt>
                <c:pt idx="3">
                  <c:v>42.5</c:v>
                </c:pt>
                <c:pt idx="4">
                  <c:v>42.62</c:v>
                </c:pt>
                <c:pt idx="5">
                  <c:v>42.59</c:v>
                </c:pt>
                <c:pt idx="6">
                  <c:v>42.47</c:v>
                </c:pt>
                <c:pt idx="7">
                  <c:v>42.47</c:v>
                </c:pt>
                <c:pt idx="8">
                  <c:v>42.6</c:v>
                </c:pt>
                <c:pt idx="9">
                  <c:v>42.86</c:v>
                </c:pt>
                <c:pt idx="10">
                  <c:v>42.59</c:v>
                </c:pt>
                <c:pt idx="11">
                  <c:v>42.62</c:v>
                </c:pt>
                <c:pt idx="12">
                  <c:v>42.69</c:v>
                </c:pt>
                <c:pt idx="13">
                  <c:v>42.71</c:v>
                </c:pt>
                <c:pt idx="14">
                  <c:v>42.5</c:v>
                </c:pt>
                <c:pt idx="15">
                  <c:v>42.49</c:v>
                </c:pt>
                <c:pt idx="16">
                  <c:v>42.28</c:v>
                </c:pt>
                <c:pt idx="17">
                  <c:v>42.38</c:v>
                </c:pt>
                <c:pt idx="18">
                  <c:v>42.43</c:v>
                </c:pt>
                <c:pt idx="19">
                  <c:v>42.54</c:v>
                </c:pt>
                <c:pt idx="20">
                  <c:v>42.62</c:v>
                </c:pt>
                <c:pt idx="21">
                  <c:v>42.49</c:v>
                </c:pt>
                <c:pt idx="22">
                  <c:v>42.46</c:v>
                </c:pt>
                <c:pt idx="23">
                  <c:v>42.74</c:v>
                </c:pt>
                <c:pt idx="24">
                  <c:v>42.2</c:v>
                </c:pt>
                <c:pt idx="25">
                  <c:v>42.4</c:v>
                </c:pt>
                <c:pt idx="26">
                  <c:v>42.43</c:v>
                </c:pt>
                <c:pt idx="27">
                  <c:v>42.42</c:v>
                </c:pt>
                <c:pt idx="28">
                  <c:v>42.5</c:v>
                </c:pt>
                <c:pt idx="29">
                  <c:v>42.46</c:v>
                </c:pt>
                <c:pt idx="30">
                  <c:v>42.54</c:v>
                </c:pt>
                <c:pt idx="31">
                  <c:v>42.51</c:v>
                </c:pt>
                <c:pt idx="32">
                  <c:v>42.6</c:v>
                </c:pt>
                <c:pt idx="33">
                  <c:v>42.25</c:v>
                </c:pt>
                <c:pt idx="34">
                  <c:v>42.48</c:v>
                </c:pt>
                <c:pt idx="35">
                  <c:v>42.6</c:v>
                </c:pt>
                <c:pt idx="36">
                  <c:v>42.35</c:v>
                </c:pt>
                <c:pt idx="37">
                  <c:v>42.61</c:v>
                </c:pt>
                <c:pt idx="38">
                  <c:v>43.01</c:v>
                </c:pt>
                <c:pt idx="39">
                  <c:v>42.57</c:v>
                </c:pt>
                <c:pt idx="40">
                  <c:v>42.24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'Ingul Kart Acadamy'!$I$21</c:f>
              <c:strCache>
                <c:ptCount val="1"/>
                <c:pt idx="0">
                  <c:v>Гладышев Степан</c:v>
                </c:pt>
              </c:strCache>
            </c:strRef>
          </c:tx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Acadamy'!$I$22:$I$79</c:f>
              <c:numCache>
                <c:formatCode>General</c:formatCode>
                <c:ptCount val="58"/>
                <c:pt idx="0">
                  <c:v>44.8</c:v>
                </c:pt>
                <c:pt idx="1">
                  <c:v>44.6</c:v>
                </c:pt>
                <c:pt idx="2">
                  <c:v>42.9</c:v>
                </c:pt>
                <c:pt idx="3">
                  <c:v>44.57</c:v>
                </c:pt>
                <c:pt idx="4">
                  <c:v>44.64</c:v>
                </c:pt>
                <c:pt idx="5">
                  <c:v>43.07</c:v>
                </c:pt>
                <c:pt idx="6">
                  <c:v>43.15</c:v>
                </c:pt>
                <c:pt idx="7">
                  <c:v>43.02</c:v>
                </c:pt>
                <c:pt idx="8">
                  <c:v>42.77</c:v>
                </c:pt>
                <c:pt idx="9">
                  <c:v>43.14</c:v>
                </c:pt>
                <c:pt idx="10">
                  <c:v>43.05</c:v>
                </c:pt>
                <c:pt idx="11">
                  <c:v>43.1</c:v>
                </c:pt>
                <c:pt idx="12">
                  <c:v>42.58</c:v>
                </c:pt>
                <c:pt idx="13">
                  <c:v>42.83</c:v>
                </c:pt>
                <c:pt idx="14">
                  <c:v>42.4</c:v>
                </c:pt>
                <c:pt idx="15">
                  <c:v>43.54</c:v>
                </c:pt>
                <c:pt idx="16">
                  <c:v>42.7</c:v>
                </c:pt>
                <c:pt idx="17">
                  <c:v>42.72</c:v>
                </c:pt>
                <c:pt idx="18">
                  <c:v>42.53</c:v>
                </c:pt>
                <c:pt idx="19">
                  <c:v>42.68</c:v>
                </c:pt>
                <c:pt idx="20">
                  <c:v>42.95</c:v>
                </c:pt>
                <c:pt idx="21">
                  <c:v>42.73</c:v>
                </c:pt>
                <c:pt idx="22">
                  <c:v>42.66</c:v>
                </c:pt>
                <c:pt idx="23">
                  <c:v>42.34</c:v>
                </c:pt>
                <c:pt idx="24">
                  <c:v>42.75</c:v>
                </c:pt>
                <c:pt idx="25">
                  <c:v>42.63</c:v>
                </c:pt>
                <c:pt idx="26">
                  <c:v>42.92</c:v>
                </c:pt>
                <c:pt idx="27">
                  <c:v>43.24</c:v>
                </c:pt>
                <c:pt idx="28">
                  <c:v>42.66</c:v>
                </c:pt>
                <c:pt idx="29">
                  <c:v>42.65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'Ingul Kart Acadamy'!$J$21</c:f>
              <c:strCache>
                <c:ptCount val="1"/>
                <c:pt idx="0">
                  <c:v>Гладышев Степан</c:v>
                </c:pt>
              </c:strCache>
            </c:strRef>
          </c:tx>
          <c:marker>
            <c:symbol val="none"/>
          </c:marker>
          <c:cat>
            <c:numRef>
              <c:f>'Ingul Kart Acadamy'!$B$22:$B$79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'Ingul Kart Acadamy'!$J$22:$J$79</c:f>
              <c:numCache>
                <c:formatCode>General</c:formatCode>
                <c:ptCount val="58"/>
                <c:pt idx="0">
                  <c:v>43.62</c:v>
                </c:pt>
                <c:pt idx="1">
                  <c:v>43.09</c:v>
                </c:pt>
                <c:pt idx="2">
                  <c:v>43.22</c:v>
                </c:pt>
                <c:pt idx="3">
                  <c:v>43.08</c:v>
                </c:pt>
                <c:pt idx="4">
                  <c:v>42.61</c:v>
                </c:pt>
                <c:pt idx="5">
                  <c:v>42.87</c:v>
                </c:pt>
                <c:pt idx="6">
                  <c:v>42.63</c:v>
                </c:pt>
                <c:pt idx="7">
                  <c:v>42.84</c:v>
                </c:pt>
                <c:pt idx="8">
                  <c:v>42.74</c:v>
                </c:pt>
                <c:pt idx="9">
                  <c:v>43.2</c:v>
                </c:pt>
                <c:pt idx="10">
                  <c:v>42.57</c:v>
                </c:pt>
                <c:pt idx="11">
                  <c:v>42.45</c:v>
                </c:pt>
                <c:pt idx="12">
                  <c:v>42.47</c:v>
                </c:pt>
                <c:pt idx="13">
                  <c:v>42.39</c:v>
                </c:pt>
                <c:pt idx="14">
                  <c:v>42.25</c:v>
                </c:pt>
                <c:pt idx="15">
                  <c:v>42.38</c:v>
                </c:pt>
                <c:pt idx="16">
                  <c:v>42.4</c:v>
                </c:pt>
                <c:pt idx="17">
                  <c:v>42.67</c:v>
                </c:pt>
                <c:pt idx="18">
                  <c:v>42.58</c:v>
                </c:pt>
                <c:pt idx="19">
                  <c:v>42.39</c:v>
                </c:pt>
                <c:pt idx="20">
                  <c:v>42.42</c:v>
                </c:pt>
                <c:pt idx="21">
                  <c:v>42.49</c:v>
                </c:pt>
                <c:pt idx="22">
                  <c:v>43.2</c:v>
                </c:pt>
                <c:pt idx="23">
                  <c:v>42.28</c:v>
                </c:pt>
                <c:pt idx="24">
                  <c:v>42.53</c:v>
                </c:pt>
                <c:pt idx="25">
                  <c:v>42.73</c:v>
                </c:pt>
                <c:pt idx="26">
                  <c:v>42.45</c:v>
                </c:pt>
                <c:pt idx="27">
                  <c:v>42.62</c:v>
                </c:pt>
                <c:pt idx="28">
                  <c:v>42.57</c:v>
                </c:pt>
                <c:pt idx="29">
                  <c:v>42.4</c:v>
                </c:pt>
                <c:pt idx="30">
                  <c:v>42.59</c:v>
                </c:pt>
                <c:pt idx="31">
                  <c:v>42.38</c:v>
                </c:pt>
                <c:pt idx="32">
                  <c:v>42.85</c:v>
                </c:pt>
                <c:pt idx="33">
                  <c:v>44.75</c:v>
                </c:pt>
                <c:pt idx="34">
                  <c:v>42.65</c:v>
                </c:pt>
                <c:pt idx="35">
                  <c:v>42.3</c:v>
                </c:pt>
                <c:pt idx="36">
                  <c:v>43.19</c:v>
                </c:pt>
                <c:pt idx="37">
                  <c:v>42.48</c:v>
                </c:pt>
                <c:pt idx="38">
                  <c:v>42.58</c:v>
                </c:pt>
                <c:pt idx="39">
                  <c:v>42.31</c:v>
                </c:pt>
                <c:pt idx="40">
                  <c:v>42.71</c:v>
                </c:pt>
                <c:pt idx="41">
                  <c:v>42.34</c:v>
                </c:pt>
                <c:pt idx="42">
                  <c:v>42.15</c:v>
                </c:pt>
                <c:pt idx="43">
                  <c:v>42.54</c:v>
                </c:pt>
                <c:pt idx="44">
                  <c:v>42.41</c:v>
                </c:pt>
                <c:pt idx="45">
                  <c:v>42.42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080384"/>
        <c:axId val="199467008"/>
      </c:lineChart>
      <c:catAx>
        <c:axId val="20008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467008"/>
        <c:crosses val="autoZero"/>
        <c:auto val="1"/>
        <c:lblAlgn val="ctr"/>
        <c:lblOffset val="100"/>
        <c:noMultiLvlLbl val="0"/>
      </c:catAx>
      <c:valAx>
        <c:axId val="199467008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00803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'50grams'!$C$20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'50grams'!$C$21:$C$77</c:f>
              <c:numCache>
                <c:formatCode>0.00</c:formatCode>
                <c:ptCount val="57"/>
                <c:pt idx="0">
                  <c:v>46.04</c:v>
                </c:pt>
                <c:pt idx="1">
                  <c:v>43.92</c:v>
                </c:pt>
                <c:pt idx="2">
                  <c:v>46.16</c:v>
                </c:pt>
                <c:pt idx="3">
                  <c:v>43.27</c:v>
                </c:pt>
                <c:pt idx="4">
                  <c:v>43.18</c:v>
                </c:pt>
                <c:pt idx="5">
                  <c:v>42.9</c:v>
                </c:pt>
                <c:pt idx="6">
                  <c:v>44.69</c:v>
                </c:pt>
                <c:pt idx="7">
                  <c:v>42.54</c:v>
                </c:pt>
                <c:pt idx="8">
                  <c:v>42.7</c:v>
                </c:pt>
                <c:pt idx="9">
                  <c:v>42.64</c:v>
                </c:pt>
                <c:pt idx="10">
                  <c:v>42.55</c:v>
                </c:pt>
                <c:pt idx="11">
                  <c:v>44.12</c:v>
                </c:pt>
                <c:pt idx="12">
                  <c:v>42.46</c:v>
                </c:pt>
                <c:pt idx="13">
                  <c:v>44.13</c:v>
                </c:pt>
                <c:pt idx="14">
                  <c:v>42.82</c:v>
                </c:pt>
                <c:pt idx="15">
                  <c:v>43.32</c:v>
                </c:pt>
                <c:pt idx="16">
                  <c:v>43.16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'50grams'!$D$20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'50grams'!$D$21:$D$77</c:f>
              <c:numCache>
                <c:formatCode>0.00</c:formatCode>
                <c:ptCount val="57"/>
                <c:pt idx="0">
                  <c:v>45.85</c:v>
                </c:pt>
                <c:pt idx="1">
                  <c:v>42.5</c:v>
                </c:pt>
                <c:pt idx="2">
                  <c:v>42.36</c:v>
                </c:pt>
                <c:pt idx="3">
                  <c:v>42.13</c:v>
                </c:pt>
                <c:pt idx="4">
                  <c:v>42.39</c:v>
                </c:pt>
                <c:pt idx="5">
                  <c:v>42.27</c:v>
                </c:pt>
                <c:pt idx="6">
                  <c:v>42.8</c:v>
                </c:pt>
                <c:pt idx="7">
                  <c:v>42.16</c:v>
                </c:pt>
                <c:pt idx="8">
                  <c:v>42.09</c:v>
                </c:pt>
                <c:pt idx="9">
                  <c:v>42.22</c:v>
                </c:pt>
                <c:pt idx="10">
                  <c:v>42.06</c:v>
                </c:pt>
                <c:pt idx="11">
                  <c:v>42.32</c:v>
                </c:pt>
                <c:pt idx="12">
                  <c:v>42.15</c:v>
                </c:pt>
                <c:pt idx="13">
                  <c:v>42.06</c:v>
                </c:pt>
                <c:pt idx="14">
                  <c:v>42.02</c:v>
                </c:pt>
                <c:pt idx="15">
                  <c:v>42.05</c:v>
                </c:pt>
                <c:pt idx="16">
                  <c:v>42.08</c:v>
                </c:pt>
                <c:pt idx="17">
                  <c:v>42.17</c:v>
                </c:pt>
                <c:pt idx="18">
                  <c:v>41.97</c:v>
                </c:pt>
                <c:pt idx="19">
                  <c:v>42.05</c:v>
                </c:pt>
                <c:pt idx="20">
                  <c:v>42.31</c:v>
                </c:pt>
                <c:pt idx="21">
                  <c:v>42.09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'50grams'!$E$20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'50grams'!$E$21:$E$77</c:f>
              <c:numCache>
                <c:formatCode>0.00</c:formatCode>
                <c:ptCount val="57"/>
                <c:pt idx="0">
                  <c:v>44.23</c:v>
                </c:pt>
                <c:pt idx="1">
                  <c:v>42.38</c:v>
                </c:pt>
                <c:pt idx="2">
                  <c:v>42.54</c:v>
                </c:pt>
                <c:pt idx="3">
                  <c:v>42.37</c:v>
                </c:pt>
                <c:pt idx="4">
                  <c:v>42.23</c:v>
                </c:pt>
                <c:pt idx="5">
                  <c:v>42.21</c:v>
                </c:pt>
                <c:pt idx="6">
                  <c:v>42.51</c:v>
                </c:pt>
                <c:pt idx="7">
                  <c:v>42.31</c:v>
                </c:pt>
                <c:pt idx="8">
                  <c:v>41.98</c:v>
                </c:pt>
                <c:pt idx="9">
                  <c:v>42.64</c:v>
                </c:pt>
                <c:pt idx="10">
                  <c:v>42.31</c:v>
                </c:pt>
                <c:pt idx="11">
                  <c:v>42.41</c:v>
                </c:pt>
                <c:pt idx="12">
                  <c:v>42.21</c:v>
                </c:pt>
                <c:pt idx="13">
                  <c:v>42.16</c:v>
                </c:pt>
                <c:pt idx="14">
                  <c:v>42.33</c:v>
                </c:pt>
                <c:pt idx="15">
                  <c:v>42.45</c:v>
                </c:pt>
                <c:pt idx="16">
                  <c:v>42.31</c:v>
                </c:pt>
                <c:pt idx="17">
                  <c:v>42.4</c:v>
                </c:pt>
                <c:pt idx="18">
                  <c:v>42.33</c:v>
                </c:pt>
                <c:pt idx="19">
                  <c:v>42.27</c:v>
                </c:pt>
                <c:pt idx="20">
                  <c:v>42.1</c:v>
                </c:pt>
                <c:pt idx="21">
                  <c:v>42.66</c:v>
                </c:pt>
                <c:pt idx="22">
                  <c:v>44.07</c:v>
                </c:pt>
                <c:pt idx="23">
                  <c:v>42.29</c:v>
                </c:pt>
                <c:pt idx="24">
                  <c:v>42.3</c:v>
                </c:pt>
                <c:pt idx="25">
                  <c:v>44.35</c:v>
                </c:pt>
                <c:pt idx="26">
                  <c:v>42.18</c:v>
                </c:pt>
                <c:pt idx="27">
                  <c:v>42.21</c:v>
                </c:pt>
                <c:pt idx="28">
                  <c:v>42.4</c:v>
                </c:pt>
                <c:pt idx="29">
                  <c:v>41.96</c:v>
                </c:pt>
                <c:pt idx="30">
                  <c:v>42.17</c:v>
                </c:pt>
                <c:pt idx="31">
                  <c:v>42.23</c:v>
                </c:pt>
                <c:pt idx="32">
                  <c:v>42.31</c:v>
                </c:pt>
                <c:pt idx="33">
                  <c:v>42.19</c:v>
                </c:pt>
                <c:pt idx="34">
                  <c:v>42.18</c:v>
                </c:pt>
                <c:pt idx="35">
                  <c:v>42.17</c:v>
                </c:pt>
                <c:pt idx="36">
                  <c:v>42.38</c:v>
                </c:pt>
                <c:pt idx="37">
                  <c:v>42.19</c:v>
                </c:pt>
                <c:pt idx="38">
                  <c:v>42.48</c:v>
                </c:pt>
                <c:pt idx="39">
                  <c:v>42.54</c:v>
                </c:pt>
                <c:pt idx="40">
                  <c:v>42.17</c:v>
                </c:pt>
                <c:pt idx="41">
                  <c:v>42.25</c:v>
                </c:pt>
                <c:pt idx="42">
                  <c:v>42.27</c:v>
                </c:pt>
                <c:pt idx="43">
                  <c:v>42.14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'50grams'!$F$20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'50grams'!$F$21:$F$77</c:f>
              <c:numCache>
                <c:formatCode>0.00</c:formatCode>
                <c:ptCount val="57"/>
                <c:pt idx="0">
                  <c:v>43.88</c:v>
                </c:pt>
                <c:pt idx="1">
                  <c:v>43.8</c:v>
                </c:pt>
                <c:pt idx="2">
                  <c:v>42.76</c:v>
                </c:pt>
                <c:pt idx="3">
                  <c:v>42.93</c:v>
                </c:pt>
                <c:pt idx="4">
                  <c:v>42.71</c:v>
                </c:pt>
                <c:pt idx="5">
                  <c:v>42.64</c:v>
                </c:pt>
                <c:pt idx="6">
                  <c:v>42.38</c:v>
                </c:pt>
                <c:pt idx="7">
                  <c:v>42.48</c:v>
                </c:pt>
                <c:pt idx="8">
                  <c:v>42.43</c:v>
                </c:pt>
                <c:pt idx="9">
                  <c:v>42.56</c:v>
                </c:pt>
                <c:pt idx="10">
                  <c:v>42.85</c:v>
                </c:pt>
                <c:pt idx="11">
                  <c:v>42.86</c:v>
                </c:pt>
                <c:pt idx="12">
                  <c:v>42.73</c:v>
                </c:pt>
                <c:pt idx="13">
                  <c:v>43.1</c:v>
                </c:pt>
                <c:pt idx="14">
                  <c:v>44.31</c:v>
                </c:pt>
                <c:pt idx="15">
                  <c:v>43.05</c:v>
                </c:pt>
                <c:pt idx="16">
                  <c:v>42.5</c:v>
                </c:pt>
                <c:pt idx="17">
                  <c:v>44.45</c:v>
                </c:pt>
                <c:pt idx="18">
                  <c:v>43.25</c:v>
                </c:pt>
                <c:pt idx="19">
                  <c:v>42.64</c:v>
                </c:pt>
                <c:pt idx="20">
                  <c:v>42.64</c:v>
                </c:pt>
                <c:pt idx="21">
                  <c:v>42.57</c:v>
                </c:pt>
                <c:pt idx="22">
                  <c:v>42.42</c:v>
                </c:pt>
                <c:pt idx="23">
                  <c:v>42.66</c:v>
                </c:pt>
                <c:pt idx="24">
                  <c:v>42.41</c:v>
                </c:pt>
                <c:pt idx="25">
                  <c:v>42.41</c:v>
                </c:pt>
                <c:pt idx="26">
                  <c:v>43.33</c:v>
                </c:pt>
                <c:pt idx="27">
                  <c:v>43.05</c:v>
                </c:pt>
                <c:pt idx="28">
                  <c:v>42.65</c:v>
                </c:pt>
                <c:pt idx="29">
                  <c:v>42.79</c:v>
                </c:pt>
                <c:pt idx="30">
                  <c:v>42.42</c:v>
                </c:pt>
                <c:pt idx="31">
                  <c:v>42.59</c:v>
                </c:pt>
                <c:pt idx="32">
                  <c:v>42.58</c:v>
                </c:pt>
                <c:pt idx="33">
                  <c:v>42.62</c:v>
                </c:pt>
                <c:pt idx="34">
                  <c:v>42.71</c:v>
                </c:pt>
                <c:pt idx="35">
                  <c:v>42.65</c:v>
                </c:pt>
                <c:pt idx="36">
                  <c:v>43.44</c:v>
                </c:pt>
                <c:pt idx="37">
                  <c:v>42.36</c:v>
                </c:pt>
                <c:pt idx="38">
                  <c:v>42.38</c:v>
                </c:pt>
                <c:pt idx="39">
                  <c:v>42.71</c:v>
                </c:pt>
                <c:pt idx="40">
                  <c:v>42.66</c:v>
                </c:pt>
                <c:pt idx="41">
                  <c:v>42.46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'50grams'!$G$20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'50grams'!$G$21:$G$77</c:f>
              <c:numCache>
                <c:formatCode>0.00</c:formatCode>
                <c:ptCount val="57"/>
                <c:pt idx="0">
                  <c:v>44.16</c:v>
                </c:pt>
                <c:pt idx="1">
                  <c:v>43.21</c:v>
                </c:pt>
                <c:pt idx="2">
                  <c:v>42.74</c:v>
                </c:pt>
                <c:pt idx="3">
                  <c:v>43.39</c:v>
                </c:pt>
                <c:pt idx="4">
                  <c:v>43.69</c:v>
                </c:pt>
                <c:pt idx="5">
                  <c:v>43.19</c:v>
                </c:pt>
                <c:pt idx="6">
                  <c:v>42.74</c:v>
                </c:pt>
                <c:pt idx="7">
                  <c:v>42.72</c:v>
                </c:pt>
                <c:pt idx="8">
                  <c:v>42.62</c:v>
                </c:pt>
                <c:pt idx="9">
                  <c:v>42.67</c:v>
                </c:pt>
                <c:pt idx="10">
                  <c:v>42.85</c:v>
                </c:pt>
                <c:pt idx="11">
                  <c:v>42.82</c:v>
                </c:pt>
                <c:pt idx="12">
                  <c:v>42.5</c:v>
                </c:pt>
                <c:pt idx="13">
                  <c:v>42.85</c:v>
                </c:pt>
                <c:pt idx="14">
                  <c:v>43.76</c:v>
                </c:pt>
                <c:pt idx="15">
                  <c:v>42.65</c:v>
                </c:pt>
                <c:pt idx="16">
                  <c:v>42.63</c:v>
                </c:pt>
                <c:pt idx="17">
                  <c:v>42.82</c:v>
                </c:pt>
                <c:pt idx="18">
                  <c:v>42.75</c:v>
                </c:pt>
                <c:pt idx="19">
                  <c:v>42.48</c:v>
                </c:pt>
                <c:pt idx="20">
                  <c:v>42.49</c:v>
                </c:pt>
                <c:pt idx="21">
                  <c:v>42.62</c:v>
                </c:pt>
                <c:pt idx="22">
                  <c:v>42.54</c:v>
                </c:pt>
                <c:pt idx="23">
                  <c:v>42.69</c:v>
                </c:pt>
                <c:pt idx="24">
                  <c:v>43.36</c:v>
                </c:pt>
                <c:pt idx="25">
                  <c:v>42.44</c:v>
                </c:pt>
                <c:pt idx="26">
                  <c:v>42.32</c:v>
                </c:pt>
                <c:pt idx="27">
                  <c:v>42.68</c:v>
                </c:pt>
                <c:pt idx="28">
                  <c:v>42.45</c:v>
                </c:pt>
                <c:pt idx="29">
                  <c:v>42.59</c:v>
                </c:pt>
                <c:pt idx="30">
                  <c:v>42.54</c:v>
                </c:pt>
                <c:pt idx="31">
                  <c:v>42.54</c:v>
                </c:pt>
                <c:pt idx="32">
                  <c:v>42.43</c:v>
                </c:pt>
                <c:pt idx="33">
                  <c:v>43.11</c:v>
                </c:pt>
                <c:pt idx="34">
                  <c:v>42.69</c:v>
                </c:pt>
                <c:pt idx="35">
                  <c:v>42.51</c:v>
                </c:pt>
                <c:pt idx="36">
                  <c:v>42.67</c:v>
                </c:pt>
                <c:pt idx="37">
                  <c:v>42.53</c:v>
                </c:pt>
                <c:pt idx="38">
                  <c:v>42.43</c:v>
                </c:pt>
                <c:pt idx="39">
                  <c:v>42.54</c:v>
                </c:pt>
                <c:pt idx="40">
                  <c:v>42.63</c:v>
                </c:pt>
                <c:pt idx="41">
                  <c:v>42.56</c:v>
                </c:pt>
                <c:pt idx="42">
                  <c:v>42.68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'50grams'!$H$20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'50grams'!$H$21:$H$77</c:f>
              <c:numCache>
                <c:formatCode>0.00</c:formatCode>
                <c:ptCount val="57"/>
                <c:pt idx="0">
                  <c:v>45.21</c:v>
                </c:pt>
                <c:pt idx="1">
                  <c:v>42.38</c:v>
                </c:pt>
                <c:pt idx="2">
                  <c:v>42.88</c:v>
                </c:pt>
                <c:pt idx="3">
                  <c:v>42.09</c:v>
                </c:pt>
                <c:pt idx="4">
                  <c:v>42.36</c:v>
                </c:pt>
                <c:pt idx="5">
                  <c:v>42.43</c:v>
                </c:pt>
                <c:pt idx="6">
                  <c:v>42.16</c:v>
                </c:pt>
                <c:pt idx="7">
                  <c:v>42</c:v>
                </c:pt>
                <c:pt idx="8">
                  <c:v>42.1</c:v>
                </c:pt>
                <c:pt idx="9">
                  <c:v>42.08</c:v>
                </c:pt>
                <c:pt idx="10">
                  <c:v>43</c:v>
                </c:pt>
                <c:pt idx="11">
                  <c:v>43.36</c:v>
                </c:pt>
                <c:pt idx="12">
                  <c:v>42.15</c:v>
                </c:pt>
                <c:pt idx="13">
                  <c:v>42.97</c:v>
                </c:pt>
                <c:pt idx="14">
                  <c:v>42.13</c:v>
                </c:pt>
                <c:pt idx="15">
                  <c:v>42.54</c:v>
                </c:pt>
                <c:pt idx="16">
                  <c:v>42.41</c:v>
                </c:pt>
                <c:pt idx="17">
                  <c:v>42.01</c:v>
                </c:pt>
                <c:pt idx="18">
                  <c:v>42</c:v>
                </c:pt>
                <c:pt idx="19">
                  <c:v>42.57</c:v>
                </c:pt>
                <c:pt idx="20">
                  <c:v>42.19</c:v>
                </c:pt>
                <c:pt idx="21">
                  <c:v>42.17</c:v>
                </c:pt>
                <c:pt idx="22">
                  <c:v>42.2</c:v>
                </c:pt>
                <c:pt idx="23">
                  <c:v>42.05</c:v>
                </c:pt>
                <c:pt idx="24">
                  <c:v>42.28</c:v>
                </c:pt>
                <c:pt idx="25">
                  <c:v>42.32</c:v>
                </c:pt>
                <c:pt idx="26">
                  <c:v>42.27</c:v>
                </c:pt>
                <c:pt idx="27">
                  <c:v>42.19</c:v>
                </c:pt>
                <c:pt idx="28">
                  <c:v>42.2</c:v>
                </c:pt>
                <c:pt idx="29">
                  <c:v>42.62</c:v>
                </c:pt>
                <c:pt idx="30">
                  <c:v>42.52</c:v>
                </c:pt>
                <c:pt idx="31">
                  <c:v>42.22</c:v>
                </c:pt>
                <c:pt idx="32">
                  <c:v>42.24</c:v>
                </c:pt>
                <c:pt idx="33">
                  <c:v>42.26</c:v>
                </c:pt>
                <c:pt idx="34">
                  <c:v>42.56</c:v>
                </c:pt>
                <c:pt idx="35">
                  <c:v>42.31</c:v>
                </c:pt>
                <c:pt idx="36">
                  <c:v>42.25</c:v>
                </c:pt>
                <c:pt idx="37">
                  <c:v>42.27</c:v>
                </c:pt>
                <c:pt idx="38">
                  <c:v>42.41</c:v>
                </c:pt>
                <c:pt idx="39">
                  <c:v>42.52</c:v>
                </c:pt>
                <c:pt idx="40">
                  <c:v>42.4</c:v>
                </c:pt>
                <c:pt idx="41">
                  <c:v>42.15</c:v>
                </c:pt>
                <c:pt idx="42">
                  <c:v>42.3</c:v>
                </c:pt>
                <c:pt idx="43">
                  <c:v>42.27</c:v>
                </c:pt>
                <c:pt idx="44">
                  <c:v>42.21</c:v>
                </c:pt>
                <c:pt idx="45">
                  <c:v>42.18</c:v>
                </c:pt>
                <c:pt idx="46">
                  <c:v>42.03</c:v>
                </c:pt>
                <c:pt idx="47">
                  <c:v>42.25</c:v>
                </c:pt>
                <c:pt idx="48">
                  <c:v>42.36</c:v>
                </c:pt>
                <c:pt idx="49">
                  <c:v>42.17</c:v>
                </c:pt>
                <c:pt idx="50">
                  <c:v>42.31</c:v>
                </c:pt>
                <c:pt idx="51">
                  <c:v>42.18</c:v>
                </c:pt>
                <c:pt idx="52">
                  <c:v>42.21</c:v>
                </c:pt>
                <c:pt idx="53">
                  <c:v>42.15</c:v>
                </c:pt>
                <c:pt idx="54">
                  <c:v>42.31</c:v>
                </c:pt>
                <c:pt idx="55">
                  <c:v>42.07</c:v>
                </c:pt>
                <c:pt idx="56">
                  <c:v>42.12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'50grams'!$I$20</c:f>
              <c:strCache>
                <c:ptCount val="1"/>
                <c:pt idx="0">
                  <c:v>Морозенко Сергей</c:v>
                </c:pt>
              </c:strCache>
            </c:strRef>
          </c:tx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'50grams'!$I$21:$I$77</c:f>
              <c:numCache>
                <c:formatCode>General</c:formatCode>
                <c:ptCount val="57"/>
                <c:pt idx="0">
                  <c:v>44.78</c:v>
                </c:pt>
                <c:pt idx="1">
                  <c:v>43.15</c:v>
                </c:pt>
                <c:pt idx="2">
                  <c:v>43.9</c:v>
                </c:pt>
                <c:pt idx="3">
                  <c:v>42.78</c:v>
                </c:pt>
                <c:pt idx="4">
                  <c:v>42.74</c:v>
                </c:pt>
                <c:pt idx="5">
                  <c:v>42.95</c:v>
                </c:pt>
                <c:pt idx="6">
                  <c:v>42.73</c:v>
                </c:pt>
                <c:pt idx="7">
                  <c:v>42.82</c:v>
                </c:pt>
                <c:pt idx="8">
                  <c:v>42.72</c:v>
                </c:pt>
                <c:pt idx="9">
                  <c:v>42.61</c:v>
                </c:pt>
                <c:pt idx="10">
                  <c:v>42.55</c:v>
                </c:pt>
                <c:pt idx="11">
                  <c:v>42.54</c:v>
                </c:pt>
                <c:pt idx="12">
                  <c:v>43.12</c:v>
                </c:pt>
                <c:pt idx="13">
                  <c:v>44.49</c:v>
                </c:pt>
                <c:pt idx="14">
                  <c:v>42.83</c:v>
                </c:pt>
                <c:pt idx="15">
                  <c:v>42.75</c:v>
                </c:pt>
                <c:pt idx="16">
                  <c:v>42.84</c:v>
                </c:pt>
                <c:pt idx="17">
                  <c:v>42.67</c:v>
                </c:pt>
                <c:pt idx="18">
                  <c:v>42.67</c:v>
                </c:pt>
                <c:pt idx="19">
                  <c:v>42.8</c:v>
                </c:pt>
                <c:pt idx="20">
                  <c:v>42.84</c:v>
                </c:pt>
                <c:pt idx="21">
                  <c:v>43</c:v>
                </c:pt>
                <c:pt idx="22">
                  <c:v>43.02</c:v>
                </c:pt>
                <c:pt idx="23">
                  <c:v>43.08</c:v>
                </c:pt>
                <c:pt idx="24">
                  <c:v>42.83</c:v>
                </c:pt>
                <c:pt idx="25">
                  <c:v>42.74</c:v>
                </c:pt>
                <c:pt idx="26">
                  <c:v>42.87</c:v>
                </c:pt>
                <c:pt idx="27">
                  <c:v>42.81</c:v>
                </c:pt>
                <c:pt idx="28">
                  <c:v>42.81</c:v>
                </c:pt>
                <c:pt idx="29">
                  <c:v>42.95</c:v>
                </c:pt>
                <c:pt idx="30">
                  <c:v>43.24</c:v>
                </c:pt>
                <c:pt idx="31">
                  <c:v>42.73</c:v>
                </c:pt>
                <c:pt idx="32">
                  <c:v>43.84</c:v>
                </c:pt>
                <c:pt idx="33">
                  <c:v>42.75</c:v>
                </c:pt>
                <c:pt idx="34">
                  <c:v>42.75</c:v>
                </c:pt>
                <c:pt idx="35">
                  <c:v>42.76</c:v>
                </c:pt>
                <c:pt idx="36">
                  <c:v>43.45</c:v>
                </c:pt>
                <c:pt idx="37">
                  <c:v>42.63</c:v>
                </c:pt>
                <c:pt idx="38">
                  <c:v>43</c:v>
                </c:pt>
                <c:pt idx="39">
                  <c:v>43</c:v>
                </c:pt>
                <c:pt idx="40">
                  <c:v>42.98</c:v>
                </c:pt>
                <c:pt idx="41">
                  <c:v>42.8</c:v>
                </c:pt>
                <c:pt idx="42">
                  <c:v>43.13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'50grams'!$J$20</c:f>
              <c:strCache>
                <c:ptCount val="1"/>
                <c:pt idx="0">
                  <c:v>Сомок Денис</c:v>
                </c:pt>
              </c:strCache>
            </c:strRef>
          </c:tx>
          <c:marker>
            <c:symbol val="none"/>
          </c:marker>
          <c:cat>
            <c:numRef>
              <c:f>'50grams'!$B$21:$B$77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'50grams'!$J$21:$J$77</c:f>
              <c:numCache>
                <c:formatCode>General</c:formatCode>
                <c:ptCount val="57"/>
                <c:pt idx="0">
                  <c:v>44.01</c:v>
                </c:pt>
                <c:pt idx="1">
                  <c:v>42.16</c:v>
                </c:pt>
                <c:pt idx="2">
                  <c:v>42.86</c:v>
                </c:pt>
                <c:pt idx="3">
                  <c:v>42.41</c:v>
                </c:pt>
                <c:pt idx="4">
                  <c:v>42.91</c:v>
                </c:pt>
                <c:pt idx="5">
                  <c:v>42.68</c:v>
                </c:pt>
                <c:pt idx="6">
                  <c:v>42.22</c:v>
                </c:pt>
                <c:pt idx="7">
                  <c:v>42.55</c:v>
                </c:pt>
                <c:pt idx="8">
                  <c:v>42.33</c:v>
                </c:pt>
                <c:pt idx="9">
                  <c:v>42.26</c:v>
                </c:pt>
                <c:pt idx="10">
                  <c:v>42.8</c:v>
                </c:pt>
                <c:pt idx="11">
                  <c:v>42.18</c:v>
                </c:pt>
                <c:pt idx="12">
                  <c:v>42.68</c:v>
                </c:pt>
                <c:pt idx="13">
                  <c:v>42.22</c:v>
                </c:pt>
                <c:pt idx="14">
                  <c:v>42.28</c:v>
                </c:pt>
                <c:pt idx="15">
                  <c:v>42.14</c:v>
                </c:pt>
                <c:pt idx="16">
                  <c:v>42.32</c:v>
                </c:pt>
                <c:pt idx="17">
                  <c:v>42.35</c:v>
                </c:pt>
                <c:pt idx="18">
                  <c:v>42.33</c:v>
                </c:pt>
                <c:pt idx="19">
                  <c:v>42.32</c:v>
                </c:pt>
                <c:pt idx="20">
                  <c:v>42.44</c:v>
                </c:pt>
                <c:pt idx="21">
                  <c:v>42.23</c:v>
                </c:pt>
                <c:pt idx="22">
                  <c:v>43.34</c:v>
                </c:pt>
                <c:pt idx="23">
                  <c:v>42.89</c:v>
                </c:pt>
                <c:pt idx="24">
                  <c:v>42.57</c:v>
                </c:pt>
                <c:pt idx="25">
                  <c:v>42.27</c:v>
                </c:pt>
                <c:pt idx="26">
                  <c:v>42.31</c:v>
                </c:pt>
                <c:pt idx="27">
                  <c:v>42.41</c:v>
                </c:pt>
                <c:pt idx="28">
                  <c:v>42.26</c:v>
                </c:pt>
                <c:pt idx="29">
                  <c:v>42.38</c:v>
                </c:pt>
                <c:pt idx="30">
                  <c:v>42.21</c:v>
                </c:pt>
                <c:pt idx="31">
                  <c:v>42.37</c:v>
                </c:pt>
                <c:pt idx="32">
                  <c:v>42.33</c:v>
                </c:pt>
                <c:pt idx="33">
                  <c:v>42.55</c:v>
                </c:pt>
                <c:pt idx="34">
                  <c:v>42.64</c:v>
                </c:pt>
                <c:pt idx="35">
                  <c:v>42.22</c:v>
                </c:pt>
                <c:pt idx="36">
                  <c:v>42.43</c:v>
                </c:pt>
                <c:pt idx="37">
                  <c:v>42.3</c:v>
                </c:pt>
                <c:pt idx="38">
                  <c:v>43.28</c:v>
                </c:pt>
                <c:pt idx="39">
                  <c:v>42.24</c:v>
                </c:pt>
                <c:pt idx="40">
                  <c:v>42.26</c:v>
                </c:pt>
                <c:pt idx="41">
                  <c:v>42.36</c:v>
                </c:pt>
                <c:pt idx="42">
                  <c:v>42.98</c:v>
                </c:pt>
                <c:pt idx="43">
                  <c:v>42.62</c:v>
                </c:pt>
                <c:pt idx="44">
                  <c:v>42.47</c:v>
                </c:pt>
                <c:pt idx="45">
                  <c:v>42.54</c:v>
                </c:pt>
                <c:pt idx="46">
                  <c:v>42.48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371712"/>
        <c:axId val="199469312"/>
      </c:lineChart>
      <c:catAx>
        <c:axId val="20037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469312"/>
        <c:crosses val="autoZero"/>
        <c:auto val="1"/>
        <c:lblAlgn val="ctr"/>
        <c:lblOffset val="100"/>
        <c:noMultiLvlLbl val="0"/>
      </c:catAx>
      <c:valAx>
        <c:axId val="19946931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03717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 JT'!$C$20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JT'!$C$21:$C$79</c:f>
              <c:numCache>
                <c:formatCode>0.00</c:formatCode>
                <c:ptCount val="59"/>
                <c:pt idx="0">
                  <c:v>45.71</c:v>
                </c:pt>
                <c:pt idx="1">
                  <c:v>44.06</c:v>
                </c:pt>
                <c:pt idx="2">
                  <c:v>43.53</c:v>
                </c:pt>
                <c:pt idx="3">
                  <c:v>43.98</c:v>
                </c:pt>
                <c:pt idx="4">
                  <c:v>44.37</c:v>
                </c:pt>
                <c:pt idx="5">
                  <c:v>42.73</c:v>
                </c:pt>
                <c:pt idx="6">
                  <c:v>43.99</c:v>
                </c:pt>
                <c:pt idx="7">
                  <c:v>42.7</c:v>
                </c:pt>
                <c:pt idx="8">
                  <c:v>42.62</c:v>
                </c:pt>
                <c:pt idx="9">
                  <c:v>43.32</c:v>
                </c:pt>
                <c:pt idx="10">
                  <c:v>43.01</c:v>
                </c:pt>
                <c:pt idx="11">
                  <c:v>43.59</c:v>
                </c:pt>
                <c:pt idx="12">
                  <c:v>42.97</c:v>
                </c:pt>
                <c:pt idx="13">
                  <c:v>44.25</c:v>
                </c:pt>
                <c:pt idx="14">
                  <c:v>42.74</c:v>
                </c:pt>
                <c:pt idx="15">
                  <c:v>43.4</c:v>
                </c:pt>
                <c:pt idx="16">
                  <c:v>42.88</c:v>
                </c:pt>
                <c:pt idx="17">
                  <c:v>42.66</c:v>
                </c:pt>
                <c:pt idx="18">
                  <c:v>42.36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JT'!$D$20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JT'!$D$21:$D$79</c:f>
              <c:numCache>
                <c:formatCode>0.00</c:formatCode>
                <c:ptCount val="59"/>
                <c:pt idx="0">
                  <c:v>45.35</c:v>
                </c:pt>
                <c:pt idx="1">
                  <c:v>43.5</c:v>
                </c:pt>
                <c:pt idx="2">
                  <c:v>43.07</c:v>
                </c:pt>
                <c:pt idx="3">
                  <c:v>42.93</c:v>
                </c:pt>
                <c:pt idx="4">
                  <c:v>43.96</c:v>
                </c:pt>
                <c:pt idx="5">
                  <c:v>43.28</c:v>
                </c:pt>
                <c:pt idx="6">
                  <c:v>43.02</c:v>
                </c:pt>
                <c:pt idx="7">
                  <c:v>43.22</c:v>
                </c:pt>
                <c:pt idx="8">
                  <c:v>42.87</c:v>
                </c:pt>
                <c:pt idx="9">
                  <c:v>43.2</c:v>
                </c:pt>
                <c:pt idx="10">
                  <c:v>43.03</c:v>
                </c:pt>
                <c:pt idx="11">
                  <c:v>42.73</c:v>
                </c:pt>
                <c:pt idx="12">
                  <c:v>43.37</c:v>
                </c:pt>
                <c:pt idx="13">
                  <c:v>43.55</c:v>
                </c:pt>
                <c:pt idx="14">
                  <c:v>42.66</c:v>
                </c:pt>
                <c:pt idx="15">
                  <c:v>42.93</c:v>
                </c:pt>
                <c:pt idx="16">
                  <c:v>43.06</c:v>
                </c:pt>
                <c:pt idx="17">
                  <c:v>43.09</c:v>
                </c:pt>
                <c:pt idx="18">
                  <c:v>43.01</c:v>
                </c:pt>
                <c:pt idx="19">
                  <c:v>42.99</c:v>
                </c:pt>
                <c:pt idx="20">
                  <c:v>43.77</c:v>
                </c:pt>
                <c:pt idx="21">
                  <c:v>42.84</c:v>
                </c:pt>
                <c:pt idx="22">
                  <c:v>43.17</c:v>
                </c:pt>
                <c:pt idx="23">
                  <c:v>43.1</c:v>
                </c:pt>
                <c:pt idx="24">
                  <c:v>42.83</c:v>
                </c:pt>
                <c:pt idx="25">
                  <c:v>43.11</c:v>
                </c:pt>
                <c:pt idx="26">
                  <c:v>42.84</c:v>
                </c:pt>
                <c:pt idx="27">
                  <c:v>43.3</c:v>
                </c:pt>
                <c:pt idx="28">
                  <c:v>43.06</c:v>
                </c:pt>
                <c:pt idx="29">
                  <c:v>42.86</c:v>
                </c:pt>
                <c:pt idx="30">
                  <c:v>43.09</c:v>
                </c:pt>
                <c:pt idx="31">
                  <c:v>43.08</c:v>
                </c:pt>
                <c:pt idx="32">
                  <c:v>43.32</c:v>
                </c:pt>
                <c:pt idx="33">
                  <c:v>43.12</c:v>
                </c:pt>
                <c:pt idx="34">
                  <c:v>42.86</c:v>
                </c:pt>
                <c:pt idx="35">
                  <c:v>42.83</c:v>
                </c:pt>
                <c:pt idx="36">
                  <c:v>43.48</c:v>
                </c:pt>
                <c:pt idx="37">
                  <c:v>43.9</c:v>
                </c:pt>
                <c:pt idx="38">
                  <c:v>42.68</c:v>
                </c:pt>
                <c:pt idx="39">
                  <c:v>43.34</c:v>
                </c:pt>
                <c:pt idx="40">
                  <c:v>42.93</c:v>
                </c:pt>
                <c:pt idx="41">
                  <c:v>43.06</c:v>
                </c:pt>
                <c:pt idx="42">
                  <c:v>42.83</c:v>
                </c:pt>
                <c:pt idx="43">
                  <c:v>43.12</c:v>
                </c:pt>
                <c:pt idx="44">
                  <c:v>42.74</c:v>
                </c:pt>
                <c:pt idx="45">
                  <c:v>42.69</c:v>
                </c:pt>
                <c:pt idx="46">
                  <c:v>42.83</c:v>
                </c:pt>
                <c:pt idx="47">
                  <c:v>43.01</c:v>
                </c:pt>
                <c:pt idx="48">
                  <c:v>43.2</c:v>
                </c:pt>
                <c:pt idx="49">
                  <c:v>43.16</c:v>
                </c:pt>
                <c:pt idx="50">
                  <c:v>42.88</c:v>
                </c:pt>
                <c:pt idx="51">
                  <c:v>43.73</c:v>
                </c:pt>
                <c:pt idx="52">
                  <c:v>42.85</c:v>
                </c:pt>
                <c:pt idx="53">
                  <c:v>42.82</c:v>
                </c:pt>
                <c:pt idx="54">
                  <c:v>43.9</c:v>
                </c:pt>
                <c:pt idx="55">
                  <c:v>42.9</c:v>
                </c:pt>
                <c:pt idx="56">
                  <c:v>44.13</c:v>
                </c:pt>
                <c:pt idx="57" formatCode="General">
                  <c:v>42.66</c:v>
                </c:pt>
                <c:pt idx="58" formatCode="General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JT'!$E$20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JT'!$E$21:$E$79</c:f>
              <c:numCache>
                <c:formatCode>0.00</c:formatCode>
                <c:ptCount val="59"/>
                <c:pt idx="0">
                  <c:v>43.49</c:v>
                </c:pt>
                <c:pt idx="1">
                  <c:v>42.76</c:v>
                </c:pt>
                <c:pt idx="2">
                  <c:v>42.66</c:v>
                </c:pt>
                <c:pt idx="3">
                  <c:v>42.41</c:v>
                </c:pt>
                <c:pt idx="4">
                  <c:v>42.4</c:v>
                </c:pt>
                <c:pt idx="5">
                  <c:v>42.24</c:v>
                </c:pt>
                <c:pt idx="6">
                  <c:v>42.26</c:v>
                </c:pt>
                <c:pt idx="7">
                  <c:v>42.41</c:v>
                </c:pt>
                <c:pt idx="8">
                  <c:v>42.43</c:v>
                </c:pt>
                <c:pt idx="9">
                  <c:v>42.79</c:v>
                </c:pt>
                <c:pt idx="10">
                  <c:v>42.57</c:v>
                </c:pt>
                <c:pt idx="11">
                  <c:v>42.64</c:v>
                </c:pt>
                <c:pt idx="12">
                  <c:v>42.98</c:v>
                </c:pt>
                <c:pt idx="13">
                  <c:v>42.37</c:v>
                </c:pt>
                <c:pt idx="14">
                  <c:v>42.16</c:v>
                </c:pt>
                <c:pt idx="15">
                  <c:v>42.39</c:v>
                </c:pt>
                <c:pt idx="16">
                  <c:v>43.23</c:v>
                </c:pt>
                <c:pt idx="17">
                  <c:v>42.28</c:v>
                </c:pt>
                <c:pt idx="18">
                  <c:v>42.22</c:v>
                </c:pt>
                <c:pt idx="19">
                  <c:v>42.39</c:v>
                </c:pt>
                <c:pt idx="20">
                  <c:v>42.49</c:v>
                </c:pt>
                <c:pt idx="21">
                  <c:v>42.46</c:v>
                </c:pt>
                <c:pt idx="22">
                  <c:v>42.29</c:v>
                </c:pt>
                <c:pt idx="23">
                  <c:v>42.55</c:v>
                </c:pt>
                <c:pt idx="24">
                  <c:v>42.26</c:v>
                </c:pt>
                <c:pt idx="25">
                  <c:v>43.08</c:v>
                </c:pt>
                <c:pt idx="26">
                  <c:v>42.33</c:v>
                </c:pt>
                <c:pt idx="27">
                  <c:v>42.35</c:v>
                </c:pt>
                <c:pt idx="28">
                  <c:v>42.34</c:v>
                </c:pt>
                <c:pt idx="29">
                  <c:v>42.41</c:v>
                </c:pt>
                <c:pt idx="30">
                  <c:v>42.29</c:v>
                </c:pt>
                <c:pt idx="31">
                  <c:v>42.49</c:v>
                </c:pt>
                <c:pt idx="32">
                  <c:v>42.59</c:v>
                </c:pt>
                <c:pt idx="33">
                  <c:v>42.93</c:v>
                </c:pt>
                <c:pt idx="34">
                  <c:v>42.3</c:v>
                </c:pt>
                <c:pt idx="35">
                  <c:v>42.41</c:v>
                </c:pt>
                <c:pt idx="36">
                  <c:v>42.18</c:v>
                </c:pt>
                <c:pt idx="37">
                  <c:v>42.42</c:v>
                </c:pt>
                <c:pt idx="38">
                  <c:v>42.53</c:v>
                </c:pt>
                <c:pt idx="39">
                  <c:v>42.61</c:v>
                </c:pt>
                <c:pt idx="40">
                  <c:v>42.43</c:v>
                </c:pt>
                <c:pt idx="41">
                  <c:v>43.07</c:v>
                </c:pt>
                <c:pt idx="42">
                  <c:v>42.22</c:v>
                </c:pt>
                <c:pt idx="43">
                  <c:v>42.16</c:v>
                </c:pt>
                <c:pt idx="44">
                  <c:v>42.44</c:v>
                </c:pt>
                <c:pt idx="45">
                  <c:v>42.33</c:v>
                </c:pt>
                <c:pt idx="46">
                  <c:v>42.37</c:v>
                </c:pt>
                <c:pt idx="47">
                  <c:v>42.28</c:v>
                </c:pt>
                <c:pt idx="48">
                  <c:v>42.55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JT'!$F$20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JT'!$F$21:$F$79</c:f>
              <c:numCache>
                <c:formatCode>0.00</c:formatCode>
                <c:ptCount val="59"/>
                <c:pt idx="0">
                  <c:v>43.95</c:v>
                </c:pt>
                <c:pt idx="1">
                  <c:v>43.42</c:v>
                </c:pt>
                <c:pt idx="2">
                  <c:v>43.18</c:v>
                </c:pt>
                <c:pt idx="3">
                  <c:v>42.55</c:v>
                </c:pt>
                <c:pt idx="4">
                  <c:v>42.96</c:v>
                </c:pt>
                <c:pt idx="5">
                  <c:v>42.61</c:v>
                </c:pt>
                <c:pt idx="6">
                  <c:v>42.4</c:v>
                </c:pt>
                <c:pt idx="7">
                  <c:v>42.59</c:v>
                </c:pt>
                <c:pt idx="8">
                  <c:v>43.41</c:v>
                </c:pt>
                <c:pt idx="9">
                  <c:v>42.55</c:v>
                </c:pt>
                <c:pt idx="10">
                  <c:v>42.81</c:v>
                </c:pt>
                <c:pt idx="11">
                  <c:v>42.43</c:v>
                </c:pt>
                <c:pt idx="12">
                  <c:v>42.7</c:v>
                </c:pt>
                <c:pt idx="13">
                  <c:v>42.4</c:v>
                </c:pt>
                <c:pt idx="14">
                  <c:v>42.76</c:v>
                </c:pt>
                <c:pt idx="15">
                  <c:v>42.78</c:v>
                </c:pt>
                <c:pt idx="16">
                  <c:v>42.78</c:v>
                </c:pt>
                <c:pt idx="17">
                  <c:v>42.75</c:v>
                </c:pt>
                <c:pt idx="18">
                  <c:v>42.67</c:v>
                </c:pt>
                <c:pt idx="19">
                  <c:v>42.92</c:v>
                </c:pt>
                <c:pt idx="20">
                  <c:v>42.58</c:v>
                </c:pt>
                <c:pt idx="21">
                  <c:v>42.51</c:v>
                </c:pt>
                <c:pt idx="22">
                  <c:v>42.56</c:v>
                </c:pt>
                <c:pt idx="23">
                  <c:v>42.4</c:v>
                </c:pt>
                <c:pt idx="24">
                  <c:v>42.55</c:v>
                </c:pt>
                <c:pt idx="25">
                  <c:v>42.51</c:v>
                </c:pt>
                <c:pt idx="26">
                  <c:v>42.47</c:v>
                </c:pt>
                <c:pt idx="27">
                  <c:v>42.66</c:v>
                </c:pt>
                <c:pt idx="28">
                  <c:v>43.19</c:v>
                </c:pt>
                <c:pt idx="29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JT'!$G$20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JT'!$G$21:$G$79</c:f>
              <c:numCache>
                <c:formatCode>0.00</c:formatCode>
                <c:ptCount val="59"/>
                <c:pt idx="0">
                  <c:v>42.97</c:v>
                </c:pt>
                <c:pt idx="1">
                  <c:v>42.64</c:v>
                </c:pt>
                <c:pt idx="2">
                  <c:v>42.49</c:v>
                </c:pt>
                <c:pt idx="3">
                  <c:v>42.55</c:v>
                </c:pt>
                <c:pt idx="4">
                  <c:v>42.38</c:v>
                </c:pt>
                <c:pt idx="5">
                  <c:v>42.52</c:v>
                </c:pt>
                <c:pt idx="6">
                  <c:v>42.47</c:v>
                </c:pt>
                <c:pt idx="7">
                  <c:v>42.46</c:v>
                </c:pt>
                <c:pt idx="8">
                  <c:v>42.55</c:v>
                </c:pt>
                <c:pt idx="9">
                  <c:v>42.47</c:v>
                </c:pt>
                <c:pt idx="10">
                  <c:v>42.4</c:v>
                </c:pt>
                <c:pt idx="11">
                  <c:v>42.48</c:v>
                </c:pt>
                <c:pt idx="12">
                  <c:v>42.35</c:v>
                </c:pt>
                <c:pt idx="13">
                  <c:v>42.74</c:v>
                </c:pt>
                <c:pt idx="14">
                  <c:v>43.1</c:v>
                </c:pt>
                <c:pt idx="15">
                  <c:v>42.54</c:v>
                </c:pt>
                <c:pt idx="16">
                  <c:v>42.42</c:v>
                </c:pt>
                <c:pt idx="17">
                  <c:v>42.48</c:v>
                </c:pt>
                <c:pt idx="18">
                  <c:v>42.46</c:v>
                </c:pt>
                <c:pt idx="19">
                  <c:v>42.44</c:v>
                </c:pt>
                <c:pt idx="20">
                  <c:v>42.61</c:v>
                </c:pt>
                <c:pt idx="21">
                  <c:v>42.58</c:v>
                </c:pt>
                <c:pt idx="22">
                  <c:v>42.54</c:v>
                </c:pt>
                <c:pt idx="23">
                  <c:v>42.38</c:v>
                </c:pt>
                <c:pt idx="24">
                  <c:v>42.49</c:v>
                </c:pt>
                <c:pt idx="25">
                  <c:v>42.63</c:v>
                </c:pt>
                <c:pt idx="26">
                  <c:v>42.27</c:v>
                </c:pt>
                <c:pt idx="27">
                  <c:v>42.31</c:v>
                </c:pt>
                <c:pt idx="28">
                  <c:v>43.34</c:v>
                </c:pt>
                <c:pt idx="29">
                  <c:v>42.53</c:v>
                </c:pt>
                <c:pt idx="30">
                  <c:v>42.43</c:v>
                </c:pt>
                <c:pt idx="31">
                  <c:v>42.33</c:v>
                </c:pt>
                <c:pt idx="32">
                  <c:v>42.65</c:v>
                </c:pt>
                <c:pt idx="33">
                  <c:v>42.45</c:v>
                </c:pt>
                <c:pt idx="34">
                  <c:v>42.41</c:v>
                </c:pt>
                <c:pt idx="35">
                  <c:v>42.65</c:v>
                </c:pt>
                <c:pt idx="36">
                  <c:v>42.54</c:v>
                </c:pt>
                <c:pt idx="37">
                  <c:v>42.4</c:v>
                </c:pt>
                <c:pt idx="38">
                  <c:v>42.97</c:v>
                </c:pt>
                <c:pt idx="39">
                  <c:v>42.87</c:v>
                </c:pt>
                <c:pt idx="40">
                  <c:v>42.53</c:v>
                </c:pt>
                <c:pt idx="41">
                  <c:v>43.4</c:v>
                </c:pt>
                <c:pt idx="42">
                  <c:v>42.54</c:v>
                </c:pt>
                <c:pt idx="43">
                  <c:v>42.94</c:v>
                </c:pt>
                <c:pt idx="44">
                  <c:v>43.26</c:v>
                </c:pt>
                <c:pt idx="45">
                  <c:v>42.46</c:v>
                </c:pt>
                <c:pt idx="46">
                  <c:v>42.87</c:v>
                </c:pt>
                <c:pt idx="47">
                  <c:v>43.31</c:v>
                </c:pt>
                <c:pt idx="48">
                  <c:v>42.25</c:v>
                </c:pt>
                <c:pt idx="49">
                  <c:v>42.75</c:v>
                </c:pt>
                <c:pt idx="50">
                  <c:v>43.39</c:v>
                </c:pt>
                <c:pt idx="51">
                  <c:v>42.96</c:v>
                </c:pt>
                <c:pt idx="52">
                  <c:v>43.26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 JT'!$H$20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JT'!$H$21:$H$79</c:f>
              <c:numCache>
                <c:formatCode>0.00</c:formatCode>
                <c:ptCount val="59"/>
                <c:pt idx="0">
                  <c:v>43.46</c:v>
                </c:pt>
                <c:pt idx="1">
                  <c:v>42.59</c:v>
                </c:pt>
                <c:pt idx="2">
                  <c:v>42.83</c:v>
                </c:pt>
                <c:pt idx="3">
                  <c:v>42.91</c:v>
                </c:pt>
                <c:pt idx="4">
                  <c:v>42.43</c:v>
                </c:pt>
                <c:pt idx="5">
                  <c:v>42.46</c:v>
                </c:pt>
                <c:pt idx="6">
                  <c:v>42.31</c:v>
                </c:pt>
                <c:pt idx="7">
                  <c:v>42.52</c:v>
                </c:pt>
                <c:pt idx="8">
                  <c:v>42.42</c:v>
                </c:pt>
                <c:pt idx="9">
                  <c:v>42.12</c:v>
                </c:pt>
                <c:pt idx="10">
                  <c:v>42.58</c:v>
                </c:pt>
                <c:pt idx="11">
                  <c:v>42.52</c:v>
                </c:pt>
                <c:pt idx="12">
                  <c:v>42.38</c:v>
                </c:pt>
                <c:pt idx="13">
                  <c:v>42.75</c:v>
                </c:pt>
                <c:pt idx="14">
                  <c:v>42.84</c:v>
                </c:pt>
                <c:pt idx="15">
                  <c:v>42.43</c:v>
                </c:pt>
                <c:pt idx="16">
                  <c:v>42.5</c:v>
                </c:pt>
                <c:pt idx="17">
                  <c:v>42.49</c:v>
                </c:pt>
                <c:pt idx="18">
                  <c:v>42.71</c:v>
                </c:pt>
                <c:pt idx="19">
                  <c:v>42.48</c:v>
                </c:pt>
                <c:pt idx="20">
                  <c:v>42.36</c:v>
                </c:pt>
                <c:pt idx="21">
                  <c:v>42.43</c:v>
                </c:pt>
                <c:pt idx="22">
                  <c:v>42.39</c:v>
                </c:pt>
                <c:pt idx="23">
                  <c:v>42.47</c:v>
                </c:pt>
                <c:pt idx="24">
                  <c:v>42.57</c:v>
                </c:pt>
                <c:pt idx="25">
                  <c:v>42.54</c:v>
                </c:pt>
                <c:pt idx="26">
                  <c:v>42.39</c:v>
                </c:pt>
                <c:pt idx="27">
                  <c:v>42.26</c:v>
                </c:pt>
                <c:pt idx="28">
                  <c:v>42.36</c:v>
                </c:pt>
                <c:pt idx="29">
                  <c:v>43.18</c:v>
                </c:pt>
                <c:pt idx="30">
                  <c:v>42.45</c:v>
                </c:pt>
                <c:pt idx="31">
                  <c:v>43.24</c:v>
                </c:pt>
                <c:pt idx="32">
                  <c:v>42.48</c:v>
                </c:pt>
                <c:pt idx="33">
                  <c:v>42.39</c:v>
                </c:pt>
                <c:pt idx="34">
                  <c:v>42.43</c:v>
                </c:pt>
                <c:pt idx="35">
                  <c:v>42.45</c:v>
                </c:pt>
                <c:pt idx="36">
                  <c:v>42.44</c:v>
                </c:pt>
                <c:pt idx="37">
                  <c:v>42.38</c:v>
                </c:pt>
                <c:pt idx="38">
                  <c:v>42.46</c:v>
                </c:pt>
                <c:pt idx="39">
                  <c:v>42.57</c:v>
                </c:pt>
                <c:pt idx="40">
                  <c:v>42.46</c:v>
                </c:pt>
                <c:pt idx="41">
                  <c:v>42.29</c:v>
                </c:pt>
                <c:pt idx="42">
                  <c:v>42.38</c:v>
                </c:pt>
                <c:pt idx="43">
                  <c:v>42.73</c:v>
                </c:pt>
                <c:pt idx="44">
                  <c:v>42.39</c:v>
                </c:pt>
                <c:pt idx="45">
                  <c:v>42.41</c:v>
                </c:pt>
                <c:pt idx="46">
                  <c:v>42.63</c:v>
                </c:pt>
                <c:pt idx="47">
                  <c:v>42.63</c:v>
                </c:pt>
                <c:pt idx="48">
                  <c:v>42.85</c:v>
                </c:pt>
                <c:pt idx="49">
                  <c:v>42.91</c:v>
                </c:pt>
                <c:pt idx="50">
                  <c:v>42.66</c:v>
                </c:pt>
                <c:pt idx="51">
                  <c:v>42.65</c:v>
                </c:pt>
                <c:pt idx="52">
                  <c:v>42.45</c:v>
                </c:pt>
                <c:pt idx="53">
                  <c:v>42.66</c:v>
                </c:pt>
                <c:pt idx="54">
                  <c:v>42.58</c:v>
                </c:pt>
                <c:pt idx="55">
                  <c:v>42.43</c:v>
                </c:pt>
                <c:pt idx="56">
                  <c:v>43.03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'Kart Freedom JT'!$I$20</c:f>
              <c:strCache>
                <c:ptCount val="1"/>
                <c:pt idx="0">
                  <c:v>Новиков Герман</c:v>
                </c:pt>
              </c:strCache>
            </c:strRef>
          </c:tx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JT'!$I$21:$I$79</c:f>
              <c:numCache>
                <c:formatCode>General</c:formatCode>
                <c:ptCount val="59"/>
                <c:pt idx="0">
                  <c:v>43.43</c:v>
                </c:pt>
                <c:pt idx="1">
                  <c:v>42.69</c:v>
                </c:pt>
                <c:pt idx="2">
                  <c:v>43.44</c:v>
                </c:pt>
                <c:pt idx="3">
                  <c:v>42.73</c:v>
                </c:pt>
                <c:pt idx="4">
                  <c:v>42.62</c:v>
                </c:pt>
                <c:pt idx="5">
                  <c:v>42.41</c:v>
                </c:pt>
                <c:pt idx="6">
                  <c:v>42.4</c:v>
                </c:pt>
                <c:pt idx="7">
                  <c:v>42.89</c:v>
                </c:pt>
                <c:pt idx="8">
                  <c:v>42.42</c:v>
                </c:pt>
                <c:pt idx="9">
                  <c:v>42.71</c:v>
                </c:pt>
                <c:pt idx="10">
                  <c:v>42.95</c:v>
                </c:pt>
                <c:pt idx="11">
                  <c:v>43.2</c:v>
                </c:pt>
                <c:pt idx="12">
                  <c:v>42.28</c:v>
                </c:pt>
                <c:pt idx="13">
                  <c:v>42.93</c:v>
                </c:pt>
                <c:pt idx="14">
                  <c:v>42.68</c:v>
                </c:pt>
                <c:pt idx="15">
                  <c:v>42.89</c:v>
                </c:pt>
                <c:pt idx="16">
                  <c:v>42.43</c:v>
                </c:pt>
                <c:pt idx="17">
                  <c:v>42.37</c:v>
                </c:pt>
                <c:pt idx="18">
                  <c:v>42.43</c:v>
                </c:pt>
                <c:pt idx="19">
                  <c:v>42.33</c:v>
                </c:pt>
                <c:pt idx="20">
                  <c:v>42.47</c:v>
                </c:pt>
                <c:pt idx="21">
                  <c:v>43.2</c:v>
                </c:pt>
                <c:pt idx="22">
                  <c:v>42.67</c:v>
                </c:pt>
                <c:pt idx="23">
                  <c:v>43.51</c:v>
                </c:pt>
                <c:pt idx="24">
                  <c:v>43.39</c:v>
                </c:pt>
                <c:pt idx="25">
                  <c:v>43.07</c:v>
                </c:pt>
                <c:pt idx="26">
                  <c:v>43.8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'Kart Freedom JT'!$J$20</c:f>
              <c:strCache>
                <c:ptCount val="1"/>
                <c:pt idx="0">
                  <c:v>Новиков Герман</c:v>
                </c:pt>
              </c:strCache>
            </c:strRef>
          </c:tx>
          <c:marker>
            <c:symbol val="none"/>
          </c:marker>
          <c:cat>
            <c:numRef>
              <c:f>'Kart Freedom JT'!$B$21:$B$79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JT'!$J$21:$J$79</c:f>
              <c:numCache>
                <c:formatCode>General</c:formatCode>
                <c:ptCount val="59"/>
                <c:pt idx="0">
                  <c:v>44.28</c:v>
                </c:pt>
                <c:pt idx="1">
                  <c:v>43.64</c:v>
                </c:pt>
                <c:pt idx="2">
                  <c:v>42.75</c:v>
                </c:pt>
                <c:pt idx="3">
                  <c:v>43.68</c:v>
                </c:pt>
                <c:pt idx="4">
                  <c:v>43.26</c:v>
                </c:pt>
                <c:pt idx="5">
                  <c:v>43.62</c:v>
                </c:pt>
                <c:pt idx="6">
                  <c:v>43.46</c:v>
                </c:pt>
                <c:pt idx="7">
                  <c:v>46.92</c:v>
                </c:pt>
                <c:pt idx="8">
                  <c:v>43.48</c:v>
                </c:pt>
                <c:pt idx="9">
                  <c:v>43.51</c:v>
                </c:pt>
                <c:pt idx="10">
                  <c:v>43.22</c:v>
                </c:pt>
                <c:pt idx="11">
                  <c:v>43.5</c:v>
                </c:pt>
                <c:pt idx="12">
                  <c:v>44.55</c:v>
                </c:pt>
                <c:pt idx="13">
                  <c:v>43.02</c:v>
                </c:pt>
                <c:pt idx="14">
                  <c:v>43.92</c:v>
                </c:pt>
                <c:pt idx="15">
                  <c:v>44.6</c:v>
                </c:pt>
                <c:pt idx="16">
                  <c:v>43.52</c:v>
                </c:pt>
                <c:pt idx="17">
                  <c:v>43.33</c:v>
                </c:pt>
                <c:pt idx="18">
                  <c:v>43.15</c:v>
                </c:pt>
                <c:pt idx="19">
                  <c:v>43.52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858112"/>
        <c:axId val="199471616"/>
      </c:lineChart>
      <c:catAx>
        <c:axId val="20085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9471616"/>
        <c:crosses val="autoZero"/>
        <c:auto val="1"/>
        <c:lblAlgn val="ctr"/>
        <c:lblOffset val="100"/>
        <c:noMultiLvlLbl val="0"/>
      </c:catAx>
      <c:valAx>
        <c:axId val="19947161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08581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'Buro 11'!$C$21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11'!$C$22:$C$79</c:f>
              <c:numCache>
                <c:formatCode>0.00</c:formatCode>
                <c:ptCount val="58"/>
                <c:pt idx="0">
                  <c:v>44.24</c:v>
                </c:pt>
                <c:pt idx="1">
                  <c:v>44.26</c:v>
                </c:pt>
                <c:pt idx="2">
                  <c:v>44.51</c:v>
                </c:pt>
                <c:pt idx="3">
                  <c:v>42.85</c:v>
                </c:pt>
                <c:pt idx="4">
                  <c:v>45.3</c:v>
                </c:pt>
                <c:pt idx="5">
                  <c:v>42.8</c:v>
                </c:pt>
                <c:pt idx="6">
                  <c:v>43.4</c:v>
                </c:pt>
                <c:pt idx="7">
                  <c:v>42.45</c:v>
                </c:pt>
                <c:pt idx="8">
                  <c:v>42.92</c:v>
                </c:pt>
                <c:pt idx="9">
                  <c:v>42.27</c:v>
                </c:pt>
                <c:pt idx="10">
                  <c:v>43.05</c:v>
                </c:pt>
                <c:pt idx="11">
                  <c:v>43.94</c:v>
                </c:pt>
                <c:pt idx="12">
                  <c:v>42.88</c:v>
                </c:pt>
                <c:pt idx="13">
                  <c:v>43.35</c:v>
                </c:pt>
                <c:pt idx="14">
                  <c:v>42.46</c:v>
                </c:pt>
                <c:pt idx="15">
                  <c:v>42.26</c:v>
                </c:pt>
                <c:pt idx="16">
                  <c:v>42.21</c:v>
                </c:pt>
                <c:pt idx="17">
                  <c:v>42.34</c:v>
                </c:pt>
                <c:pt idx="18">
                  <c:v>42.29</c:v>
                </c:pt>
                <c:pt idx="19">
                  <c:v>42.5</c:v>
                </c:pt>
                <c:pt idx="20">
                  <c:v>42.27</c:v>
                </c:pt>
                <c:pt idx="21">
                  <c:v>42.55</c:v>
                </c:pt>
                <c:pt idx="22">
                  <c:v>42.05</c:v>
                </c:pt>
                <c:pt idx="23">
                  <c:v>42.74</c:v>
                </c:pt>
                <c:pt idx="24">
                  <c:v>42.54</c:v>
                </c:pt>
                <c:pt idx="25">
                  <c:v>42.44</c:v>
                </c:pt>
                <c:pt idx="26">
                  <c:v>42.55</c:v>
                </c:pt>
                <c:pt idx="27">
                  <c:v>42.46</c:v>
                </c:pt>
                <c:pt idx="28">
                  <c:v>42.11</c:v>
                </c:pt>
                <c:pt idx="29">
                  <c:v>42.28</c:v>
                </c:pt>
                <c:pt idx="30">
                  <c:v>42.31</c:v>
                </c:pt>
                <c:pt idx="31">
                  <c:v>42.18</c:v>
                </c:pt>
                <c:pt idx="32">
                  <c:v>42.42</c:v>
                </c:pt>
                <c:pt idx="33">
                  <c:v>42.14</c:v>
                </c:pt>
                <c:pt idx="34">
                  <c:v>42.15</c:v>
                </c:pt>
                <c:pt idx="35">
                  <c:v>42.34</c:v>
                </c:pt>
                <c:pt idx="36">
                  <c:v>42.22</c:v>
                </c:pt>
                <c:pt idx="37">
                  <c:v>42.31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'Buro 11'!$D$21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11'!$D$22:$D$79</c:f>
              <c:numCache>
                <c:formatCode>0.00</c:formatCode>
                <c:ptCount val="58"/>
                <c:pt idx="0">
                  <c:v>44.45</c:v>
                </c:pt>
                <c:pt idx="1">
                  <c:v>43.79</c:v>
                </c:pt>
                <c:pt idx="2">
                  <c:v>44.06</c:v>
                </c:pt>
                <c:pt idx="3">
                  <c:v>45.48</c:v>
                </c:pt>
                <c:pt idx="4">
                  <c:v>42.75</c:v>
                </c:pt>
                <c:pt idx="5">
                  <c:v>42.86</c:v>
                </c:pt>
                <c:pt idx="6">
                  <c:v>42.67</c:v>
                </c:pt>
                <c:pt idx="7">
                  <c:v>42.75</c:v>
                </c:pt>
                <c:pt idx="8">
                  <c:v>43.06</c:v>
                </c:pt>
                <c:pt idx="9">
                  <c:v>42.57</c:v>
                </c:pt>
                <c:pt idx="10">
                  <c:v>43.4</c:v>
                </c:pt>
                <c:pt idx="11">
                  <c:v>42.87</c:v>
                </c:pt>
                <c:pt idx="12">
                  <c:v>42.68</c:v>
                </c:pt>
                <c:pt idx="13">
                  <c:v>42.79</c:v>
                </c:pt>
                <c:pt idx="14">
                  <c:v>42.88</c:v>
                </c:pt>
                <c:pt idx="15">
                  <c:v>42.74</c:v>
                </c:pt>
                <c:pt idx="16">
                  <c:v>42.88</c:v>
                </c:pt>
                <c:pt idx="17">
                  <c:v>42.73</c:v>
                </c:pt>
                <c:pt idx="18">
                  <c:v>42.67</c:v>
                </c:pt>
                <c:pt idx="19">
                  <c:v>42.62</c:v>
                </c:pt>
                <c:pt idx="20">
                  <c:v>42.55</c:v>
                </c:pt>
                <c:pt idx="21">
                  <c:v>42.79</c:v>
                </c:pt>
                <c:pt idx="22">
                  <c:v>42.76</c:v>
                </c:pt>
                <c:pt idx="23">
                  <c:v>43</c:v>
                </c:pt>
                <c:pt idx="24">
                  <c:v>42.43</c:v>
                </c:pt>
                <c:pt idx="25">
                  <c:v>42.51</c:v>
                </c:pt>
                <c:pt idx="26">
                  <c:v>42.61</c:v>
                </c:pt>
                <c:pt idx="27">
                  <c:v>42.63</c:v>
                </c:pt>
                <c:pt idx="28">
                  <c:v>42.61</c:v>
                </c:pt>
                <c:pt idx="29">
                  <c:v>42.64</c:v>
                </c:pt>
                <c:pt idx="30">
                  <c:v>43.19</c:v>
                </c:pt>
                <c:pt idx="31">
                  <c:v>42.7</c:v>
                </c:pt>
                <c:pt idx="32">
                  <c:v>42.37</c:v>
                </c:pt>
                <c:pt idx="33">
                  <c:v>42.64</c:v>
                </c:pt>
                <c:pt idx="34">
                  <c:v>43.16</c:v>
                </c:pt>
                <c:pt idx="35">
                  <c:v>43.11</c:v>
                </c:pt>
                <c:pt idx="36">
                  <c:v>43.72</c:v>
                </c:pt>
                <c:pt idx="37">
                  <c:v>43.79</c:v>
                </c:pt>
                <c:pt idx="38">
                  <c:v>42.74</c:v>
                </c:pt>
                <c:pt idx="39">
                  <c:v>42.69</c:v>
                </c:pt>
                <c:pt idx="40">
                  <c:v>42.77</c:v>
                </c:pt>
                <c:pt idx="41">
                  <c:v>43.25</c:v>
                </c:pt>
                <c:pt idx="42">
                  <c:v>42.64</c:v>
                </c:pt>
                <c:pt idx="43">
                  <c:v>42.76</c:v>
                </c:pt>
                <c:pt idx="44">
                  <c:v>42.65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'Buro 11'!$E$21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11'!$E$22:$E$79</c:f>
              <c:numCache>
                <c:formatCode>0.00</c:formatCode>
                <c:ptCount val="58"/>
                <c:pt idx="0">
                  <c:v>46.25</c:v>
                </c:pt>
                <c:pt idx="1">
                  <c:v>43.7</c:v>
                </c:pt>
                <c:pt idx="2">
                  <c:v>43.51</c:v>
                </c:pt>
                <c:pt idx="3">
                  <c:v>43.46</c:v>
                </c:pt>
                <c:pt idx="4">
                  <c:v>43.53</c:v>
                </c:pt>
                <c:pt idx="5">
                  <c:v>44.28</c:v>
                </c:pt>
                <c:pt idx="6">
                  <c:v>44.03</c:v>
                </c:pt>
                <c:pt idx="7">
                  <c:v>43.4</c:v>
                </c:pt>
                <c:pt idx="8">
                  <c:v>43.81</c:v>
                </c:pt>
                <c:pt idx="9">
                  <c:v>43.05</c:v>
                </c:pt>
                <c:pt idx="10">
                  <c:v>43.32</c:v>
                </c:pt>
                <c:pt idx="11">
                  <c:v>44.12</c:v>
                </c:pt>
                <c:pt idx="12">
                  <c:v>43.15</c:v>
                </c:pt>
                <c:pt idx="13">
                  <c:v>43.05</c:v>
                </c:pt>
                <c:pt idx="14">
                  <c:v>44.09</c:v>
                </c:pt>
                <c:pt idx="15">
                  <c:v>43.07</c:v>
                </c:pt>
                <c:pt idx="16">
                  <c:v>42.73</c:v>
                </c:pt>
                <c:pt idx="17">
                  <c:v>43.57</c:v>
                </c:pt>
                <c:pt idx="18">
                  <c:v>43.97</c:v>
                </c:pt>
                <c:pt idx="19">
                  <c:v>43.01</c:v>
                </c:pt>
                <c:pt idx="20">
                  <c:v>44.37</c:v>
                </c:pt>
                <c:pt idx="21">
                  <c:v>42.92</c:v>
                </c:pt>
                <c:pt idx="22">
                  <c:v>43.33</c:v>
                </c:pt>
                <c:pt idx="23">
                  <c:v>44.83</c:v>
                </c:pt>
                <c:pt idx="24">
                  <c:v>43.64</c:v>
                </c:pt>
                <c:pt idx="25">
                  <c:v>44.35</c:v>
                </c:pt>
                <c:pt idx="26">
                  <c:v>44.81</c:v>
                </c:pt>
                <c:pt idx="27">
                  <c:v>43.7</c:v>
                </c:pt>
                <c:pt idx="28">
                  <c:v>43.29</c:v>
                </c:pt>
                <c:pt idx="29">
                  <c:v>43.33</c:v>
                </c:pt>
                <c:pt idx="30">
                  <c:v>43</c:v>
                </c:pt>
                <c:pt idx="31">
                  <c:v>45.07</c:v>
                </c:pt>
                <c:pt idx="32">
                  <c:v>43.11</c:v>
                </c:pt>
                <c:pt idx="33">
                  <c:v>43.12</c:v>
                </c:pt>
                <c:pt idx="34">
                  <c:v>43.4</c:v>
                </c:pt>
                <c:pt idx="35">
                  <c:v>43.98</c:v>
                </c:pt>
                <c:pt idx="36">
                  <c:v>43.33</c:v>
                </c:pt>
                <c:pt idx="37">
                  <c:v>42.88</c:v>
                </c:pt>
                <c:pt idx="38">
                  <c:v>43.14</c:v>
                </c:pt>
                <c:pt idx="39">
                  <c:v>45.54</c:v>
                </c:pt>
                <c:pt idx="40">
                  <c:v>44.01</c:v>
                </c:pt>
                <c:pt idx="41">
                  <c:v>44.14</c:v>
                </c:pt>
                <c:pt idx="42">
                  <c:v>43.6</c:v>
                </c:pt>
                <c:pt idx="43">
                  <c:v>43.2</c:v>
                </c:pt>
                <c:pt idx="44">
                  <c:v>44.26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'Buro 11'!$F$21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11'!$F$22:$F$79</c:f>
              <c:numCache>
                <c:formatCode>0.00</c:formatCode>
                <c:ptCount val="58"/>
                <c:pt idx="0">
                  <c:v>43.78</c:v>
                </c:pt>
                <c:pt idx="1">
                  <c:v>42.84</c:v>
                </c:pt>
                <c:pt idx="2">
                  <c:v>42.52</c:v>
                </c:pt>
                <c:pt idx="3">
                  <c:v>42.7</c:v>
                </c:pt>
                <c:pt idx="4">
                  <c:v>42.52</c:v>
                </c:pt>
                <c:pt idx="5">
                  <c:v>42.41</c:v>
                </c:pt>
                <c:pt idx="6">
                  <c:v>42.43</c:v>
                </c:pt>
                <c:pt idx="7">
                  <c:v>42.57</c:v>
                </c:pt>
                <c:pt idx="8">
                  <c:v>42.36</c:v>
                </c:pt>
                <c:pt idx="9">
                  <c:v>42.48</c:v>
                </c:pt>
                <c:pt idx="10">
                  <c:v>42.58</c:v>
                </c:pt>
                <c:pt idx="11">
                  <c:v>42.52</c:v>
                </c:pt>
                <c:pt idx="12">
                  <c:v>42.42</c:v>
                </c:pt>
                <c:pt idx="13">
                  <c:v>42.57</c:v>
                </c:pt>
                <c:pt idx="14">
                  <c:v>42.37</c:v>
                </c:pt>
                <c:pt idx="15">
                  <c:v>42.37</c:v>
                </c:pt>
                <c:pt idx="16">
                  <c:v>42.44</c:v>
                </c:pt>
                <c:pt idx="17">
                  <c:v>42.25</c:v>
                </c:pt>
                <c:pt idx="18">
                  <c:v>42.47</c:v>
                </c:pt>
                <c:pt idx="19">
                  <c:v>42.41</c:v>
                </c:pt>
                <c:pt idx="20">
                  <c:v>42.78</c:v>
                </c:pt>
                <c:pt idx="21">
                  <c:v>42.35</c:v>
                </c:pt>
                <c:pt idx="22">
                  <c:v>42.36</c:v>
                </c:pt>
                <c:pt idx="23">
                  <c:v>42.39</c:v>
                </c:pt>
                <c:pt idx="24">
                  <c:v>42.28</c:v>
                </c:pt>
                <c:pt idx="25">
                  <c:v>42.26</c:v>
                </c:pt>
                <c:pt idx="26">
                  <c:v>42.34</c:v>
                </c:pt>
                <c:pt idx="27">
                  <c:v>42.39</c:v>
                </c:pt>
                <c:pt idx="28">
                  <c:v>44.06</c:v>
                </c:pt>
                <c:pt idx="29">
                  <c:v>42.57</c:v>
                </c:pt>
                <c:pt idx="30">
                  <c:v>42.56</c:v>
                </c:pt>
                <c:pt idx="31">
                  <c:v>42.5</c:v>
                </c:pt>
                <c:pt idx="32">
                  <c:v>42.43</c:v>
                </c:pt>
                <c:pt idx="33">
                  <c:v>42.33</c:v>
                </c:pt>
                <c:pt idx="34">
                  <c:v>42.47</c:v>
                </c:pt>
                <c:pt idx="35">
                  <c:v>42.35</c:v>
                </c:pt>
                <c:pt idx="36">
                  <c:v>42.31</c:v>
                </c:pt>
                <c:pt idx="37">
                  <c:v>42.4</c:v>
                </c:pt>
                <c:pt idx="38">
                  <c:v>42.32</c:v>
                </c:pt>
                <c:pt idx="39">
                  <c:v>42.57</c:v>
                </c:pt>
                <c:pt idx="40">
                  <c:v>42.38</c:v>
                </c:pt>
                <c:pt idx="41">
                  <c:v>42.44</c:v>
                </c:pt>
                <c:pt idx="42">
                  <c:v>42.45</c:v>
                </c:pt>
                <c:pt idx="43">
                  <c:v>42.45</c:v>
                </c:pt>
                <c:pt idx="44">
                  <c:v>42.49</c:v>
                </c:pt>
                <c:pt idx="45">
                  <c:v>42.67</c:v>
                </c:pt>
                <c:pt idx="46">
                  <c:v>42.32</c:v>
                </c:pt>
                <c:pt idx="47">
                  <c:v>42.28</c:v>
                </c:pt>
                <c:pt idx="48">
                  <c:v>42.39</c:v>
                </c:pt>
                <c:pt idx="49">
                  <c:v>42.41</c:v>
                </c:pt>
                <c:pt idx="50">
                  <c:v>42.58</c:v>
                </c:pt>
                <c:pt idx="51">
                  <c:v>42.8</c:v>
                </c:pt>
                <c:pt idx="52">
                  <c:v>42.49</c:v>
                </c:pt>
                <c:pt idx="53">
                  <c:v>42.59</c:v>
                </c:pt>
                <c:pt idx="54">
                  <c:v>42.46</c:v>
                </c:pt>
                <c:pt idx="55">
                  <c:v>43.16</c:v>
                </c:pt>
                <c:pt idx="56">
                  <c:v>42.46</c:v>
                </c:pt>
                <c:pt idx="57" formatCode="General">
                  <c:v>42.53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'Buro 11'!$G$21</c:f>
              <c:strCache>
                <c:ptCount val="1"/>
                <c:pt idx="0">
                  <c:v>Закалюк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11'!$G$22:$G$79</c:f>
              <c:numCache>
                <c:formatCode>0.00</c:formatCode>
                <c:ptCount val="58"/>
                <c:pt idx="0">
                  <c:v>44.02</c:v>
                </c:pt>
                <c:pt idx="1">
                  <c:v>43.56</c:v>
                </c:pt>
                <c:pt idx="2">
                  <c:v>42.86</c:v>
                </c:pt>
                <c:pt idx="3">
                  <c:v>42.99</c:v>
                </c:pt>
                <c:pt idx="4">
                  <c:v>43.06</c:v>
                </c:pt>
                <c:pt idx="5">
                  <c:v>42.76</c:v>
                </c:pt>
                <c:pt idx="6">
                  <c:v>42.74</c:v>
                </c:pt>
                <c:pt idx="7">
                  <c:v>43.65</c:v>
                </c:pt>
                <c:pt idx="8">
                  <c:v>43.03</c:v>
                </c:pt>
                <c:pt idx="9">
                  <c:v>42.85</c:v>
                </c:pt>
                <c:pt idx="10">
                  <c:v>43.01</c:v>
                </c:pt>
                <c:pt idx="11">
                  <c:v>43.79</c:v>
                </c:pt>
                <c:pt idx="12">
                  <c:v>43.55</c:v>
                </c:pt>
                <c:pt idx="13">
                  <c:v>42.91</c:v>
                </c:pt>
                <c:pt idx="14">
                  <c:v>42.66</c:v>
                </c:pt>
                <c:pt idx="15">
                  <c:v>42.82</c:v>
                </c:pt>
                <c:pt idx="16">
                  <c:v>42.6</c:v>
                </c:pt>
                <c:pt idx="17">
                  <c:v>42.56</c:v>
                </c:pt>
                <c:pt idx="18">
                  <c:v>42.68</c:v>
                </c:pt>
                <c:pt idx="19">
                  <c:v>42.7</c:v>
                </c:pt>
                <c:pt idx="20">
                  <c:v>42.96</c:v>
                </c:pt>
                <c:pt idx="21">
                  <c:v>42.8</c:v>
                </c:pt>
                <c:pt idx="22">
                  <c:v>42.92</c:v>
                </c:pt>
                <c:pt idx="23">
                  <c:v>42.86</c:v>
                </c:pt>
                <c:pt idx="24">
                  <c:v>42.81</c:v>
                </c:pt>
                <c:pt idx="25">
                  <c:v>42.73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'Buro 11'!$H$21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11'!$H$22:$H$79</c:f>
              <c:numCache>
                <c:formatCode>0.00</c:formatCode>
                <c:ptCount val="58"/>
                <c:pt idx="0">
                  <c:v>44.36</c:v>
                </c:pt>
                <c:pt idx="1">
                  <c:v>44.04</c:v>
                </c:pt>
                <c:pt idx="2">
                  <c:v>43.53</c:v>
                </c:pt>
                <c:pt idx="3">
                  <c:v>44.06</c:v>
                </c:pt>
                <c:pt idx="4">
                  <c:v>44.78</c:v>
                </c:pt>
                <c:pt idx="5">
                  <c:v>43.08</c:v>
                </c:pt>
                <c:pt idx="6">
                  <c:v>45.11</c:v>
                </c:pt>
                <c:pt idx="7">
                  <c:v>44.88</c:v>
                </c:pt>
                <c:pt idx="8">
                  <c:v>43.46</c:v>
                </c:pt>
                <c:pt idx="9">
                  <c:v>43.74</c:v>
                </c:pt>
                <c:pt idx="10">
                  <c:v>43.38</c:v>
                </c:pt>
                <c:pt idx="11">
                  <c:v>44.04</c:v>
                </c:pt>
                <c:pt idx="12">
                  <c:v>44.79</c:v>
                </c:pt>
                <c:pt idx="13">
                  <c:v>44.36</c:v>
                </c:pt>
                <c:pt idx="14">
                  <c:v>44.34</c:v>
                </c:pt>
                <c:pt idx="15">
                  <c:v>44.45</c:v>
                </c:pt>
                <c:pt idx="16">
                  <c:v>43.5</c:v>
                </c:pt>
                <c:pt idx="17">
                  <c:v>45.02</c:v>
                </c:pt>
                <c:pt idx="18">
                  <c:v>43.72</c:v>
                </c:pt>
                <c:pt idx="19">
                  <c:v>43.26</c:v>
                </c:pt>
                <c:pt idx="20">
                  <c:v>43.46</c:v>
                </c:pt>
                <c:pt idx="21">
                  <c:v>43.27</c:v>
                </c:pt>
                <c:pt idx="22">
                  <c:v>43.48</c:v>
                </c:pt>
                <c:pt idx="23">
                  <c:v>44.6</c:v>
                </c:pt>
                <c:pt idx="24">
                  <c:v>43.1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'Buro 11'!$I$21</c:f>
              <c:strCache>
                <c:ptCount val="1"/>
                <c:pt idx="0">
                  <c:v>Закалюк Женя</c:v>
                </c:pt>
              </c:strCache>
            </c:strRef>
          </c:tx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11'!$I$22:$I$79</c:f>
              <c:numCache>
                <c:formatCode>General</c:formatCode>
                <c:ptCount val="58"/>
                <c:pt idx="0">
                  <c:v>44.66</c:v>
                </c:pt>
                <c:pt idx="1">
                  <c:v>43.04</c:v>
                </c:pt>
                <c:pt idx="2">
                  <c:v>43.03</c:v>
                </c:pt>
                <c:pt idx="3">
                  <c:v>43.99</c:v>
                </c:pt>
                <c:pt idx="4">
                  <c:v>43.04</c:v>
                </c:pt>
                <c:pt idx="5">
                  <c:v>43.53</c:v>
                </c:pt>
                <c:pt idx="6">
                  <c:v>43.48</c:v>
                </c:pt>
                <c:pt idx="7">
                  <c:v>42.71</c:v>
                </c:pt>
                <c:pt idx="8">
                  <c:v>43.28</c:v>
                </c:pt>
                <c:pt idx="9">
                  <c:v>43.07</c:v>
                </c:pt>
                <c:pt idx="10">
                  <c:v>43.14</c:v>
                </c:pt>
                <c:pt idx="11">
                  <c:v>42.82</c:v>
                </c:pt>
                <c:pt idx="12">
                  <c:v>42.83</c:v>
                </c:pt>
                <c:pt idx="13">
                  <c:v>42.68</c:v>
                </c:pt>
                <c:pt idx="14">
                  <c:v>42.63</c:v>
                </c:pt>
                <c:pt idx="15">
                  <c:v>42.63</c:v>
                </c:pt>
                <c:pt idx="16">
                  <c:v>42.7</c:v>
                </c:pt>
                <c:pt idx="17">
                  <c:v>42.8</c:v>
                </c:pt>
                <c:pt idx="18">
                  <c:v>43.19</c:v>
                </c:pt>
                <c:pt idx="19">
                  <c:v>42.66</c:v>
                </c:pt>
                <c:pt idx="20">
                  <c:v>42.72</c:v>
                </c:pt>
                <c:pt idx="21">
                  <c:v>42.9</c:v>
                </c:pt>
                <c:pt idx="22">
                  <c:v>42.67</c:v>
                </c:pt>
                <c:pt idx="23">
                  <c:v>42.72</c:v>
                </c:pt>
                <c:pt idx="24">
                  <c:v>42.74</c:v>
                </c:pt>
                <c:pt idx="25">
                  <c:v>42.74</c:v>
                </c:pt>
                <c:pt idx="26">
                  <c:v>42.74</c:v>
                </c:pt>
                <c:pt idx="27">
                  <c:v>42.97</c:v>
                </c:pt>
                <c:pt idx="28">
                  <c:v>42.9</c:v>
                </c:pt>
                <c:pt idx="29">
                  <c:v>42.68</c:v>
                </c:pt>
                <c:pt idx="30">
                  <c:v>42.77</c:v>
                </c:pt>
                <c:pt idx="31">
                  <c:v>42.71</c:v>
                </c:pt>
                <c:pt idx="32">
                  <c:v>42.81</c:v>
                </c:pt>
                <c:pt idx="33">
                  <c:v>42.56</c:v>
                </c:pt>
                <c:pt idx="34">
                  <c:v>42.88</c:v>
                </c:pt>
                <c:pt idx="35">
                  <c:v>42.78</c:v>
                </c:pt>
                <c:pt idx="36">
                  <c:v>42.54</c:v>
                </c:pt>
                <c:pt idx="37">
                  <c:v>42.54</c:v>
                </c:pt>
                <c:pt idx="38">
                  <c:v>42.69</c:v>
                </c:pt>
                <c:pt idx="39">
                  <c:v>42.57</c:v>
                </c:pt>
                <c:pt idx="40">
                  <c:v>42.41</c:v>
                </c:pt>
                <c:pt idx="41">
                  <c:v>43.28</c:v>
                </c:pt>
                <c:pt idx="42">
                  <c:v>42.58</c:v>
                </c:pt>
                <c:pt idx="43">
                  <c:v>42.55</c:v>
                </c:pt>
                <c:pt idx="44">
                  <c:v>42.73</c:v>
                </c:pt>
                <c:pt idx="45">
                  <c:v>42.54</c:v>
                </c:pt>
                <c:pt idx="46">
                  <c:v>43.18</c:v>
                </c:pt>
                <c:pt idx="47">
                  <c:v>42.81</c:v>
                </c:pt>
                <c:pt idx="48">
                  <c:v>42.58</c:v>
                </c:pt>
                <c:pt idx="49">
                  <c:v>42.37</c:v>
                </c:pt>
                <c:pt idx="50">
                  <c:v>42.81</c:v>
                </c:pt>
                <c:pt idx="51">
                  <c:v>42.74</c:v>
                </c:pt>
                <c:pt idx="52">
                  <c:v>42.74</c:v>
                </c:pt>
                <c:pt idx="53">
                  <c:v>42.75</c:v>
                </c:pt>
                <c:pt idx="54">
                  <c:v>42.78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'Buro 11'!$J$21</c:f>
              <c:strCache>
                <c:ptCount val="1"/>
                <c:pt idx="0">
                  <c:v>Карлюк Марина</c:v>
                </c:pt>
              </c:strCache>
            </c:strRef>
          </c:tx>
          <c:marker>
            <c:symbol val="none"/>
          </c:marker>
          <c:cat>
            <c:numRef>
              <c:f>'Buro 11'!$B$22:$B$79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'Buro 11'!$J$22:$J$79</c:f>
              <c:numCache>
                <c:formatCode>General</c:formatCode>
                <c:ptCount val="58"/>
                <c:pt idx="0">
                  <c:v>46.64</c:v>
                </c:pt>
                <c:pt idx="1">
                  <c:v>43.59</c:v>
                </c:pt>
                <c:pt idx="2">
                  <c:v>43.83</c:v>
                </c:pt>
                <c:pt idx="3">
                  <c:v>44.21</c:v>
                </c:pt>
                <c:pt idx="4">
                  <c:v>43.48</c:v>
                </c:pt>
                <c:pt idx="5">
                  <c:v>43.27</c:v>
                </c:pt>
                <c:pt idx="6">
                  <c:v>42.98</c:v>
                </c:pt>
                <c:pt idx="7">
                  <c:v>42.79</c:v>
                </c:pt>
                <c:pt idx="8">
                  <c:v>44.78</c:v>
                </c:pt>
                <c:pt idx="9">
                  <c:v>45.91</c:v>
                </c:pt>
                <c:pt idx="10">
                  <c:v>43.05</c:v>
                </c:pt>
                <c:pt idx="11">
                  <c:v>43.16</c:v>
                </c:pt>
                <c:pt idx="12">
                  <c:v>44.47</c:v>
                </c:pt>
                <c:pt idx="13">
                  <c:v>43.18</c:v>
                </c:pt>
                <c:pt idx="14">
                  <c:v>42.93</c:v>
                </c:pt>
                <c:pt idx="15">
                  <c:v>43.61</c:v>
                </c:pt>
                <c:pt idx="16">
                  <c:v>42.92</c:v>
                </c:pt>
                <c:pt idx="17">
                  <c:v>44.01</c:v>
                </c:pt>
                <c:pt idx="18">
                  <c:v>43.5</c:v>
                </c:pt>
                <c:pt idx="19">
                  <c:v>43.31</c:v>
                </c:pt>
                <c:pt idx="20">
                  <c:v>43.04</c:v>
                </c:pt>
                <c:pt idx="21">
                  <c:v>42.98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70720"/>
        <c:axId val="207212480"/>
      </c:lineChart>
      <c:catAx>
        <c:axId val="14467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212480"/>
        <c:crosses val="autoZero"/>
        <c:auto val="1"/>
        <c:lblAlgn val="ctr"/>
        <c:lblOffset val="100"/>
        <c:noMultiLvlLbl val="0"/>
      </c:catAx>
      <c:valAx>
        <c:axId val="20721248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46707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Coachella!$C$20</c:f>
              <c:strCache>
                <c:ptCount val="1"/>
                <c:pt idx="0">
                  <c:v>Кочетов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Coachella!$C$21:$C$79</c:f>
              <c:numCache>
                <c:formatCode>0.00</c:formatCode>
                <c:ptCount val="59"/>
                <c:pt idx="0">
                  <c:v>44.84</c:v>
                </c:pt>
                <c:pt idx="1">
                  <c:v>44.16</c:v>
                </c:pt>
                <c:pt idx="2">
                  <c:v>43.94</c:v>
                </c:pt>
                <c:pt idx="3">
                  <c:v>42.81</c:v>
                </c:pt>
                <c:pt idx="4">
                  <c:v>43.27</c:v>
                </c:pt>
                <c:pt idx="5">
                  <c:v>42.34</c:v>
                </c:pt>
                <c:pt idx="6">
                  <c:v>44.4</c:v>
                </c:pt>
                <c:pt idx="7">
                  <c:v>42.03</c:v>
                </c:pt>
                <c:pt idx="8">
                  <c:v>42.68</c:v>
                </c:pt>
                <c:pt idx="9">
                  <c:v>43.95</c:v>
                </c:pt>
                <c:pt idx="10">
                  <c:v>42.62</c:v>
                </c:pt>
                <c:pt idx="11">
                  <c:v>42.45</c:v>
                </c:pt>
                <c:pt idx="12">
                  <c:v>42.35</c:v>
                </c:pt>
                <c:pt idx="13">
                  <c:v>42.1</c:v>
                </c:pt>
                <c:pt idx="14">
                  <c:v>42.66</c:v>
                </c:pt>
                <c:pt idx="15">
                  <c:v>42.4</c:v>
                </c:pt>
                <c:pt idx="16">
                  <c:v>42.2</c:v>
                </c:pt>
                <c:pt idx="17">
                  <c:v>42.3</c:v>
                </c:pt>
                <c:pt idx="18">
                  <c:v>42.22</c:v>
                </c:pt>
                <c:pt idx="19">
                  <c:v>42.21</c:v>
                </c:pt>
                <c:pt idx="20">
                  <c:v>42.24</c:v>
                </c:pt>
                <c:pt idx="21">
                  <c:v>42.47</c:v>
                </c:pt>
                <c:pt idx="22">
                  <c:v>42.08</c:v>
                </c:pt>
                <c:pt idx="23">
                  <c:v>42.25</c:v>
                </c:pt>
                <c:pt idx="24">
                  <c:v>42.36</c:v>
                </c:pt>
                <c:pt idx="25">
                  <c:v>42.25</c:v>
                </c:pt>
                <c:pt idx="26">
                  <c:v>42.28</c:v>
                </c:pt>
                <c:pt idx="27">
                  <c:v>42.06</c:v>
                </c:pt>
                <c:pt idx="28">
                  <c:v>42.23</c:v>
                </c:pt>
                <c:pt idx="29">
                  <c:v>42.13</c:v>
                </c:pt>
                <c:pt idx="30">
                  <c:v>42.1</c:v>
                </c:pt>
                <c:pt idx="31">
                  <c:v>42.27</c:v>
                </c:pt>
                <c:pt idx="32">
                  <c:v>42.19</c:v>
                </c:pt>
                <c:pt idx="33">
                  <c:v>41.99</c:v>
                </c:pt>
                <c:pt idx="34">
                  <c:v>42.45</c:v>
                </c:pt>
                <c:pt idx="35">
                  <c:v>42.02</c:v>
                </c:pt>
                <c:pt idx="36">
                  <c:v>42.15</c:v>
                </c:pt>
                <c:pt idx="37">
                  <c:v>41.93</c:v>
                </c:pt>
                <c:pt idx="38">
                  <c:v>42.13</c:v>
                </c:pt>
                <c:pt idx="39">
                  <c:v>42.8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Coachella!$D$20</c:f>
              <c:strCache>
                <c:ptCount val="1"/>
                <c:pt idx="0">
                  <c:v>Поляруш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Coachella!$D$21:$D$79</c:f>
              <c:numCache>
                <c:formatCode>0.00</c:formatCode>
                <c:ptCount val="59"/>
                <c:pt idx="0">
                  <c:v>44.38</c:v>
                </c:pt>
                <c:pt idx="1">
                  <c:v>45.05</c:v>
                </c:pt>
                <c:pt idx="2">
                  <c:v>43.3</c:v>
                </c:pt>
                <c:pt idx="3">
                  <c:v>43.25</c:v>
                </c:pt>
                <c:pt idx="4">
                  <c:v>43.23</c:v>
                </c:pt>
                <c:pt idx="5">
                  <c:v>43.58</c:v>
                </c:pt>
                <c:pt idx="6">
                  <c:v>43.61</c:v>
                </c:pt>
                <c:pt idx="7">
                  <c:v>43.11</c:v>
                </c:pt>
                <c:pt idx="8">
                  <c:v>43.54</c:v>
                </c:pt>
                <c:pt idx="9">
                  <c:v>43.26</c:v>
                </c:pt>
                <c:pt idx="10">
                  <c:v>43.46</c:v>
                </c:pt>
                <c:pt idx="11">
                  <c:v>44.37</c:v>
                </c:pt>
                <c:pt idx="12">
                  <c:v>43.59</c:v>
                </c:pt>
                <c:pt idx="13">
                  <c:v>43.09</c:v>
                </c:pt>
                <c:pt idx="14">
                  <c:v>42.96</c:v>
                </c:pt>
                <c:pt idx="15">
                  <c:v>43.5</c:v>
                </c:pt>
                <c:pt idx="16">
                  <c:v>42.95</c:v>
                </c:pt>
                <c:pt idx="17">
                  <c:v>43.1</c:v>
                </c:pt>
                <c:pt idx="18">
                  <c:v>42.99</c:v>
                </c:pt>
                <c:pt idx="19">
                  <c:v>43.59</c:v>
                </c:pt>
                <c:pt idx="20">
                  <c:v>44.87</c:v>
                </c:pt>
                <c:pt idx="21">
                  <c:v>43.04</c:v>
                </c:pt>
                <c:pt idx="22">
                  <c:v>43.38</c:v>
                </c:pt>
                <c:pt idx="23">
                  <c:v>43.04</c:v>
                </c:pt>
                <c:pt idx="24">
                  <c:v>44.79</c:v>
                </c:pt>
                <c:pt idx="25">
                  <c:v>44.25</c:v>
                </c:pt>
                <c:pt idx="26">
                  <c:v>43.14</c:v>
                </c:pt>
                <c:pt idx="27">
                  <c:v>43.18</c:v>
                </c:pt>
                <c:pt idx="28">
                  <c:v>43.24</c:v>
                </c:pt>
                <c:pt idx="29">
                  <c:v>45.34</c:v>
                </c:pt>
                <c:pt idx="30">
                  <c:v>43.94</c:v>
                </c:pt>
                <c:pt idx="31">
                  <c:v>42.78</c:v>
                </c:pt>
                <c:pt idx="32">
                  <c:v>43.53</c:v>
                </c:pt>
                <c:pt idx="33">
                  <c:v>43.51</c:v>
                </c:pt>
                <c:pt idx="34">
                  <c:v>43.77</c:v>
                </c:pt>
                <c:pt idx="35">
                  <c:v>43.34</c:v>
                </c:pt>
                <c:pt idx="36">
                  <c:v>43.6</c:v>
                </c:pt>
                <c:pt idx="37">
                  <c:v>43.17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Coachella!$E$20</c:f>
              <c:strCache>
                <c:ptCount val="1"/>
                <c:pt idx="0">
                  <c:v>Кочетов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Coachella!$E$21:$E$79</c:f>
              <c:numCache>
                <c:formatCode>0.00</c:formatCode>
                <c:ptCount val="59"/>
                <c:pt idx="0">
                  <c:v>43.95</c:v>
                </c:pt>
                <c:pt idx="1">
                  <c:v>42.72</c:v>
                </c:pt>
                <c:pt idx="2">
                  <c:v>42.42</c:v>
                </c:pt>
                <c:pt idx="3">
                  <c:v>42.76</c:v>
                </c:pt>
                <c:pt idx="4">
                  <c:v>43.66</c:v>
                </c:pt>
                <c:pt idx="5">
                  <c:v>42.74</c:v>
                </c:pt>
                <c:pt idx="6">
                  <c:v>42.74</c:v>
                </c:pt>
                <c:pt idx="7">
                  <c:v>42.48</c:v>
                </c:pt>
                <c:pt idx="8">
                  <c:v>42.33</c:v>
                </c:pt>
                <c:pt idx="9">
                  <c:v>42.84</c:v>
                </c:pt>
                <c:pt idx="10">
                  <c:v>42.63</c:v>
                </c:pt>
                <c:pt idx="11">
                  <c:v>42.58</c:v>
                </c:pt>
                <c:pt idx="12">
                  <c:v>42.48</c:v>
                </c:pt>
                <c:pt idx="13">
                  <c:v>42.63</c:v>
                </c:pt>
                <c:pt idx="14">
                  <c:v>42.8</c:v>
                </c:pt>
                <c:pt idx="15">
                  <c:v>42.59</c:v>
                </c:pt>
                <c:pt idx="16">
                  <c:v>42.68</c:v>
                </c:pt>
                <c:pt idx="17">
                  <c:v>43.3</c:v>
                </c:pt>
                <c:pt idx="18">
                  <c:v>42.87</c:v>
                </c:pt>
                <c:pt idx="19">
                  <c:v>43.45</c:v>
                </c:pt>
                <c:pt idx="20">
                  <c:v>42.56</c:v>
                </c:pt>
                <c:pt idx="21">
                  <c:v>42.79</c:v>
                </c:pt>
                <c:pt idx="22">
                  <c:v>44.18</c:v>
                </c:pt>
                <c:pt idx="23">
                  <c:v>43.75</c:v>
                </c:pt>
                <c:pt idx="24">
                  <c:v>42.25</c:v>
                </c:pt>
                <c:pt idx="25">
                  <c:v>43.3</c:v>
                </c:pt>
                <c:pt idx="26">
                  <c:v>42.67</c:v>
                </c:pt>
                <c:pt idx="27">
                  <c:v>43.18</c:v>
                </c:pt>
                <c:pt idx="28">
                  <c:v>42.29</c:v>
                </c:pt>
                <c:pt idx="29">
                  <c:v>42.3</c:v>
                </c:pt>
                <c:pt idx="30">
                  <c:v>42.71</c:v>
                </c:pt>
                <c:pt idx="31">
                  <c:v>42.71</c:v>
                </c:pt>
                <c:pt idx="32">
                  <c:v>42.58</c:v>
                </c:pt>
                <c:pt idx="33">
                  <c:v>42.59</c:v>
                </c:pt>
                <c:pt idx="34">
                  <c:v>42.67</c:v>
                </c:pt>
                <c:pt idx="35">
                  <c:v>42.99</c:v>
                </c:pt>
                <c:pt idx="36">
                  <c:v>42.58</c:v>
                </c:pt>
                <c:pt idx="37">
                  <c:v>42.34</c:v>
                </c:pt>
                <c:pt idx="38">
                  <c:v>42.57</c:v>
                </c:pt>
                <c:pt idx="39">
                  <c:v>43.31</c:v>
                </c:pt>
                <c:pt idx="40">
                  <c:v>42.53</c:v>
                </c:pt>
                <c:pt idx="41">
                  <c:v>42.55</c:v>
                </c:pt>
                <c:pt idx="42">
                  <c:v>42.71</c:v>
                </c:pt>
                <c:pt idx="43">
                  <c:v>42.39</c:v>
                </c:pt>
                <c:pt idx="44">
                  <c:v>42.34</c:v>
                </c:pt>
                <c:pt idx="45">
                  <c:v>42.62</c:v>
                </c:pt>
                <c:pt idx="46">
                  <c:v>42.45</c:v>
                </c:pt>
                <c:pt idx="47">
                  <c:v>43.07</c:v>
                </c:pt>
                <c:pt idx="48">
                  <c:v>42.59</c:v>
                </c:pt>
                <c:pt idx="49">
                  <c:v>42.28</c:v>
                </c:pt>
                <c:pt idx="50">
                  <c:v>43.08</c:v>
                </c:pt>
                <c:pt idx="51">
                  <c:v>42.74</c:v>
                </c:pt>
                <c:pt idx="52">
                  <c:v>43.39</c:v>
                </c:pt>
                <c:pt idx="53">
                  <c:v>42.27</c:v>
                </c:pt>
                <c:pt idx="54">
                  <c:v>43.15</c:v>
                </c:pt>
                <c:pt idx="55">
                  <c:v>43.11</c:v>
                </c:pt>
                <c:pt idx="56">
                  <c:v>43.07</c:v>
                </c:pt>
                <c:pt idx="57" formatCode="General">
                  <c:v>42.88</c:v>
                </c:pt>
                <c:pt idx="58" formatCode="General">
                  <c:v>42.72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Coachella!$F$20</c:f>
              <c:strCache>
                <c:ptCount val="1"/>
                <c:pt idx="0">
                  <c:v>Поляруш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Coachella!$F$21:$F$79</c:f>
              <c:numCache>
                <c:formatCode>0.00</c:formatCode>
                <c:ptCount val="59"/>
                <c:pt idx="0">
                  <c:v>45.89</c:v>
                </c:pt>
                <c:pt idx="1">
                  <c:v>43.92</c:v>
                </c:pt>
                <c:pt idx="2">
                  <c:v>44.53</c:v>
                </c:pt>
                <c:pt idx="3">
                  <c:v>44.08</c:v>
                </c:pt>
                <c:pt idx="4">
                  <c:v>43.75</c:v>
                </c:pt>
                <c:pt idx="5">
                  <c:v>44.76</c:v>
                </c:pt>
                <c:pt idx="6">
                  <c:v>43.58</c:v>
                </c:pt>
                <c:pt idx="7">
                  <c:v>44.12</c:v>
                </c:pt>
                <c:pt idx="8">
                  <c:v>44.44</c:v>
                </c:pt>
                <c:pt idx="9">
                  <c:v>43.97</c:v>
                </c:pt>
                <c:pt idx="10">
                  <c:v>44</c:v>
                </c:pt>
                <c:pt idx="11">
                  <c:v>43.85</c:v>
                </c:pt>
                <c:pt idx="12">
                  <c:v>44.69</c:v>
                </c:pt>
                <c:pt idx="13">
                  <c:v>43.53</c:v>
                </c:pt>
                <c:pt idx="14">
                  <c:v>43.56</c:v>
                </c:pt>
                <c:pt idx="15">
                  <c:v>44.75</c:v>
                </c:pt>
                <c:pt idx="16">
                  <c:v>44.56</c:v>
                </c:pt>
                <c:pt idx="17">
                  <c:v>43.97</c:v>
                </c:pt>
                <c:pt idx="18">
                  <c:v>43.74</c:v>
                </c:pt>
                <c:pt idx="19">
                  <c:v>44.48</c:v>
                </c:pt>
                <c:pt idx="20">
                  <c:v>43.87</c:v>
                </c:pt>
                <c:pt idx="21">
                  <c:v>44.35</c:v>
                </c:pt>
                <c:pt idx="22">
                  <c:v>44.13</c:v>
                </c:pt>
                <c:pt idx="23">
                  <c:v>43.3</c:v>
                </c:pt>
                <c:pt idx="24">
                  <c:v>43.59</c:v>
                </c:pt>
                <c:pt idx="25">
                  <c:v>43.34</c:v>
                </c:pt>
                <c:pt idx="26">
                  <c:v>43.7</c:v>
                </c:pt>
                <c:pt idx="27">
                  <c:v>44.47</c:v>
                </c:pt>
                <c:pt idx="28">
                  <c:v>43.45</c:v>
                </c:pt>
                <c:pt idx="29">
                  <c:v>43.68</c:v>
                </c:pt>
                <c:pt idx="30">
                  <c:v>42.94</c:v>
                </c:pt>
                <c:pt idx="31">
                  <c:v>43.72</c:v>
                </c:pt>
                <c:pt idx="32">
                  <c:v>44.76</c:v>
                </c:pt>
                <c:pt idx="33">
                  <c:v>44.17</c:v>
                </c:pt>
                <c:pt idx="34">
                  <c:v>43.72</c:v>
                </c:pt>
                <c:pt idx="35">
                  <c:v>43</c:v>
                </c:pt>
                <c:pt idx="36">
                  <c:v>43.59</c:v>
                </c:pt>
                <c:pt idx="37">
                  <c:v>43.73</c:v>
                </c:pt>
                <c:pt idx="38">
                  <c:v>43.69</c:v>
                </c:pt>
                <c:pt idx="39">
                  <c:v>43.6</c:v>
                </c:pt>
                <c:pt idx="40">
                  <c:v>44.17</c:v>
                </c:pt>
                <c:pt idx="41">
                  <c:v>43.31</c:v>
                </c:pt>
                <c:pt idx="42">
                  <c:v>44.66</c:v>
                </c:pt>
                <c:pt idx="43">
                  <c:v>43.39</c:v>
                </c:pt>
                <c:pt idx="44">
                  <c:v>43.92</c:v>
                </c:pt>
                <c:pt idx="45">
                  <c:v>44.59</c:v>
                </c:pt>
                <c:pt idx="46">
                  <c:v>44.13</c:v>
                </c:pt>
                <c:pt idx="47">
                  <c:v>45.42</c:v>
                </c:pt>
                <c:pt idx="48">
                  <c:v>43.25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Coachella!$G$20</c:f>
              <c:strCache>
                <c:ptCount val="1"/>
                <c:pt idx="0">
                  <c:v>Кочетов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Coachella!$G$21:$G$79</c:f>
              <c:numCache>
                <c:formatCode>0.00</c:formatCode>
                <c:ptCount val="59"/>
                <c:pt idx="0">
                  <c:v>44.04</c:v>
                </c:pt>
                <c:pt idx="1">
                  <c:v>43.6</c:v>
                </c:pt>
                <c:pt idx="2">
                  <c:v>42.8</c:v>
                </c:pt>
                <c:pt idx="3">
                  <c:v>42.89</c:v>
                </c:pt>
                <c:pt idx="4">
                  <c:v>42.9</c:v>
                </c:pt>
                <c:pt idx="5">
                  <c:v>42.79</c:v>
                </c:pt>
                <c:pt idx="6">
                  <c:v>42.93</c:v>
                </c:pt>
                <c:pt idx="7">
                  <c:v>42.42</c:v>
                </c:pt>
                <c:pt idx="8">
                  <c:v>43.06</c:v>
                </c:pt>
                <c:pt idx="9">
                  <c:v>43.03</c:v>
                </c:pt>
                <c:pt idx="10">
                  <c:v>42.81</c:v>
                </c:pt>
                <c:pt idx="11">
                  <c:v>42.67</c:v>
                </c:pt>
                <c:pt idx="12">
                  <c:v>42.5</c:v>
                </c:pt>
                <c:pt idx="13">
                  <c:v>42.76</c:v>
                </c:pt>
                <c:pt idx="14">
                  <c:v>42.55</c:v>
                </c:pt>
                <c:pt idx="15">
                  <c:v>42.6</c:v>
                </c:pt>
                <c:pt idx="16">
                  <c:v>42.56</c:v>
                </c:pt>
                <c:pt idx="17">
                  <c:v>42.61</c:v>
                </c:pt>
                <c:pt idx="18">
                  <c:v>42.34</c:v>
                </c:pt>
                <c:pt idx="19">
                  <c:v>42.71</c:v>
                </c:pt>
                <c:pt idx="20">
                  <c:v>42.59</c:v>
                </c:pt>
                <c:pt idx="21">
                  <c:v>42.56</c:v>
                </c:pt>
                <c:pt idx="22">
                  <c:v>42.56</c:v>
                </c:pt>
                <c:pt idx="23">
                  <c:v>42.64</c:v>
                </c:pt>
                <c:pt idx="24">
                  <c:v>42.89</c:v>
                </c:pt>
                <c:pt idx="25">
                  <c:v>42.77</c:v>
                </c:pt>
                <c:pt idx="26">
                  <c:v>42.99</c:v>
                </c:pt>
                <c:pt idx="27">
                  <c:v>43.02</c:v>
                </c:pt>
                <c:pt idx="28">
                  <c:v>43</c:v>
                </c:pt>
                <c:pt idx="29">
                  <c:v>43.07</c:v>
                </c:pt>
                <c:pt idx="30">
                  <c:v>42.95</c:v>
                </c:pt>
                <c:pt idx="31">
                  <c:v>43</c:v>
                </c:pt>
                <c:pt idx="32">
                  <c:v>42.73</c:v>
                </c:pt>
                <c:pt idx="33">
                  <c:v>42.87</c:v>
                </c:pt>
                <c:pt idx="34">
                  <c:v>42.96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Coachella!$H$20</c:f>
              <c:strCache>
                <c:ptCount val="1"/>
                <c:pt idx="0">
                  <c:v>Поляруш Александр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Coachella!$H$21:$H$79</c:f>
              <c:numCache>
                <c:formatCode>0.00</c:formatCode>
                <c:ptCount val="59"/>
                <c:pt idx="0">
                  <c:v>44.42</c:v>
                </c:pt>
                <c:pt idx="1">
                  <c:v>44.17</c:v>
                </c:pt>
                <c:pt idx="2">
                  <c:v>43.37</c:v>
                </c:pt>
                <c:pt idx="3">
                  <c:v>43.3</c:v>
                </c:pt>
                <c:pt idx="4">
                  <c:v>43.01</c:v>
                </c:pt>
                <c:pt idx="5">
                  <c:v>45.12</c:v>
                </c:pt>
                <c:pt idx="6">
                  <c:v>43.59</c:v>
                </c:pt>
                <c:pt idx="7">
                  <c:v>43.49</c:v>
                </c:pt>
                <c:pt idx="8">
                  <c:v>43.56</c:v>
                </c:pt>
                <c:pt idx="9">
                  <c:v>44.98</c:v>
                </c:pt>
                <c:pt idx="10">
                  <c:v>43.19</c:v>
                </c:pt>
                <c:pt idx="11">
                  <c:v>44.08</c:v>
                </c:pt>
                <c:pt idx="12">
                  <c:v>44.31</c:v>
                </c:pt>
                <c:pt idx="13">
                  <c:v>42.73</c:v>
                </c:pt>
                <c:pt idx="14">
                  <c:v>43.18</c:v>
                </c:pt>
                <c:pt idx="15">
                  <c:v>43.21</c:v>
                </c:pt>
                <c:pt idx="16">
                  <c:v>42.91</c:v>
                </c:pt>
                <c:pt idx="17">
                  <c:v>43.07</c:v>
                </c:pt>
                <c:pt idx="18">
                  <c:v>43.16</c:v>
                </c:pt>
                <c:pt idx="19">
                  <c:v>43</c:v>
                </c:pt>
                <c:pt idx="20">
                  <c:v>43.59</c:v>
                </c:pt>
                <c:pt idx="21">
                  <c:v>43.1</c:v>
                </c:pt>
                <c:pt idx="22">
                  <c:v>43.56</c:v>
                </c:pt>
                <c:pt idx="23">
                  <c:v>43.59</c:v>
                </c:pt>
                <c:pt idx="24">
                  <c:v>43.05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Coachella!$I$20</c:f>
              <c:strCache>
                <c:ptCount val="1"/>
                <c:pt idx="0">
                  <c:v>Поляруш Александр</c:v>
                </c:pt>
              </c:strCache>
            </c:strRef>
          </c:tx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Coachella!$I$21:$I$79</c:f>
              <c:numCache>
                <c:formatCode>General</c:formatCode>
                <c:ptCount val="59"/>
                <c:pt idx="0">
                  <c:v>45.74</c:v>
                </c:pt>
                <c:pt idx="1">
                  <c:v>43.1</c:v>
                </c:pt>
                <c:pt idx="2">
                  <c:v>44.14</c:v>
                </c:pt>
                <c:pt idx="3">
                  <c:v>44.24</c:v>
                </c:pt>
                <c:pt idx="4">
                  <c:v>42.98</c:v>
                </c:pt>
                <c:pt idx="5">
                  <c:v>42.82</c:v>
                </c:pt>
                <c:pt idx="6">
                  <c:v>43.59</c:v>
                </c:pt>
                <c:pt idx="7">
                  <c:v>43.19</c:v>
                </c:pt>
                <c:pt idx="8">
                  <c:v>44.25</c:v>
                </c:pt>
                <c:pt idx="9">
                  <c:v>42.91</c:v>
                </c:pt>
                <c:pt idx="10">
                  <c:v>43.85</c:v>
                </c:pt>
                <c:pt idx="11">
                  <c:v>43.94</c:v>
                </c:pt>
                <c:pt idx="12">
                  <c:v>42.73</c:v>
                </c:pt>
                <c:pt idx="13">
                  <c:v>43.13</c:v>
                </c:pt>
                <c:pt idx="14">
                  <c:v>42.75</c:v>
                </c:pt>
                <c:pt idx="15">
                  <c:v>43.04</c:v>
                </c:pt>
                <c:pt idx="16">
                  <c:v>42.93</c:v>
                </c:pt>
                <c:pt idx="17">
                  <c:v>42.96</c:v>
                </c:pt>
                <c:pt idx="18">
                  <c:v>43.13</c:v>
                </c:pt>
                <c:pt idx="19">
                  <c:v>42.74</c:v>
                </c:pt>
                <c:pt idx="20">
                  <c:v>43.34</c:v>
                </c:pt>
                <c:pt idx="21">
                  <c:v>43.66</c:v>
                </c:pt>
                <c:pt idx="22">
                  <c:v>43.09</c:v>
                </c:pt>
                <c:pt idx="23">
                  <c:v>43.02</c:v>
                </c:pt>
                <c:pt idx="24">
                  <c:v>43.15</c:v>
                </c:pt>
                <c:pt idx="25">
                  <c:v>43.57</c:v>
                </c:pt>
                <c:pt idx="26">
                  <c:v>42.9</c:v>
                </c:pt>
                <c:pt idx="27">
                  <c:v>43.81</c:v>
                </c:pt>
                <c:pt idx="28">
                  <c:v>42.89</c:v>
                </c:pt>
                <c:pt idx="29">
                  <c:v>42.93</c:v>
                </c:pt>
                <c:pt idx="30">
                  <c:v>43.22</c:v>
                </c:pt>
                <c:pt idx="31">
                  <c:v>42.6</c:v>
                </c:pt>
                <c:pt idx="32">
                  <c:v>42.89</c:v>
                </c:pt>
                <c:pt idx="33">
                  <c:v>43.04</c:v>
                </c:pt>
                <c:pt idx="34">
                  <c:v>42.98</c:v>
                </c:pt>
                <c:pt idx="35">
                  <c:v>43.05</c:v>
                </c:pt>
                <c:pt idx="36">
                  <c:v>43.13</c:v>
                </c:pt>
                <c:pt idx="37">
                  <c:v>42.91</c:v>
                </c:pt>
                <c:pt idx="38">
                  <c:v>43.44</c:v>
                </c:pt>
                <c:pt idx="39">
                  <c:v>43.55</c:v>
                </c:pt>
                <c:pt idx="40">
                  <c:v>42.56</c:v>
                </c:pt>
                <c:pt idx="41">
                  <c:v>42.75</c:v>
                </c:pt>
                <c:pt idx="42">
                  <c:v>42.83</c:v>
                </c:pt>
                <c:pt idx="43">
                  <c:v>44.59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Coachella!$J$20</c:f>
              <c:strCache>
                <c:ptCount val="1"/>
                <c:pt idx="0">
                  <c:v>Кочетов Игорь</c:v>
                </c:pt>
              </c:strCache>
            </c:strRef>
          </c:tx>
          <c:marker>
            <c:symbol val="none"/>
          </c:marker>
          <c:cat>
            <c:numRef>
              <c:f>Coachella!$B$21:$B$79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Coachella!$J$21:$J$79</c:f>
              <c:numCache>
                <c:formatCode>General</c:formatCode>
                <c:ptCount val="59"/>
                <c:pt idx="0">
                  <c:v>43.7</c:v>
                </c:pt>
                <c:pt idx="1">
                  <c:v>43.12</c:v>
                </c:pt>
                <c:pt idx="2">
                  <c:v>42.71</c:v>
                </c:pt>
                <c:pt idx="3">
                  <c:v>43.34</c:v>
                </c:pt>
                <c:pt idx="4">
                  <c:v>42.41</c:v>
                </c:pt>
                <c:pt idx="5">
                  <c:v>42.61</c:v>
                </c:pt>
                <c:pt idx="6">
                  <c:v>42.62</c:v>
                </c:pt>
                <c:pt idx="7">
                  <c:v>42.78</c:v>
                </c:pt>
                <c:pt idx="8">
                  <c:v>42.7</c:v>
                </c:pt>
                <c:pt idx="9">
                  <c:v>42.45</c:v>
                </c:pt>
                <c:pt idx="10">
                  <c:v>42.76</c:v>
                </c:pt>
                <c:pt idx="11">
                  <c:v>42.68</c:v>
                </c:pt>
                <c:pt idx="12">
                  <c:v>42.69</c:v>
                </c:pt>
                <c:pt idx="13">
                  <c:v>42.65</c:v>
                </c:pt>
                <c:pt idx="14">
                  <c:v>42.76</c:v>
                </c:pt>
                <c:pt idx="15">
                  <c:v>42.6</c:v>
                </c:pt>
                <c:pt idx="16">
                  <c:v>42.49</c:v>
                </c:pt>
                <c:pt idx="17">
                  <c:v>42.81</c:v>
                </c:pt>
                <c:pt idx="18">
                  <c:v>42.73</c:v>
                </c:pt>
                <c:pt idx="19">
                  <c:v>43.06</c:v>
                </c:pt>
                <c:pt idx="20">
                  <c:v>42.5</c:v>
                </c:pt>
                <c:pt idx="21">
                  <c:v>43.45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014144"/>
        <c:axId val="43028992"/>
      </c:lineChart>
      <c:catAx>
        <c:axId val="23501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3028992"/>
        <c:crosses val="autoZero"/>
        <c:auto val="1"/>
        <c:lblAlgn val="ctr"/>
        <c:lblOffset val="100"/>
        <c:noMultiLvlLbl val="0"/>
      </c:catAx>
      <c:valAx>
        <c:axId val="4302899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350141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7" workbookViewId="0">
      <selection activeCell="A21" sqref="A21:J22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287" t="s">
        <v>165</v>
      </c>
      <c r="B1" s="287"/>
      <c r="C1" s="287"/>
      <c r="D1" s="287"/>
      <c r="E1" s="287"/>
      <c r="F1" s="287"/>
      <c r="G1" s="287"/>
      <c r="H1" s="287"/>
      <c r="I1" s="287"/>
      <c r="J1" s="287"/>
    </row>
    <row r="2" spans="1:12" ht="17.399999999999999" x14ac:dyDescent="0.35">
      <c r="A2" s="288" t="s">
        <v>185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12" ht="6" customHeight="1" thickBot="1" x14ac:dyDescent="0.3"/>
    <row r="4" spans="1:12" s="3" customFormat="1" ht="15" customHeight="1" x14ac:dyDescent="0.3">
      <c r="A4" s="289" t="s">
        <v>0</v>
      </c>
      <c r="B4" s="291" t="s">
        <v>1</v>
      </c>
      <c r="C4" s="293" t="s">
        <v>2</v>
      </c>
      <c r="D4" s="295" t="s">
        <v>3</v>
      </c>
      <c r="E4" s="296"/>
      <c r="F4" s="297" t="s">
        <v>4</v>
      </c>
      <c r="G4" s="298"/>
      <c r="H4" s="291"/>
      <c r="I4" s="299" t="s">
        <v>5</v>
      </c>
      <c r="J4" s="300"/>
    </row>
    <row r="5" spans="1:12" s="8" customFormat="1" ht="15" thickBot="1" x14ac:dyDescent="0.35">
      <c r="A5" s="290"/>
      <c r="B5" s="292"/>
      <c r="C5" s="29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" customHeight="1" x14ac:dyDescent="0.3">
      <c r="A6" s="256">
        <v>1</v>
      </c>
      <c r="B6" s="44" t="s">
        <v>148</v>
      </c>
      <c r="C6" s="262">
        <v>20</v>
      </c>
      <c r="D6" s="259">
        <v>41.775000000000006</v>
      </c>
      <c r="E6" s="264">
        <v>7</v>
      </c>
      <c r="F6" s="36">
        <v>327</v>
      </c>
      <c r="G6" s="57" t="s">
        <v>174</v>
      </c>
      <c r="H6" s="59" t="s">
        <v>181</v>
      </c>
      <c r="I6" s="266">
        <v>41.56</v>
      </c>
      <c r="J6" s="9">
        <v>188</v>
      </c>
    </row>
    <row r="7" spans="1:12" s="3" customFormat="1" ht="24.9" customHeight="1" x14ac:dyDescent="0.3">
      <c r="A7" s="10">
        <v>2</v>
      </c>
      <c r="B7" s="45" t="s">
        <v>158</v>
      </c>
      <c r="C7" s="263">
        <v>8</v>
      </c>
      <c r="D7" s="260">
        <v>41.635000000000005</v>
      </c>
      <c r="E7" s="265">
        <v>4</v>
      </c>
      <c r="F7" s="14">
        <v>327</v>
      </c>
      <c r="G7" s="269">
        <v>5.74</v>
      </c>
      <c r="H7" s="60">
        <f>G7</f>
        <v>5.74</v>
      </c>
      <c r="I7" s="267">
        <v>41.67</v>
      </c>
      <c r="J7" s="11">
        <v>18</v>
      </c>
    </row>
    <row r="8" spans="1:12" s="3" customFormat="1" ht="24.9" customHeight="1" x14ac:dyDescent="0.3">
      <c r="A8" s="10">
        <v>3</v>
      </c>
      <c r="B8" s="45" t="s">
        <v>121</v>
      </c>
      <c r="C8" s="263">
        <v>14</v>
      </c>
      <c r="D8" s="260">
        <v>41.724999999999994</v>
      </c>
      <c r="E8" s="265">
        <v>5</v>
      </c>
      <c r="F8" s="12">
        <v>327</v>
      </c>
      <c r="G8" s="269">
        <v>20.41</v>
      </c>
      <c r="H8" s="60">
        <f>G8-G7</f>
        <v>14.67</v>
      </c>
      <c r="I8" s="268">
        <v>41.53</v>
      </c>
      <c r="J8" s="11">
        <v>124</v>
      </c>
    </row>
    <row r="9" spans="1:12" s="3" customFormat="1" ht="24.9" customHeight="1" x14ac:dyDescent="0.3">
      <c r="A9" s="10">
        <v>4</v>
      </c>
      <c r="B9" s="45" t="s">
        <v>144</v>
      </c>
      <c r="C9" s="263">
        <v>7</v>
      </c>
      <c r="D9" s="260">
        <v>41.585000000000001</v>
      </c>
      <c r="E9" s="265">
        <v>2</v>
      </c>
      <c r="F9" s="12">
        <v>327</v>
      </c>
      <c r="G9" s="119">
        <v>21.02</v>
      </c>
      <c r="H9" s="60">
        <f>G9-G8</f>
        <v>0.60999999999999943</v>
      </c>
      <c r="I9" s="268">
        <v>41.57</v>
      </c>
      <c r="J9" s="11">
        <v>95</v>
      </c>
      <c r="L9" s="13"/>
    </row>
    <row r="10" spans="1:12" s="3" customFormat="1" ht="24.9" customHeight="1" x14ac:dyDescent="0.3">
      <c r="A10" s="10">
        <v>5</v>
      </c>
      <c r="B10" s="45" t="s">
        <v>155</v>
      </c>
      <c r="C10" s="263">
        <v>19</v>
      </c>
      <c r="D10" s="260">
        <v>41.594999999999999</v>
      </c>
      <c r="E10" s="265">
        <v>3</v>
      </c>
      <c r="F10" s="12">
        <v>327</v>
      </c>
      <c r="G10" s="269">
        <v>21.85</v>
      </c>
      <c r="H10" s="60">
        <f>G10-G9</f>
        <v>0.83000000000000185</v>
      </c>
      <c r="I10" s="261">
        <v>41.7</v>
      </c>
      <c r="J10" s="11">
        <v>185</v>
      </c>
      <c r="L10" s="13"/>
    </row>
    <row r="11" spans="1:12" s="3" customFormat="1" ht="24.9" customHeight="1" x14ac:dyDescent="0.3">
      <c r="A11" s="10">
        <v>6</v>
      </c>
      <c r="B11" s="45" t="s">
        <v>134</v>
      </c>
      <c r="C11" s="263">
        <v>9</v>
      </c>
      <c r="D11" s="260">
        <v>41.584999999999994</v>
      </c>
      <c r="E11" s="265">
        <v>1</v>
      </c>
      <c r="F11" s="12">
        <v>326</v>
      </c>
      <c r="G11" s="119" t="s">
        <v>175</v>
      </c>
      <c r="H11" s="60">
        <v>29</v>
      </c>
      <c r="I11" s="268">
        <v>41.74</v>
      </c>
      <c r="J11" s="11">
        <v>320</v>
      </c>
      <c r="L11" s="13"/>
    </row>
    <row r="12" spans="1:12" s="3" customFormat="1" ht="24.9" customHeight="1" x14ac:dyDescent="0.3">
      <c r="A12" s="10">
        <v>7</v>
      </c>
      <c r="B12" s="45" t="s">
        <v>169</v>
      </c>
      <c r="C12" s="263">
        <v>10</v>
      </c>
      <c r="D12" s="260">
        <v>41.79</v>
      </c>
      <c r="E12" s="265">
        <v>8</v>
      </c>
      <c r="F12" s="12">
        <v>326</v>
      </c>
      <c r="G12" s="119" t="s">
        <v>175</v>
      </c>
      <c r="H12" s="60">
        <v>4.5</v>
      </c>
      <c r="I12" s="268">
        <v>41.72</v>
      </c>
      <c r="J12" s="11">
        <v>70</v>
      </c>
      <c r="L12" s="13"/>
    </row>
    <row r="13" spans="1:12" s="3" customFormat="1" ht="24.9" customHeight="1" x14ac:dyDescent="0.3">
      <c r="A13" s="10">
        <v>8</v>
      </c>
      <c r="B13" s="45" t="s">
        <v>170</v>
      </c>
      <c r="C13" s="263">
        <v>15</v>
      </c>
      <c r="D13" s="260">
        <v>41.774999999999999</v>
      </c>
      <c r="E13" s="265">
        <v>6</v>
      </c>
      <c r="F13" s="12">
        <v>325</v>
      </c>
      <c r="G13" s="58" t="s">
        <v>176</v>
      </c>
      <c r="H13" s="60">
        <v>32</v>
      </c>
      <c r="I13" s="261">
        <v>41.85</v>
      </c>
      <c r="J13" s="11">
        <v>262</v>
      </c>
      <c r="L13" s="13"/>
    </row>
    <row r="14" spans="1:12" s="3" customFormat="1" ht="24.9" customHeight="1" x14ac:dyDescent="0.3">
      <c r="A14" s="10">
        <v>9</v>
      </c>
      <c r="B14" s="45" t="s">
        <v>140</v>
      </c>
      <c r="C14" s="263">
        <v>11</v>
      </c>
      <c r="D14" s="260">
        <v>41.875</v>
      </c>
      <c r="E14" s="265">
        <v>10</v>
      </c>
      <c r="F14" s="12">
        <v>325</v>
      </c>
      <c r="G14" s="58" t="s">
        <v>176</v>
      </c>
      <c r="H14" s="60">
        <v>3</v>
      </c>
      <c r="I14" s="268">
        <v>41.75</v>
      </c>
      <c r="J14" s="11">
        <v>70</v>
      </c>
    </row>
    <row r="15" spans="1:12" s="3" customFormat="1" ht="24.9" customHeight="1" x14ac:dyDescent="0.3">
      <c r="A15" s="10">
        <v>10</v>
      </c>
      <c r="B15" s="45" t="s">
        <v>393</v>
      </c>
      <c r="C15" s="263">
        <v>4</v>
      </c>
      <c r="D15" s="260">
        <v>41.894999999999996</v>
      </c>
      <c r="E15" s="265">
        <v>11</v>
      </c>
      <c r="F15" s="12">
        <v>326</v>
      </c>
      <c r="G15" s="58" t="s">
        <v>176</v>
      </c>
      <c r="H15" s="60">
        <v>3.5</v>
      </c>
      <c r="I15" s="268">
        <v>41.74</v>
      </c>
      <c r="J15" s="11">
        <v>48</v>
      </c>
    </row>
    <row r="16" spans="1:12" s="3" customFormat="1" ht="24.9" customHeight="1" x14ac:dyDescent="0.3">
      <c r="A16" s="10">
        <v>11</v>
      </c>
      <c r="B16" s="45" t="s">
        <v>161</v>
      </c>
      <c r="C16" s="263">
        <v>3</v>
      </c>
      <c r="D16" s="261">
        <v>41.83</v>
      </c>
      <c r="E16" s="265">
        <v>9</v>
      </c>
      <c r="F16" s="12">
        <v>325</v>
      </c>
      <c r="G16" s="58" t="s">
        <v>176</v>
      </c>
      <c r="H16" s="60">
        <v>7.5</v>
      </c>
      <c r="I16" s="261">
        <v>41.73</v>
      </c>
      <c r="J16" s="11">
        <v>65</v>
      </c>
    </row>
    <row r="17" spans="1:10" s="3" customFormat="1" ht="26.25" customHeight="1" x14ac:dyDescent="0.3">
      <c r="A17" s="10">
        <v>12</v>
      </c>
      <c r="B17" s="45" t="s">
        <v>115</v>
      </c>
      <c r="C17" s="263">
        <v>6</v>
      </c>
      <c r="D17" s="260">
        <v>41.94</v>
      </c>
      <c r="E17" s="265">
        <v>12</v>
      </c>
      <c r="F17" s="12">
        <v>324</v>
      </c>
      <c r="G17" s="58" t="s">
        <v>177</v>
      </c>
      <c r="H17" s="60">
        <v>41</v>
      </c>
      <c r="I17" s="268">
        <v>41.79</v>
      </c>
      <c r="J17" s="11">
        <v>13</v>
      </c>
    </row>
    <row r="18" spans="1:10" ht="25.2" customHeight="1" x14ac:dyDescent="0.3">
      <c r="A18" s="10">
        <v>13</v>
      </c>
      <c r="B18" s="286" t="s">
        <v>124</v>
      </c>
      <c r="C18" s="270">
        <v>13</v>
      </c>
      <c r="D18" s="278">
        <v>42.010000000000005</v>
      </c>
      <c r="E18" s="272">
        <v>13</v>
      </c>
      <c r="F18" s="257">
        <v>324</v>
      </c>
      <c r="G18" s="280" t="s">
        <v>177</v>
      </c>
      <c r="H18" s="283">
        <v>5</v>
      </c>
      <c r="I18" s="271">
        <v>41.73</v>
      </c>
      <c r="J18" s="273">
        <v>89</v>
      </c>
    </row>
    <row r="19" spans="1:10" s="2" customFormat="1" ht="25.2" customHeight="1" x14ac:dyDescent="0.3">
      <c r="A19" s="10">
        <v>14</v>
      </c>
      <c r="B19" s="286" t="s">
        <v>171</v>
      </c>
      <c r="C19" s="270">
        <v>12</v>
      </c>
      <c r="D19" s="278">
        <v>42.155000000000001</v>
      </c>
      <c r="E19" s="272">
        <v>16</v>
      </c>
      <c r="F19" s="257">
        <v>322</v>
      </c>
      <c r="G19" s="280" t="s">
        <v>178</v>
      </c>
      <c r="H19" s="282" t="s">
        <v>182</v>
      </c>
      <c r="I19" s="271">
        <v>41.94</v>
      </c>
      <c r="J19" s="273">
        <v>30</v>
      </c>
    </row>
    <row r="20" spans="1:10" ht="25.2" customHeight="1" x14ac:dyDescent="0.3">
      <c r="A20" s="10">
        <v>15</v>
      </c>
      <c r="B20" s="286" t="s">
        <v>172</v>
      </c>
      <c r="C20" s="270">
        <v>2</v>
      </c>
      <c r="D20" s="278">
        <v>42.019999999999996</v>
      </c>
      <c r="E20" s="272">
        <v>14</v>
      </c>
      <c r="F20" s="257">
        <v>322</v>
      </c>
      <c r="G20" s="280" t="s">
        <v>178</v>
      </c>
      <c r="H20" s="284">
        <v>10</v>
      </c>
      <c r="I20" s="271">
        <v>41.96</v>
      </c>
      <c r="J20" s="273">
        <v>71</v>
      </c>
    </row>
    <row r="21" spans="1:10" ht="25.2" customHeight="1" x14ac:dyDescent="0.3">
      <c r="A21" s="10">
        <v>16</v>
      </c>
      <c r="B21" s="286" t="s">
        <v>154</v>
      </c>
      <c r="C21" s="270">
        <v>17</v>
      </c>
      <c r="D21" s="278">
        <v>42.370000000000005</v>
      </c>
      <c r="E21" s="272">
        <v>17</v>
      </c>
      <c r="F21" s="257">
        <v>321</v>
      </c>
      <c r="G21" s="280" t="s">
        <v>179</v>
      </c>
      <c r="H21" s="283" t="s">
        <v>182</v>
      </c>
      <c r="I21" s="271">
        <v>42.05</v>
      </c>
      <c r="J21" s="273">
        <v>23</v>
      </c>
    </row>
    <row r="22" spans="1:10" ht="25.2" customHeight="1" x14ac:dyDescent="0.3">
      <c r="A22" s="10">
        <v>17</v>
      </c>
      <c r="B22" s="286" t="s">
        <v>131</v>
      </c>
      <c r="C22" s="270">
        <v>16</v>
      </c>
      <c r="D22" s="278">
        <v>42.11</v>
      </c>
      <c r="E22" s="272">
        <v>15</v>
      </c>
      <c r="F22" s="257">
        <v>321</v>
      </c>
      <c r="G22" s="280" t="s">
        <v>179</v>
      </c>
      <c r="H22" s="283">
        <v>2</v>
      </c>
      <c r="I22" s="271">
        <v>42.12</v>
      </c>
      <c r="J22" s="273">
        <v>225</v>
      </c>
    </row>
    <row r="23" spans="1:10" ht="25.2" customHeight="1" thickBot="1" x14ac:dyDescent="0.35">
      <c r="A23" s="258">
        <v>18</v>
      </c>
      <c r="B23" s="396" t="s">
        <v>173</v>
      </c>
      <c r="C23" s="274">
        <v>1</v>
      </c>
      <c r="D23" s="279">
        <v>42.465000000000003</v>
      </c>
      <c r="E23" s="276">
        <v>18</v>
      </c>
      <c r="F23" s="123">
        <v>319</v>
      </c>
      <c r="G23" s="281" t="s">
        <v>180</v>
      </c>
      <c r="H23" s="285" t="s">
        <v>182</v>
      </c>
      <c r="I23" s="275">
        <v>41.93</v>
      </c>
      <c r="J23" s="277">
        <v>38</v>
      </c>
    </row>
  </sheetData>
  <sortState ref="A21:J22">
    <sortCondition ref="A21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81"/>
  <sheetViews>
    <sheetView zoomScale="50" zoomScaleNormal="50" zoomScalePageLayoutView="75" workbookViewId="0">
      <pane xSplit="1" ySplit="6" topLeftCell="B29" activePane="bottomRight" state="frozen"/>
      <selection pane="topRight" activeCell="B1" sqref="B1"/>
      <selection pane="bottomLeft" activeCell="A7" sqref="A7"/>
      <selection pane="bottomRight" activeCell="B19" sqref="B19:B21"/>
    </sheetView>
  </sheetViews>
  <sheetFormatPr defaultColWidth="8.88671875" defaultRowHeight="14.4" x14ac:dyDescent="0.3"/>
  <cols>
    <col min="1" max="1" width="8.88671875" style="126"/>
    <col min="2" max="3" width="35.44140625" style="126" customWidth="1"/>
    <col min="4" max="4" width="9.88671875" style="126" customWidth="1"/>
    <col min="5" max="5" width="11.33203125" style="126" customWidth="1"/>
    <col min="6" max="6" width="10.6640625" style="127" customWidth="1"/>
    <col min="7" max="8" width="9.88671875" style="127" customWidth="1"/>
    <col min="9" max="9" width="10.88671875" style="127" customWidth="1"/>
    <col min="10" max="10" width="11.33203125" style="126" customWidth="1"/>
    <col min="11" max="11" width="10.44140625" style="126" customWidth="1"/>
    <col min="12" max="12" width="10.6640625" style="126" bestFit="1" customWidth="1"/>
    <col min="13" max="13" width="8.88671875" style="126"/>
    <col min="14" max="14" width="9.6640625" style="126" hidden="1" customWidth="1"/>
    <col min="15" max="15" width="0" style="126" hidden="1" customWidth="1"/>
    <col min="16" max="16" width="11.109375" style="126" hidden="1" customWidth="1"/>
    <col min="17" max="24" width="0" style="126" hidden="1" customWidth="1"/>
    <col min="25" max="25" width="9.44140625" style="126" hidden="1" customWidth="1"/>
    <col min="26" max="26" width="5.5546875" style="126" hidden="1" customWidth="1"/>
    <col min="27" max="27" width="5.33203125" style="126" hidden="1" customWidth="1"/>
    <col min="28" max="28" width="4.88671875" style="126" hidden="1" customWidth="1"/>
    <col min="29" max="29" width="6.109375" style="126" hidden="1" customWidth="1"/>
    <col min="30" max="30" width="6.33203125" style="126" hidden="1" customWidth="1"/>
    <col min="31" max="31" width="6" style="126" hidden="1" customWidth="1"/>
    <col min="32" max="32" width="0" style="126" hidden="1" customWidth="1"/>
    <col min="33" max="33" width="6.33203125" style="126" hidden="1" customWidth="1"/>
    <col min="34" max="34" width="6.44140625" style="126" hidden="1" customWidth="1"/>
    <col min="35" max="35" width="5.5546875" style="126" hidden="1" customWidth="1"/>
    <col min="36" max="36" width="6.33203125" style="126" hidden="1" customWidth="1"/>
    <col min="37" max="41" width="0" style="126" hidden="1" customWidth="1"/>
    <col min="42" max="16384" width="8.88671875" style="126"/>
  </cols>
  <sheetData>
    <row r="1" spans="1:41" ht="48" customHeight="1" x14ac:dyDescent="0.3">
      <c r="A1" s="313" t="s">
        <v>165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</row>
    <row r="2" spans="1:41" ht="5.25" customHeight="1" x14ac:dyDescent="0.25"/>
    <row r="3" spans="1:41" ht="19.5" customHeight="1" thickBot="1" x14ac:dyDescent="0.45">
      <c r="A3" s="314" t="s">
        <v>12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</row>
    <row r="4" spans="1:41" ht="15.75" customHeight="1" thickBot="1" x14ac:dyDescent="0.4">
      <c r="A4" s="128"/>
      <c r="B4" s="128"/>
      <c r="C4" s="128"/>
      <c r="D4" s="128"/>
      <c r="E4" s="128"/>
      <c r="F4" s="128"/>
      <c r="G4" s="128"/>
      <c r="H4" s="128"/>
      <c r="I4" s="128"/>
      <c r="J4" s="128"/>
      <c r="AF4" s="315" t="s">
        <v>90</v>
      </c>
      <c r="AG4" s="316"/>
      <c r="AH4" s="317"/>
      <c r="AI4" s="317"/>
      <c r="AJ4" s="317"/>
      <c r="AK4" s="317"/>
      <c r="AL4" s="317"/>
      <c r="AM4" s="129"/>
      <c r="AN4" s="129"/>
      <c r="AO4" s="130"/>
    </row>
    <row r="5" spans="1:41" s="127" customFormat="1" ht="30" customHeight="1" x14ac:dyDescent="0.3">
      <c r="A5" s="318" t="s">
        <v>2</v>
      </c>
      <c r="B5" s="320" t="s">
        <v>1</v>
      </c>
      <c r="C5" s="322" t="s">
        <v>13</v>
      </c>
      <c r="D5" s="324" t="s">
        <v>14</v>
      </c>
      <c r="E5" s="326" t="s">
        <v>15</v>
      </c>
      <c r="F5" s="326" t="s">
        <v>16</v>
      </c>
      <c r="G5" s="328" t="s">
        <v>17</v>
      </c>
      <c r="H5" s="324"/>
      <c r="I5" s="324"/>
      <c r="J5" s="329"/>
      <c r="K5" s="329"/>
      <c r="L5" s="330"/>
      <c r="Z5" s="315" t="s">
        <v>91</v>
      </c>
      <c r="AA5" s="317"/>
      <c r="AB5" s="317"/>
      <c r="AC5" s="317"/>
      <c r="AD5" s="317"/>
      <c r="AE5" s="317"/>
      <c r="AF5" s="131"/>
      <c r="AG5" s="132"/>
      <c r="AH5" s="133"/>
      <c r="AI5" s="134"/>
      <c r="AJ5" s="333" t="s">
        <v>92</v>
      </c>
      <c r="AK5" s="333"/>
      <c r="AL5" s="334" t="s">
        <v>113</v>
      </c>
      <c r="AM5" s="335"/>
      <c r="AN5" s="335"/>
      <c r="AO5" s="135"/>
    </row>
    <row r="6" spans="1:41" s="127" customFormat="1" ht="30" customHeight="1" thickBot="1" x14ac:dyDescent="0.65">
      <c r="A6" s="319"/>
      <c r="B6" s="321"/>
      <c r="C6" s="323"/>
      <c r="D6" s="325"/>
      <c r="E6" s="327"/>
      <c r="F6" s="327"/>
      <c r="G6" s="136" t="s">
        <v>18</v>
      </c>
      <c r="H6" s="137" t="s">
        <v>6</v>
      </c>
      <c r="I6" s="137" t="s">
        <v>19</v>
      </c>
      <c r="J6" s="138" t="s">
        <v>20</v>
      </c>
      <c r="K6" s="139" t="s">
        <v>21</v>
      </c>
      <c r="L6" s="140" t="s">
        <v>7</v>
      </c>
      <c r="M6" s="141">
        <v>4</v>
      </c>
      <c r="N6" s="331" t="s">
        <v>69</v>
      </c>
      <c r="O6" s="332"/>
      <c r="P6" s="332"/>
      <c r="Q6" s="332"/>
      <c r="R6" s="332"/>
      <c r="S6" s="332"/>
      <c r="T6" s="332"/>
      <c r="U6" s="332"/>
      <c r="Z6" s="142">
        <v>2</v>
      </c>
      <c r="AA6" s="132">
        <v>1</v>
      </c>
      <c r="AB6" s="143" t="s">
        <v>93</v>
      </c>
      <c r="AC6" s="144" t="s">
        <v>94</v>
      </c>
      <c r="AD6" s="145">
        <v>1</v>
      </c>
      <c r="AE6" s="146">
        <v>2</v>
      </c>
      <c r="AF6" s="147" t="s">
        <v>94</v>
      </c>
      <c r="AG6" s="148" t="s">
        <v>95</v>
      </c>
      <c r="AH6" s="149" t="s">
        <v>96</v>
      </c>
      <c r="AI6" s="150" t="s">
        <v>97</v>
      </c>
      <c r="AJ6" s="252" t="s">
        <v>98</v>
      </c>
      <c r="AK6" s="253" t="s">
        <v>114</v>
      </c>
      <c r="AL6" s="254" t="s">
        <v>111</v>
      </c>
      <c r="AM6" s="254" t="s">
        <v>112</v>
      </c>
      <c r="AN6" s="254"/>
      <c r="AO6" s="151"/>
    </row>
    <row r="7" spans="1:41" s="161" customFormat="1" ht="30" customHeight="1" thickBot="1" x14ac:dyDescent="0.35">
      <c r="A7" s="301">
        <v>1</v>
      </c>
      <c r="B7" s="364" t="s">
        <v>139</v>
      </c>
      <c r="C7" s="152" t="s">
        <v>137</v>
      </c>
      <c r="D7" s="153" t="s">
        <v>52</v>
      </c>
      <c r="E7" s="154">
        <v>69.099999999999994</v>
      </c>
      <c r="F7" s="337">
        <f>IF(M6=3,AC7,AF7)</f>
        <v>0</v>
      </c>
      <c r="G7" s="155">
        <v>3</v>
      </c>
      <c r="H7" s="156">
        <v>42.36</v>
      </c>
      <c r="I7" s="155">
        <f>IF(E7&lt;84.9,0,IF(E7&lt;87.4,0.1,IF(E7&lt;89.9,0.15,IF(E7&lt;92.4,0.2,IF(E7&lt;94.9,0.25,IF(E7&lt;97.4,0.3,IF(E7&lt;99.9,0.35,0.4)))))))</f>
        <v>0</v>
      </c>
      <c r="J7" s="157">
        <f>H7-I7</f>
        <v>42.36</v>
      </c>
      <c r="K7" s="307">
        <f>AVERAGE(J7:J8)</f>
        <v>42.465000000000003</v>
      </c>
      <c r="L7" s="349">
        <f>RANK(K7,K7:K58,1)</f>
        <v>18</v>
      </c>
      <c r="M7" s="158" t="s">
        <v>38</v>
      </c>
      <c r="N7" s="159">
        <v>0.05</v>
      </c>
      <c r="O7" s="160">
        <v>0.1</v>
      </c>
      <c r="P7" s="160">
        <v>0.15</v>
      </c>
      <c r="Q7" s="160">
        <v>0.2</v>
      </c>
      <c r="R7" s="160">
        <v>0.25</v>
      </c>
      <c r="S7" s="160">
        <v>0.3</v>
      </c>
      <c r="T7" s="160">
        <v>0.35</v>
      </c>
      <c r="U7" s="160">
        <f>N7*8</f>
        <v>0.4</v>
      </c>
      <c r="Z7" s="162">
        <f>AVERAGE(E7:E9)</f>
        <v>71.449999999999989</v>
      </c>
      <c r="AA7" s="163">
        <f>IF(E7&gt;84.9,E7,E8)</f>
        <v>73.8</v>
      </c>
      <c r="AB7" s="163">
        <f>COUNTIF(E7:E9,"&gt;84.9")</f>
        <v>0</v>
      </c>
      <c r="AC7" s="248">
        <f>IF(AB7=1,AD7,AE7)</f>
        <v>0</v>
      </c>
      <c r="AD7" s="164">
        <f>IF(AA7&lt;84.9,0,IF(AA7&lt;87.4,9,IF(AA7&lt;89.9,13.5,IF(AA7&lt;92.4,18,IF(AA7&lt;94.9,22.5,IF(AA7&lt;97.4,27,IF(AA7&lt;99.9,31.5,36)))))))</f>
        <v>0</v>
      </c>
      <c r="AE7" s="164">
        <f>IF(Z7&lt;84.9,0,IF(Z7&lt;87.4,18,IF(Z7&lt;89.9,27,IF(Z7&lt;92.4,36,IF(Z7&lt;94.9,45,IF(Z7&lt;97.4,54,IF(Z7&lt;99.9,63,72)))))))</f>
        <v>0</v>
      </c>
      <c r="AF7" s="251">
        <f>IF(AG7=2,AH7,AI7)</f>
        <v>0</v>
      </c>
      <c r="AG7" s="163">
        <f>COUNTIF(E7:E9,"&gt;1")</f>
        <v>2</v>
      </c>
      <c r="AH7" s="165">
        <f>IF(AB7=1,AJ7,AK7)</f>
        <v>0</v>
      </c>
      <c r="AI7" s="163">
        <f>IF(AB7=1,AL7,IF(AB7=2,AM7,AK7))</f>
        <v>0</v>
      </c>
      <c r="AJ7" s="166">
        <f>IF(AA7&lt;84.9,0,IF(AA7&lt;87.4,12,IF(AA7&lt;89.9,18,IF(AA7&lt;92.4,24,IF(AA7&lt;94.9,30,IF(AA7&lt;97.4,36,IF(AA7&lt;99.9,42,48)))))))</f>
        <v>0</v>
      </c>
      <c r="AK7" s="166">
        <f>IF(AA7&lt;84.9,0,IF(AA7&lt;87.4,24,IF(AA7&lt;89.9,36,IF(AA7&lt;92.4,48,IF(AA7&lt;94.9,60,IF(AA7&lt;97.4,72,IF(AA7&lt;99.9,84,96)))))))</f>
        <v>0</v>
      </c>
      <c r="AL7" s="166">
        <f>IF(AA7&lt;84.9,0,IF(AA7&lt;87.4,8,IF(AA7&lt;89.9,12,IF(AA7&lt;92.4,16,IF(AA7&lt;94.9,20,IF(AA7&lt;97.4,24,IF(AA7&lt;99.9,28,32)))))))</f>
        <v>0</v>
      </c>
      <c r="AM7" s="163">
        <f>IF(AO7&lt;84.9,0,IF(AO7&lt;87.4,16,IF(AO7&lt;89.9,24,IF(AO7&lt;92.4,32,IF(AO7&lt;94.9,40,IF(AO7&lt;97.4,48,IF(AO7&lt;99.9,56,64)))))))</f>
        <v>0</v>
      </c>
      <c r="AN7" s="166"/>
      <c r="AO7" s="255">
        <f>(SUM(E7:E9)-MIN(E7:E9))/2</f>
        <v>36.899999999999991</v>
      </c>
    </row>
    <row r="8" spans="1:41" s="161" customFormat="1" ht="30" customHeight="1" x14ac:dyDescent="0.3">
      <c r="A8" s="336"/>
      <c r="B8" s="365"/>
      <c r="C8" s="167" t="s">
        <v>138</v>
      </c>
      <c r="D8" s="168" t="s">
        <v>53</v>
      </c>
      <c r="E8" s="169">
        <v>73.8</v>
      </c>
      <c r="F8" s="338"/>
      <c r="G8" s="170">
        <v>4</v>
      </c>
      <c r="H8" s="171">
        <v>42.57</v>
      </c>
      <c r="I8" s="170">
        <f t="shared" ref="I8:I48" si="0">IF(E8&lt;84.9,0,IF(E8&lt;87.4,0.1,IF(E8&lt;89.9,0.15,IF(E8&lt;92.4,0.2,IF(E8&lt;94.9,0.25,IF(E8&lt;97.4,0.3,IF(E8&lt;99.9,0.35,0.4)))))))</f>
        <v>0</v>
      </c>
      <c r="J8" s="172">
        <f t="shared" ref="J8:J48" si="1">H8-I8</f>
        <v>42.57</v>
      </c>
      <c r="K8" s="308"/>
      <c r="L8" s="350"/>
      <c r="M8" s="340" t="s">
        <v>66</v>
      </c>
      <c r="N8" s="173">
        <f>1.5*3</f>
        <v>4.5</v>
      </c>
      <c r="O8" s="174">
        <f>1.5*3*2</f>
        <v>9</v>
      </c>
      <c r="P8" s="174">
        <f>1.5*3*3</f>
        <v>13.5</v>
      </c>
      <c r="Q8" s="174">
        <f>1.5*3*4</f>
        <v>18</v>
      </c>
      <c r="R8" s="174">
        <f>1.5*3*5</f>
        <v>22.5</v>
      </c>
      <c r="S8" s="174">
        <f>1.5*3*6</f>
        <v>27</v>
      </c>
      <c r="T8" s="174">
        <f>1.5*3*7</f>
        <v>31.5</v>
      </c>
      <c r="U8" s="174">
        <f>1.5*3*8</f>
        <v>36</v>
      </c>
      <c r="V8" s="175" t="s">
        <v>70</v>
      </c>
      <c r="Z8" s="162"/>
      <c r="AA8" s="163"/>
      <c r="AB8" s="163"/>
      <c r="AC8" s="249"/>
      <c r="AD8" s="164"/>
      <c r="AE8" s="164"/>
      <c r="AF8" s="251"/>
      <c r="AG8" s="163"/>
      <c r="AH8" s="165"/>
      <c r="AI8" s="163"/>
      <c r="AJ8" s="166"/>
      <c r="AK8" s="166"/>
      <c r="AL8" s="166"/>
      <c r="AM8" s="163"/>
      <c r="AN8" s="163"/>
      <c r="AO8" s="255"/>
    </row>
    <row r="9" spans="1:41" s="161" customFormat="1" ht="30" customHeight="1" thickBot="1" x14ac:dyDescent="0.35">
      <c r="A9" s="363"/>
      <c r="B9" s="366"/>
      <c r="C9" s="176"/>
      <c r="D9" s="177" t="s">
        <v>75</v>
      </c>
      <c r="E9" s="178"/>
      <c r="F9" s="339"/>
      <c r="G9" s="179"/>
      <c r="H9" s="180"/>
      <c r="I9" s="179">
        <f t="shared" si="0"/>
        <v>0</v>
      </c>
      <c r="J9" s="181">
        <f t="shared" si="1"/>
        <v>0</v>
      </c>
      <c r="K9" s="309"/>
      <c r="L9" s="351"/>
      <c r="M9" s="341"/>
      <c r="N9" s="182">
        <f>3*3</f>
        <v>9</v>
      </c>
      <c r="O9" s="183">
        <f>3*3*2</f>
        <v>18</v>
      </c>
      <c r="P9" s="183">
        <f>3*3*3</f>
        <v>27</v>
      </c>
      <c r="Q9" s="183">
        <f>3*3*4</f>
        <v>36</v>
      </c>
      <c r="R9" s="183">
        <f>3*3*5</f>
        <v>45</v>
      </c>
      <c r="S9" s="183">
        <f>3*3*6</f>
        <v>54</v>
      </c>
      <c r="T9" s="183">
        <f>3*3*7</f>
        <v>63</v>
      </c>
      <c r="U9" s="183">
        <f>3*3*8</f>
        <v>72</v>
      </c>
      <c r="V9" s="184" t="s">
        <v>71</v>
      </c>
      <c r="Z9" s="162"/>
      <c r="AA9" s="163"/>
      <c r="AB9" s="163"/>
      <c r="AC9" s="249"/>
      <c r="AD9" s="164"/>
      <c r="AE9" s="164"/>
      <c r="AF9" s="251"/>
      <c r="AG9" s="163"/>
      <c r="AH9" s="165"/>
      <c r="AI9" s="163"/>
      <c r="AJ9" s="166"/>
      <c r="AK9" s="166"/>
      <c r="AL9" s="166"/>
      <c r="AM9" s="163"/>
      <c r="AN9" s="163"/>
      <c r="AO9" s="255"/>
    </row>
    <row r="10" spans="1:41" s="161" customFormat="1" ht="30" customHeight="1" thickBot="1" x14ac:dyDescent="0.35">
      <c r="A10" s="346">
        <v>2</v>
      </c>
      <c r="B10" s="301" t="s">
        <v>164</v>
      </c>
      <c r="C10" s="185" t="s">
        <v>183</v>
      </c>
      <c r="D10" s="153" t="s">
        <v>49</v>
      </c>
      <c r="E10" s="186">
        <v>73.3</v>
      </c>
      <c r="F10" s="337">
        <f>IF(M6=3,AC10,AF10)</f>
        <v>0</v>
      </c>
      <c r="G10" s="155">
        <v>5</v>
      </c>
      <c r="H10" s="156">
        <v>41.94</v>
      </c>
      <c r="I10" s="155">
        <f t="shared" si="0"/>
        <v>0</v>
      </c>
      <c r="J10" s="157">
        <f t="shared" si="1"/>
        <v>41.94</v>
      </c>
      <c r="K10" s="307">
        <f>AVERAGE(J10:J11)</f>
        <v>42.019999999999996</v>
      </c>
      <c r="L10" s="357">
        <f>RANK(K10,K7:K58,1)</f>
        <v>14</v>
      </c>
      <c r="M10" s="187" t="s">
        <v>68</v>
      </c>
      <c r="N10" s="188">
        <v>82.5</v>
      </c>
      <c r="O10" s="189">
        <v>85</v>
      </c>
      <c r="P10" s="189">
        <v>87.5</v>
      </c>
      <c r="Q10" s="189">
        <v>90</v>
      </c>
      <c r="R10" s="189">
        <v>92.5</v>
      </c>
      <c r="S10" s="189">
        <v>95</v>
      </c>
      <c r="T10" s="189">
        <v>97.5</v>
      </c>
      <c r="U10" s="189">
        <v>100</v>
      </c>
      <c r="Z10" s="162">
        <f>AVERAGE(E10:E12)</f>
        <v>72.699999999999989</v>
      </c>
      <c r="AA10" s="163">
        <f>IF(E10&gt;84.9,E10,E11)</f>
        <v>72.099999999999994</v>
      </c>
      <c r="AB10" s="163">
        <f>COUNTIF(E10:E12,"&gt;84.9")</f>
        <v>0</v>
      </c>
      <c r="AC10" s="249">
        <f>IF(AB10=1,AD10,AE10)</f>
        <v>0</v>
      </c>
      <c r="AD10" s="164">
        <f>IF(AA10&lt;84.9,0,IF(AA10&lt;87.4,9,IF(AA10&lt;89.9,13.5,IF(AA10&lt;92.4,18,IF(AA10&lt;94.9,22.5,IF(AA10&lt;97.4,27,IF(AA10&lt;99.9,31.5,36)))))))</f>
        <v>0</v>
      </c>
      <c r="AE10" s="164">
        <f>IF(Z10&lt;84.9,0,IF(Z10&lt;87.4,18,IF(Z10&lt;89.9,27,IF(Z10&lt;92.4,36,IF(Z10&lt;94.9,45,IF(Z10&lt;97.4,54,IF(Z10&lt;99.9,63,72)))))))</f>
        <v>0</v>
      </c>
      <c r="AF10" s="251">
        <f>IF(AG10=2,AH10,AI10)</f>
        <v>0</v>
      </c>
      <c r="AG10" s="163">
        <f>COUNTIF(E10:E12,"&gt;1")</f>
        <v>2</v>
      </c>
      <c r="AH10" s="165">
        <f>IF(AB10=1,AJ10,AK10)</f>
        <v>0</v>
      </c>
      <c r="AI10" s="163">
        <f>IF(AB10=1,AL10,IF(AB10=2,AM10,AK10))</f>
        <v>0</v>
      </c>
      <c r="AJ10" s="166">
        <f>IF(AA10&lt;84.9,0,IF(AA10&lt;87.4,12,IF(AA10&lt;89.9,18,IF(AA10&lt;92.4,24,IF(AA10&lt;94.9,30,IF(AA10&lt;97.4,36,IF(AA10&lt;99.9,42,48)))))))</f>
        <v>0</v>
      </c>
      <c r="AK10" s="166">
        <f>IF(AA10&lt;84.9,0,IF(AA10&lt;87.4,24,IF(AA10&lt;89.9,36,IF(AA10&lt;92.4,48,IF(AA10&lt;94.9,60,IF(AA10&lt;97.4,72,IF(AA10&lt;99.9,84,96)))))))</f>
        <v>0</v>
      </c>
      <c r="AL10" s="166">
        <f>IF(AA10&lt;84.9,0,IF(AA10&lt;87.4,8,IF(AA10&lt;89.9,12,IF(AA10&lt;92.4,16,IF(AA10&lt;94.9,20,IF(AA10&lt;97.4,24,IF(AA10&lt;99.9,28,32)))))))</f>
        <v>0</v>
      </c>
      <c r="AM10" s="163">
        <f>IF(AO10&lt;84.9,0,IF(AO10&lt;87.4,16,IF(AO10&lt;89.9,24,IF(AO10&lt;92.4,32,IF(AO10&lt;94.9,40,IF(AO10&lt;97.4,48,IF(AO10&lt;99.9,56,64)))))))</f>
        <v>0</v>
      </c>
      <c r="AN10" s="163"/>
      <c r="AO10" s="255">
        <f>(SUM(E10:E12)-MIN(E10:E12))/2</f>
        <v>36.649999999999991</v>
      </c>
    </row>
    <row r="11" spans="1:41" s="161" customFormat="1" ht="30" customHeight="1" x14ac:dyDescent="0.3">
      <c r="A11" s="356"/>
      <c r="B11" s="336"/>
      <c r="C11" s="190" t="s">
        <v>184</v>
      </c>
      <c r="D11" s="168" t="s">
        <v>48</v>
      </c>
      <c r="E11" s="191">
        <v>72.099999999999994</v>
      </c>
      <c r="F11" s="338"/>
      <c r="G11" s="192">
        <v>4</v>
      </c>
      <c r="H11" s="193">
        <v>42.1</v>
      </c>
      <c r="I11" s="192">
        <f t="shared" si="0"/>
        <v>0</v>
      </c>
      <c r="J11" s="172">
        <f t="shared" si="1"/>
        <v>42.1</v>
      </c>
      <c r="K11" s="308"/>
      <c r="L11" s="358"/>
      <c r="M11" s="360" t="s">
        <v>67</v>
      </c>
      <c r="N11" s="194">
        <f>1.5*4</f>
        <v>6</v>
      </c>
      <c r="O11" s="195">
        <f>1.5*4*2</f>
        <v>12</v>
      </c>
      <c r="P11" s="195">
        <f>1.5*4*3</f>
        <v>18</v>
      </c>
      <c r="Q11" s="195">
        <f>1.5*4*4</f>
        <v>24</v>
      </c>
      <c r="R11" s="195">
        <f>1.5*4*5</f>
        <v>30</v>
      </c>
      <c r="S11" s="195">
        <f>1.5*4*6</f>
        <v>36</v>
      </c>
      <c r="T11" s="195">
        <f>1.5*4*7</f>
        <v>42</v>
      </c>
      <c r="U11" s="195">
        <f>1.5*4*8</f>
        <v>48</v>
      </c>
      <c r="V11" s="196" t="s">
        <v>70</v>
      </c>
      <c r="W11" s="342" t="s">
        <v>72</v>
      </c>
      <c r="X11" s="343"/>
      <c r="Z11" s="162"/>
      <c r="AA11" s="163"/>
      <c r="AB11" s="163"/>
      <c r="AC11" s="249"/>
      <c r="AD11" s="164"/>
      <c r="AE11" s="164"/>
      <c r="AF11" s="251"/>
      <c r="AG11" s="163"/>
      <c r="AH11" s="165"/>
      <c r="AI11" s="163"/>
      <c r="AJ11" s="166"/>
      <c r="AK11" s="166"/>
      <c r="AL11" s="166"/>
      <c r="AM11" s="163"/>
      <c r="AN11" s="163"/>
      <c r="AO11" s="255"/>
    </row>
    <row r="12" spans="1:41" s="161" customFormat="1" ht="30" customHeight="1" thickBot="1" x14ac:dyDescent="0.35">
      <c r="A12" s="348"/>
      <c r="B12" s="303"/>
      <c r="C12" s="197"/>
      <c r="D12" s="177" t="s">
        <v>76</v>
      </c>
      <c r="E12" s="198"/>
      <c r="F12" s="339"/>
      <c r="G12" s="179"/>
      <c r="H12" s="180"/>
      <c r="I12" s="179">
        <f t="shared" si="0"/>
        <v>0</v>
      </c>
      <c r="J12" s="181">
        <f t="shared" si="1"/>
        <v>0</v>
      </c>
      <c r="K12" s="309"/>
      <c r="L12" s="359"/>
      <c r="M12" s="361"/>
      <c r="N12" s="199">
        <f>3*4</f>
        <v>12</v>
      </c>
      <c r="O12" s="200">
        <f>3*4*2</f>
        <v>24</v>
      </c>
      <c r="P12" s="200">
        <f>3*4*3</f>
        <v>36</v>
      </c>
      <c r="Q12" s="200">
        <f>3*4*4</f>
        <v>48</v>
      </c>
      <c r="R12" s="200">
        <f>3*4*5</f>
        <v>60</v>
      </c>
      <c r="S12" s="200">
        <f>3*4*6</f>
        <v>72</v>
      </c>
      <c r="T12" s="200">
        <f>3*4*7</f>
        <v>84</v>
      </c>
      <c r="U12" s="200">
        <f>3*4*8</f>
        <v>96</v>
      </c>
      <c r="V12" s="201" t="s">
        <v>71</v>
      </c>
      <c r="W12" s="344"/>
      <c r="X12" s="345"/>
      <c r="Z12" s="162"/>
      <c r="AA12" s="163"/>
      <c r="AB12" s="163"/>
      <c r="AC12" s="249"/>
      <c r="AD12" s="164"/>
      <c r="AE12" s="164"/>
      <c r="AF12" s="251"/>
      <c r="AG12" s="163"/>
      <c r="AH12" s="165"/>
      <c r="AI12" s="163"/>
      <c r="AJ12" s="166"/>
      <c r="AK12" s="166"/>
      <c r="AL12" s="166"/>
      <c r="AM12" s="163"/>
      <c r="AN12" s="163"/>
      <c r="AO12" s="255"/>
    </row>
    <row r="13" spans="1:41" s="161" customFormat="1" ht="30" customHeight="1" x14ac:dyDescent="0.3">
      <c r="A13" s="346">
        <v>3</v>
      </c>
      <c r="B13" s="301" t="s">
        <v>161</v>
      </c>
      <c r="C13" s="185" t="s">
        <v>162</v>
      </c>
      <c r="D13" s="153" t="s">
        <v>42</v>
      </c>
      <c r="E13" s="202">
        <v>82.7</v>
      </c>
      <c r="F13" s="337">
        <f>IF(M6=3,AC13,AF13)</f>
        <v>0</v>
      </c>
      <c r="G13" s="155">
        <v>6</v>
      </c>
      <c r="H13" s="156">
        <v>41.66</v>
      </c>
      <c r="I13" s="155">
        <f t="shared" si="0"/>
        <v>0</v>
      </c>
      <c r="J13" s="157">
        <f t="shared" si="1"/>
        <v>41.66</v>
      </c>
      <c r="K13" s="307">
        <f>AVERAGE(J13:J14)</f>
        <v>41.83</v>
      </c>
      <c r="L13" s="349">
        <f>RANK(K13,K7:K58,1)</f>
        <v>9</v>
      </c>
      <c r="M13" s="361"/>
      <c r="N13" s="203">
        <f>1*4</f>
        <v>4</v>
      </c>
      <c r="O13" s="204">
        <f>1*4*2</f>
        <v>8</v>
      </c>
      <c r="P13" s="204">
        <f>1*4*3</f>
        <v>12</v>
      </c>
      <c r="Q13" s="204">
        <f>1*4*4</f>
        <v>16</v>
      </c>
      <c r="R13" s="204">
        <f>1*4*5</f>
        <v>20</v>
      </c>
      <c r="S13" s="204">
        <f>1*4*6</f>
        <v>24</v>
      </c>
      <c r="T13" s="204">
        <f>1*4*7</f>
        <v>28</v>
      </c>
      <c r="U13" s="204">
        <f>1*4*8</f>
        <v>32</v>
      </c>
      <c r="V13" s="205" t="s">
        <v>70</v>
      </c>
      <c r="W13" s="352" t="s">
        <v>73</v>
      </c>
      <c r="X13" s="353"/>
      <c r="Z13" s="162">
        <f>AVERAGE(E13:E15)</f>
        <v>71.349999999999994</v>
      </c>
      <c r="AA13" s="163">
        <f>IF(E13&gt;84.9,E13,E14)</f>
        <v>60</v>
      </c>
      <c r="AB13" s="163">
        <f>COUNTIF(E13:E15,"&gt;84.9")</f>
        <v>0</v>
      </c>
      <c r="AC13" s="249">
        <f>IF(AB13=1,AD13,AE13)</f>
        <v>0</v>
      </c>
      <c r="AD13" s="164">
        <f>IF(AA13&lt;84.9,0,IF(AA13&lt;87.4,9,IF(AA13&lt;89.9,13.5,IF(AA13&lt;92.4,18,IF(AA13&lt;94.9,22.5,IF(AA13&lt;97.4,27,IF(AA13&lt;99.9,31.5,36)))))))</f>
        <v>0</v>
      </c>
      <c r="AE13" s="164">
        <f>IF(Z13&lt;84.9,0,IF(Z13&lt;87.4,18,IF(Z13&lt;89.9,27,IF(Z13&lt;92.4,36,IF(Z13&lt;94.9,45,IF(Z13&lt;97.4,54,IF(Z13&lt;99.9,63,72)))))))</f>
        <v>0</v>
      </c>
      <c r="AF13" s="251">
        <f>IF(AG13=2,AH13,AI13)</f>
        <v>0</v>
      </c>
      <c r="AG13" s="163">
        <f>COUNTIF(E13:E15,"&gt;1")</f>
        <v>2</v>
      </c>
      <c r="AH13" s="165">
        <f>IF(AB13=1,AJ13,AK13)</f>
        <v>0</v>
      </c>
      <c r="AI13" s="163">
        <f>IF(AB13=1,AL13,IF(AB13=2,AM13,AK13))</f>
        <v>0</v>
      </c>
      <c r="AJ13" s="166">
        <f>IF(AA13&lt;84.9,0,IF(AA13&lt;87.4,12,IF(AA13&lt;89.9,18,IF(AA13&lt;92.4,24,IF(AA13&lt;94.9,30,IF(AA13&lt;97.4,36,IF(AA13&lt;99.9,42,48)))))))</f>
        <v>0</v>
      </c>
      <c r="AK13" s="166">
        <f>IF(AA13&lt;84.9,0,IF(AA13&lt;87.4,24,IF(AA13&lt;89.9,36,IF(AA13&lt;92.4,48,IF(AA13&lt;94.9,60,IF(AA13&lt;97.4,72,IF(AA13&lt;99.9,84,96)))))))</f>
        <v>0</v>
      </c>
      <c r="AL13" s="166">
        <f>IF(AA13&lt;84.9,0,IF(AA13&lt;87.4,8,IF(AA13&lt;89.9,12,IF(AA13&lt;92.4,16,IF(AA13&lt;94.9,20,IF(AA13&lt;97.4,24,IF(AA13&lt;99.9,28,32)))))))</f>
        <v>0</v>
      </c>
      <c r="AM13" s="163">
        <f>IF(AO13&lt;84.9,0,IF(AO13&lt;87.4,16,IF(AO13&lt;89.9,24,IF(AO13&lt;92.4,32,IF(AO13&lt;94.9,40,IF(AO13&lt;97.4,48,IF(AO13&lt;99.9,56,64)))))))</f>
        <v>0</v>
      </c>
      <c r="AN13" s="163"/>
      <c r="AO13" s="255">
        <f>(SUM(E13:E15)-MIN(E13:E15))/2</f>
        <v>41.349999999999994</v>
      </c>
    </row>
    <row r="14" spans="1:41" s="161" customFormat="1" ht="30" customHeight="1" x14ac:dyDescent="0.3">
      <c r="A14" s="347"/>
      <c r="B14" s="302"/>
      <c r="C14" s="206" t="s">
        <v>163</v>
      </c>
      <c r="D14" s="207" t="s">
        <v>43</v>
      </c>
      <c r="E14" s="208">
        <v>60</v>
      </c>
      <c r="F14" s="338"/>
      <c r="G14" s="192">
        <v>5</v>
      </c>
      <c r="H14" s="193">
        <v>42</v>
      </c>
      <c r="I14" s="192">
        <f t="shared" si="0"/>
        <v>0</v>
      </c>
      <c r="J14" s="172">
        <f t="shared" si="1"/>
        <v>42</v>
      </c>
      <c r="K14" s="308"/>
      <c r="L14" s="350"/>
      <c r="M14" s="361"/>
      <c r="N14" s="203">
        <f>2*4</f>
        <v>8</v>
      </c>
      <c r="O14" s="204">
        <f>2*4*2</f>
        <v>16</v>
      </c>
      <c r="P14" s="204">
        <f>2*4*3</f>
        <v>24</v>
      </c>
      <c r="Q14" s="204">
        <f>2*4*4</f>
        <v>32</v>
      </c>
      <c r="R14" s="204">
        <f>2*4*5</f>
        <v>40</v>
      </c>
      <c r="S14" s="204">
        <f>2*4*6</f>
        <v>48</v>
      </c>
      <c r="T14" s="204">
        <f>2*4*7</f>
        <v>56</v>
      </c>
      <c r="U14" s="204">
        <f>2*4*8</f>
        <v>64</v>
      </c>
      <c r="V14" s="205" t="s">
        <v>71</v>
      </c>
      <c r="W14" s="352"/>
      <c r="X14" s="353"/>
      <c r="Z14" s="162"/>
      <c r="AA14" s="163"/>
      <c r="AB14" s="163"/>
      <c r="AC14" s="249"/>
      <c r="AD14" s="164"/>
      <c r="AE14" s="164"/>
      <c r="AF14" s="251"/>
      <c r="AG14" s="163"/>
      <c r="AH14" s="165"/>
      <c r="AI14" s="163"/>
      <c r="AJ14" s="166"/>
      <c r="AK14" s="166"/>
      <c r="AL14" s="166"/>
      <c r="AM14" s="163"/>
      <c r="AN14" s="163"/>
      <c r="AO14" s="255"/>
    </row>
    <row r="15" spans="1:41" s="161" customFormat="1" ht="30" customHeight="1" thickBot="1" x14ac:dyDescent="0.35">
      <c r="A15" s="348"/>
      <c r="B15" s="303"/>
      <c r="C15" s="197"/>
      <c r="D15" s="177" t="s">
        <v>77</v>
      </c>
      <c r="E15" s="198"/>
      <c r="F15" s="339"/>
      <c r="G15" s="179"/>
      <c r="H15" s="180"/>
      <c r="I15" s="179">
        <f t="shared" si="0"/>
        <v>0</v>
      </c>
      <c r="J15" s="181">
        <f t="shared" si="1"/>
        <v>0</v>
      </c>
      <c r="K15" s="309"/>
      <c r="L15" s="351"/>
      <c r="M15" s="362"/>
      <c r="N15" s="209">
        <f>3*4</f>
        <v>12</v>
      </c>
      <c r="O15" s="210">
        <f>3*4*2</f>
        <v>24</v>
      </c>
      <c r="P15" s="210">
        <f>3*4*3</f>
        <v>36</v>
      </c>
      <c r="Q15" s="210">
        <f>3*4*4</f>
        <v>48</v>
      </c>
      <c r="R15" s="210">
        <f>3*4*5</f>
        <v>60</v>
      </c>
      <c r="S15" s="210">
        <f>3*4*6</f>
        <v>72</v>
      </c>
      <c r="T15" s="210">
        <f>3*4*7</f>
        <v>84</v>
      </c>
      <c r="U15" s="210">
        <f>3*4*8</f>
        <v>96</v>
      </c>
      <c r="V15" s="211" t="s">
        <v>74</v>
      </c>
      <c r="W15" s="354"/>
      <c r="X15" s="355"/>
      <c r="Z15" s="162"/>
      <c r="AA15" s="163"/>
      <c r="AB15" s="163"/>
      <c r="AC15" s="249"/>
      <c r="AD15" s="164"/>
      <c r="AE15" s="164"/>
      <c r="AF15" s="251"/>
      <c r="AG15" s="163"/>
      <c r="AH15" s="165"/>
      <c r="AI15" s="163"/>
      <c r="AJ15" s="166"/>
      <c r="AK15" s="166"/>
      <c r="AL15" s="166"/>
      <c r="AM15" s="163"/>
      <c r="AN15" s="163"/>
      <c r="AO15" s="255"/>
    </row>
    <row r="16" spans="1:41" s="161" customFormat="1" ht="30" customHeight="1" x14ac:dyDescent="0.3">
      <c r="A16" s="301">
        <v>4</v>
      </c>
      <c r="B16" s="301" t="s">
        <v>393</v>
      </c>
      <c r="C16" s="185" t="s">
        <v>146</v>
      </c>
      <c r="D16" s="153" t="s">
        <v>55</v>
      </c>
      <c r="E16" s="202">
        <v>85.6</v>
      </c>
      <c r="F16" s="337">
        <f>IF(M6=3,AC16,AF16)</f>
        <v>12</v>
      </c>
      <c r="G16" s="155">
        <v>7</v>
      </c>
      <c r="H16" s="156">
        <v>42.11</v>
      </c>
      <c r="I16" s="155">
        <f t="shared" si="0"/>
        <v>0.1</v>
      </c>
      <c r="J16" s="157">
        <f t="shared" si="1"/>
        <v>42.01</v>
      </c>
      <c r="K16" s="307">
        <f>AVERAGE(J16:J17)</f>
        <v>41.894999999999996</v>
      </c>
      <c r="L16" s="310">
        <f>RANK(K16,K7:K58,1)</f>
        <v>11</v>
      </c>
      <c r="N16" s="212"/>
      <c r="O16" s="212"/>
      <c r="P16" s="212"/>
      <c r="Q16" s="212"/>
      <c r="Z16" s="162">
        <f>AVERAGE(E16:E18)</f>
        <v>79.05</v>
      </c>
      <c r="AA16" s="163">
        <f>IF(E16&gt;84.9,E16,E17)</f>
        <v>85.6</v>
      </c>
      <c r="AB16" s="163">
        <f>COUNTIF(E16:E18,"&gt;84.9")</f>
        <v>1</v>
      </c>
      <c r="AC16" s="249">
        <f>IF(AB16=1,AD16,AE16)</f>
        <v>9</v>
      </c>
      <c r="AD16" s="164">
        <f>IF(AA16&lt;84.9,0,IF(AA16&lt;87.4,9,IF(AA16&lt;89.9,13.5,IF(AA16&lt;92.4,18,IF(AA16&lt;94.9,22.5,IF(AA16&lt;97.4,27,IF(AA16&lt;99.9,31.5,36)))))))</f>
        <v>9</v>
      </c>
      <c r="AE16" s="164">
        <f>IF(Z16&lt;84.9,0,IF(Z16&lt;87.4,18,IF(Z16&lt;89.9,27,IF(Z16&lt;92.4,36,IF(Z16&lt;94.9,45,IF(Z16&lt;97.4,54,IF(Z16&lt;99.9,63,72)))))))</f>
        <v>0</v>
      </c>
      <c r="AF16" s="251">
        <f>IF(AG16=2,AH16,AI16)</f>
        <v>12</v>
      </c>
      <c r="AG16" s="163">
        <f>COUNTIF(E16:E18,"&gt;1")</f>
        <v>2</v>
      </c>
      <c r="AH16" s="165">
        <f>IF(AB16=1,AJ16,AK16)</f>
        <v>12</v>
      </c>
      <c r="AI16" s="163">
        <f>IF(AB16=1,AL16,IF(AB16=2,AM16,AK16))</f>
        <v>8</v>
      </c>
      <c r="AJ16" s="166">
        <f>IF(AA16&lt;84.9,0,IF(AA16&lt;87.4,12,IF(AA16&lt;89.9,18,IF(AA16&lt;92.4,24,IF(AA16&lt;94.9,30,IF(AA16&lt;97.4,36,IF(AA16&lt;99.9,42,48)))))))</f>
        <v>12</v>
      </c>
      <c r="AK16" s="166">
        <f>IF(AA16&lt;84.9,0,IF(AA16&lt;87.4,24,IF(AA16&lt;89.9,36,IF(AA16&lt;92.4,48,IF(AA16&lt;94.9,60,IF(AA16&lt;97.4,72,IF(AA16&lt;99.9,84,96)))))))</f>
        <v>24</v>
      </c>
      <c r="AL16" s="166">
        <f>IF(AA16&lt;84.9,0,IF(AA16&lt;87.4,8,IF(AA16&lt;89.9,12,IF(AA16&lt;92.4,16,IF(AA16&lt;94.9,20,IF(AA16&lt;97.4,24,IF(AA16&lt;99.9,28,32)))))))</f>
        <v>8</v>
      </c>
      <c r="AM16" s="163">
        <f>IF(AO16&lt;84.9,0,IF(AO16&lt;87.4,16,IF(AO16&lt;89.9,24,IF(AO16&lt;92.4,32,IF(AO16&lt;94.9,40,IF(AO16&lt;97.4,48,IF(AO16&lt;99.9,56,64)))))))</f>
        <v>0</v>
      </c>
      <c r="AN16" s="163"/>
      <c r="AO16" s="255">
        <f>(SUM(E16:E18)-MIN(E16:E18))/2</f>
        <v>42.8</v>
      </c>
    </row>
    <row r="17" spans="1:41" s="161" customFormat="1" ht="30" customHeight="1" x14ac:dyDescent="0.3">
      <c r="A17" s="336"/>
      <c r="B17" s="336"/>
      <c r="C17" s="190" t="s">
        <v>147</v>
      </c>
      <c r="D17" s="168" t="s">
        <v>62</v>
      </c>
      <c r="E17" s="213">
        <v>72.5</v>
      </c>
      <c r="F17" s="338"/>
      <c r="G17" s="192">
        <v>6</v>
      </c>
      <c r="H17" s="193">
        <v>41.78</v>
      </c>
      <c r="I17" s="192">
        <f t="shared" si="0"/>
        <v>0</v>
      </c>
      <c r="J17" s="172">
        <f t="shared" si="1"/>
        <v>41.78</v>
      </c>
      <c r="K17" s="308"/>
      <c r="L17" s="311"/>
      <c r="N17" s="212"/>
      <c r="O17" s="212"/>
      <c r="P17" s="212"/>
      <c r="Q17" s="212"/>
      <c r="Z17" s="162"/>
      <c r="AA17" s="163"/>
      <c r="AB17" s="163"/>
      <c r="AC17" s="249"/>
      <c r="AD17" s="164"/>
      <c r="AE17" s="164"/>
      <c r="AF17" s="251"/>
      <c r="AG17" s="163"/>
      <c r="AH17" s="165"/>
      <c r="AI17" s="163"/>
      <c r="AJ17" s="166"/>
      <c r="AK17" s="166"/>
      <c r="AL17" s="166"/>
      <c r="AM17" s="163"/>
      <c r="AN17" s="163"/>
      <c r="AO17" s="255"/>
    </row>
    <row r="18" spans="1:41" s="161" customFormat="1" ht="30" customHeight="1" thickBot="1" x14ac:dyDescent="0.35">
      <c r="A18" s="303"/>
      <c r="B18" s="303"/>
      <c r="C18" s="197"/>
      <c r="D18" s="177" t="s">
        <v>63</v>
      </c>
      <c r="E18" s="198"/>
      <c r="F18" s="339"/>
      <c r="G18" s="179"/>
      <c r="H18" s="180"/>
      <c r="I18" s="179">
        <f t="shared" si="0"/>
        <v>0</v>
      </c>
      <c r="J18" s="181">
        <f t="shared" si="1"/>
        <v>0</v>
      </c>
      <c r="K18" s="309"/>
      <c r="L18" s="312"/>
      <c r="N18" s="212"/>
      <c r="O18" s="212"/>
      <c r="P18" s="212"/>
      <c r="Q18" s="212"/>
      <c r="Z18" s="162"/>
      <c r="AA18" s="163"/>
      <c r="AB18" s="163"/>
      <c r="AC18" s="249"/>
      <c r="AD18" s="164"/>
      <c r="AE18" s="164"/>
      <c r="AF18" s="251"/>
      <c r="AG18" s="163"/>
      <c r="AH18" s="165"/>
      <c r="AI18" s="163"/>
      <c r="AJ18" s="166"/>
      <c r="AK18" s="166"/>
      <c r="AL18" s="166"/>
      <c r="AM18" s="163"/>
      <c r="AN18" s="163"/>
      <c r="AO18" s="255"/>
    </row>
    <row r="19" spans="1:41" ht="29.25" customHeight="1" x14ac:dyDescent="0.35">
      <c r="A19" s="301">
        <v>6</v>
      </c>
      <c r="B19" s="346" t="s">
        <v>115</v>
      </c>
      <c r="C19" s="214" t="s">
        <v>116</v>
      </c>
      <c r="D19" s="215" t="s">
        <v>50</v>
      </c>
      <c r="E19" s="216">
        <v>81.8</v>
      </c>
      <c r="F19" s="304">
        <f>IF(M6=3,AC19,AF19)</f>
        <v>0</v>
      </c>
      <c r="G19" s="217">
        <v>8</v>
      </c>
      <c r="H19" s="218">
        <v>41.79</v>
      </c>
      <c r="I19" s="155">
        <f t="shared" si="0"/>
        <v>0</v>
      </c>
      <c r="J19" s="157">
        <f t="shared" si="1"/>
        <v>41.79</v>
      </c>
      <c r="K19" s="307">
        <f>AVERAGE(J19:J20)</f>
        <v>41.94</v>
      </c>
      <c r="L19" s="310">
        <f>RANK(K19,K7:K58,1)</f>
        <v>12</v>
      </c>
      <c r="M19" s="161"/>
      <c r="P19" s="219"/>
      <c r="Z19" s="162">
        <f>AVERAGE(E19:E21)</f>
        <v>81.699999999999989</v>
      </c>
      <c r="AA19" s="163">
        <f>IF(E19&gt;84.9,E19,E20)</f>
        <v>81.599999999999994</v>
      </c>
      <c r="AB19" s="220">
        <f>COUNTIF(E19:E21,"&gt;84.9")</f>
        <v>0</v>
      </c>
      <c r="AC19" s="250">
        <f>IF(AB19=1,AD19,AE19)</f>
        <v>0</v>
      </c>
      <c r="AD19" s="164">
        <f>IF(AA19&lt;84.9,0,IF(AA19&lt;87.4,9,IF(AA19&lt;89.9,13.5,IF(AA19&lt;92.4,18,IF(AA19&lt;94.9,22.5,IF(AA19&lt;97.4,27,IF(AA19&lt;99.9,31.5,36)))))))</f>
        <v>0</v>
      </c>
      <c r="AE19" s="164">
        <f>IF(Z19&lt;84.9,0,IF(Z19&lt;87.4,18,IF(Z19&lt;89.9,27,IF(Z19&lt;92.4,36,IF(Z19&lt;94.9,45,IF(Z19&lt;97.4,54,IF(Z19&lt;99.9,63,72)))))))</f>
        <v>0</v>
      </c>
      <c r="AF19" s="251">
        <f>IF(AG19=2,AH19,AI19)</f>
        <v>0</v>
      </c>
      <c r="AG19" s="163">
        <f>COUNTIF(E19:E21,"&gt;1")</f>
        <v>2</v>
      </c>
      <c r="AH19" s="165">
        <f>IF(AB19=1,AJ19,AK19)</f>
        <v>0</v>
      </c>
      <c r="AI19" s="163">
        <f>IF(AB19=1,AL19,IF(AB19=2,AM19,AK19))</f>
        <v>0</v>
      </c>
      <c r="AJ19" s="166">
        <f>IF(AA19&lt;84.9,0,IF(AA19&lt;87.4,12,IF(AA19&lt;89.9,18,IF(AA19&lt;92.4,24,IF(AA19&lt;94.9,30,IF(AA19&lt;97.4,36,IF(AA19&lt;99.9,42,48)))))))</f>
        <v>0</v>
      </c>
      <c r="AK19" s="166">
        <f>IF(AA19&lt;84.9,0,IF(AA19&lt;87.4,24,IF(AA19&lt;89.9,36,IF(AA19&lt;92.4,48,IF(AA19&lt;94.9,60,IF(AA19&lt;97.4,72,IF(AA19&lt;99.9,84,96)))))))</f>
        <v>0</v>
      </c>
      <c r="AL19" s="166">
        <f>IF(AA19&lt;84.9,0,IF(AA19&lt;87.4,8,IF(AA19&lt;89.9,12,IF(AA19&lt;92.4,16,IF(AA19&lt;94.9,20,IF(AA19&lt;97.4,24,IF(AA19&lt;99.9,28,32)))))))</f>
        <v>0</v>
      </c>
      <c r="AM19" s="163">
        <f>IF(AO19&lt;84.9,0,IF(AO19&lt;87.4,16,IF(AO19&lt;89.9,24,IF(AO19&lt;92.4,32,IF(AO19&lt;94.9,40,IF(AO19&lt;97.4,48,IF(AO19&lt;99.9,56,64)))))))</f>
        <v>0</v>
      </c>
      <c r="AN19" s="220"/>
      <c r="AO19" s="255">
        <f>(SUM(E19:E21)-MIN(E19:E21))/2</f>
        <v>40.899999999999991</v>
      </c>
    </row>
    <row r="20" spans="1:41" ht="29.25" customHeight="1" x14ac:dyDescent="0.35">
      <c r="A20" s="302"/>
      <c r="B20" s="356"/>
      <c r="C20" s="221" t="s">
        <v>117</v>
      </c>
      <c r="D20" s="222" t="s">
        <v>51</v>
      </c>
      <c r="E20" s="223">
        <v>81.599999999999994</v>
      </c>
      <c r="F20" s="305"/>
      <c r="G20" s="224">
        <v>7</v>
      </c>
      <c r="H20" s="225">
        <v>42.09</v>
      </c>
      <c r="I20" s="192">
        <f t="shared" si="0"/>
        <v>0</v>
      </c>
      <c r="J20" s="172">
        <f t="shared" si="1"/>
        <v>42.09</v>
      </c>
      <c r="K20" s="308"/>
      <c r="L20" s="311"/>
      <c r="M20" s="161"/>
      <c r="P20" s="219"/>
      <c r="Z20" s="162"/>
      <c r="AA20" s="163"/>
      <c r="AB20" s="220"/>
      <c r="AC20" s="250"/>
      <c r="AD20" s="164"/>
      <c r="AE20" s="164"/>
      <c r="AF20" s="251"/>
      <c r="AG20" s="163"/>
      <c r="AH20" s="165"/>
      <c r="AI20" s="163"/>
      <c r="AJ20" s="166"/>
      <c r="AK20" s="166"/>
      <c r="AL20" s="166"/>
      <c r="AM20" s="163"/>
      <c r="AN20" s="220"/>
      <c r="AO20" s="255"/>
    </row>
    <row r="21" spans="1:41" ht="29.25" customHeight="1" thickBot="1" x14ac:dyDescent="0.4">
      <c r="A21" s="303"/>
      <c r="B21" s="348"/>
      <c r="C21" s="226"/>
      <c r="D21" s="227" t="s">
        <v>78</v>
      </c>
      <c r="E21" s="228"/>
      <c r="F21" s="306"/>
      <c r="G21" s="229"/>
      <c r="H21" s="230"/>
      <c r="I21" s="179">
        <f t="shared" si="0"/>
        <v>0</v>
      </c>
      <c r="J21" s="181">
        <f t="shared" si="1"/>
        <v>0</v>
      </c>
      <c r="K21" s="309"/>
      <c r="L21" s="312"/>
      <c r="M21" s="161"/>
      <c r="P21" s="219"/>
      <c r="Z21" s="162"/>
      <c r="AA21" s="163"/>
      <c r="AB21" s="220"/>
      <c r="AC21" s="250"/>
      <c r="AD21" s="164"/>
      <c r="AE21" s="164"/>
      <c r="AF21" s="251"/>
      <c r="AG21" s="163"/>
      <c r="AH21" s="165"/>
      <c r="AI21" s="163"/>
      <c r="AJ21" s="166"/>
      <c r="AK21" s="166"/>
      <c r="AL21" s="166"/>
      <c r="AM21" s="163"/>
      <c r="AN21" s="220"/>
      <c r="AO21" s="255"/>
    </row>
    <row r="22" spans="1:41" ht="29.25" customHeight="1" x14ac:dyDescent="0.3">
      <c r="A22" s="301">
        <v>7</v>
      </c>
      <c r="B22" s="301" t="s">
        <v>144</v>
      </c>
      <c r="C22" s="185" t="s">
        <v>145</v>
      </c>
      <c r="D22" s="153" t="s">
        <v>56</v>
      </c>
      <c r="E22" s="216">
        <v>75.5</v>
      </c>
      <c r="F22" s="304">
        <f>IF(M6=3,AC22,AF22)</f>
        <v>0</v>
      </c>
      <c r="G22" s="217">
        <v>8</v>
      </c>
      <c r="H22" s="218">
        <v>41.57</v>
      </c>
      <c r="I22" s="155">
        <f t="shared" si="0"/>
        <v>0</v>
      </c>
      <c r="J22" s="157">
        <f t="shared" si="1"/>
        <v>41.57</v>
      </c>
      <c r="K22" s="307">
        <f>AVERAGE(J22:J23)</f>
        <v>41.585000000000001</v>
      </c>
      <c r="L22" s="310">
        <f>RANK(K22,K7:K58,1)</f>
        <v>2</v>
      </c>
      <c r="M22" s="161"/>
      <c r="Z22" s="162">
        <f>AVERAGE(E22:E24)</f>
        <v>75.75</v>
      </c>
      <c r="AA22" s="163">
        <f>IF(E22&gt;84.9,E22,E23)</f>
        <v>76</v>
      </c>
      <c r="AB22" s="220">
        <f>COUNTIF(E22:E24,"&gt;84.9")</f>
        <v>0</v>
      </c>
      <c r="AC22" s="250">
        <f>IF(AB22=1,AD22,AE22)</f>
        <v>0</v>
      </c>
      <c r="AD22" s="164">
        <f>IF(AA22&lt;84.9,0,IF(AA22&lt;87.4,9,IF(AA22&lt;89.9,13.5,IF(AA22&lt;92.4,18,IF(AA22&lt;94.9,22.5,IF(AA22&lt;97.4,27,IF(AA22&lt;99.9,31.5,36)))))))</f>
        <v>0</v>
      </c>
      <c r="AE22" s="164">
        <f>IF(Z22&lt;84.9,0,IF(Z22&lt;87.4,18,IF(Z22&lt;89.9,27,IF(Z22&lt;92.4,36,IF(Z22&lt;94.9,45,IF(Z22&lt;97.4,54,IF(Z22&lt;99.9,63,72)))))))</f>
        <v>0</v>
      </c>
      <c r="AF22" s="251">
        <f>IF(AG22=2,AH22,AI22)</f>
        <v>0</v>
      </c>
      <c r="AG22" s="163">
        <f>COUNTIF(E22:E24,"&gt;1")</f>
        <v>2</v>
      </c>
      <c r="AH22" s="165">
        <f>IF(AB22=1,AJ22,AK22)</f>
        <v>0</v>
      </c>
      <c r="AI22" s="163">
        <f>IF(AB22=1,AL22,IF(AB22=2,AM22,AK22))</f>
        <v>0</v>
      </c>
      <c r="AJ22" s="166">
        <f>IF(AA22&lt;84.9,0,IF(AA22&lt;87.4,12,IF(AA22&lt;89.9,18,IF(AA22&lt;92.4,24,IF(AA22&lt;94.9,30,IF(AA22&lt;97.4,36,IF(AA22&lt;99.9,42,48)))))))</f>
        <v>0</v>
      </c>
      <c r="AK22" s="166">
        <f>IF(AA22&lt;84.9,0,IF(AA22&lt;87.4,24,IF(AA22&lt;89.9,36,IF(AA22&lt;92.4,48,IF(AA22&lt;94.9,60,IF(AA22&lt;97.4,72,IF(AA22&lt;99.9,84,96)))))))</f>
        <v>0</v>
      </c>
      <c r="AL22" s="166">
        <f>IF(AA22&lt;84.9,0,IF(AA22&lt;87.4,8,IF(AA22&lt;89.9,12,IF(AA22&lt;92.4,16,IF(AA22&lt;94.9,20,IF(AA22&lt;97.4,24,IF(AA22&lt;99.9,28,32)))))))</f>
        <v>0</v>
      </c>
      <c r="AM22" s="163">
        <f>IF(AO22&lt;84.9,0,IF(AO22&lt;87.4,16,IF(AO22&lt;89.9,24,IF(AO22&lt;92.4,32,IF(AO22&lt;94.9,40,IF(AO22&lt;97.4,48,IF(AO22&lt;99.9,56,64)))))))</f>
        <v>0</v>
      </c>
      <c r="AN22" s="220"/>
      <c r="AO22" s="255">
        <f>(SUM(E22:E24)-MIN(E22:E24))/2</f>
        <v>38</v>
      </c>
    </row>
    <row r="23" spans="1:41" ht="29.25" customHeight="1" x14ac:dyDescent="0.3">
      <c r="A23" s="336"/>
      <c r="B23" s="302"/>
      <c r="C23" s="206" t="s">
        <v>143</v>
      </c>
      <c r="D23" s="207" t="s">
        <v>57</v>
      </c>
      <c r="E23" s="231">
        <v>76</v>
      </c>
      <c r="F23" s="305"/>
      <c r="G23" s="224">
        <v>9</v>
      </c>
      <c r="H23" s="225">
        <v>41.6</v>
      </c>
      <c r="I23" s="192">
        <f t="shared" si="0"/>
        <v>0</v>
      </c>
      <c r="J23" s="172">
        <f t="shared" si="1"/>
        <v>41.6</v>
      </c>
      <c r="K23" s="308"/>
      <c r="L23" s="311"/>
      <c r="M23" s="161"/>
      <c r="Z23" s="162"/>
      <c r="AA23" s="163"/>
      <c r="AB23" s="220"/>
      <c r="AC23" s="250"/>
      <c r="AD23" s="164"/>
      <c r="AE23" s="164"/>
      <c r="AF23" s="251"/>
      <c r="AG23" s="163"/>
      <c r="AH23" s="165"/>
      <c r="AI23" s="163"/>
      <c r="AJ23" s="166"/>
      <c r="AK23" s="166"/>
      <c r="AL23" s="166"/>
      <c r="AM23" s="163"/>
      <c r="AN23" s="220"/>
      <c r="AO23" s="255"/>
    </row>
    <row r="24" spans="1:41" ht="29.25" customHeight="1" thickBot="1" x14ac:dyDescent="0.35">
      <c r="A24" s="303"/>
      <c r="B24" s="303"/>
      <c r="C24" s="197"/>
      <c r="D24" s="177" t="s">
        <v>79</v>
      </c>
      <c r="E24" s="228"/>
      <c r="F24" s="306"/>
      <c r="G24" s="229"/>
      <c r="H24" s="230"/>
      <c r="I24" s="179">
        <f t="shared" si="0"/>
        <v>0</v>
      </c>
      <c r="J24" s="181">
        <f t="shared" si="1"/>
        <v>0</v>
      </c>
      <c r="K24" s="309"/>
      <c r="L24" s="312"/>
      <c r="M24" s="161"/>
      <c r="Z24" s="162"/>
      <c r="AA24" s="163"/>
      <c r="AB24" s="220"/>
      <c r="AC24" s="250"/>
      <c r="AD24" s="164"/>
      <c r="AE24" s="164"/>
      <c r="AF24" s="251"/>
      <c r="AG24" s="163"/>
      <c r="AH24" s="165"/>
      <c r="AI24" s="163"/>
      <c r="AJ24" s="166"/>
      <c r="AK24" s="166"/>
      <c r="AL24" s="166"/>
      <c r="AM24" s="163"/>
      <c r="AN24" s="220"/>
      <c r="AO24" s="255"/>
    </row>
    <row r="25" spans="1:41" ht="29.25" customHeight="1" x14ac:dyDescent="0.3">
      <c r="A25" s="301">
        <v>8</v>
      </c>
      <c r="B25" s="346" t="s">
        <v>158</v>
      </c>
      <c r="C25" s="185" t="s">
        <v>160</v>
      </c>
      <c r="D25" s="153" t="s">
        <v>46</v>
      </c>
      <c r="E25" s="216">
        <v>43</v>
      </c>
      <c r="F25" s="304">
        <f>IF(M6=3,AC25,AF25)</f>
        <v>18</v>
      </c>
      <c r="G25" s="217">
        <v>9</v>
      </c>
      <c r="H25" s="218">
        <v>41.53</v>
      </c>
      <c r="I25" s="155">
        <f t="shared" si="0"/>
        <v>0</v>
      </c>
      <c r="J25" s="157">
        <f t="shared" si="1"/>
        <v>41.53</v>
      </c>
      <c r="K25" s="307">
        <f>AVERAGE(J25:J26)</f>
        <v>41.635000000000005</v>
      </c>
      <c r="L25" s="310">
        <f>RANK(K25,K7:K58,1)</f>
        <v>4</v>
      </c>
      <c r="M25" s="161"/>
      <c r="Z25" s="162">
        <f>AVERAGE(E25:E27)</f>
        <v>65.55</v>
      </c>
      <c r="AA25" s="163">
        <f>IF(E25&gt;84.9,E25,E26)</f>
        <v>88.1</v>
      </c>
      <c r="AB25" s="220">
        <f>COUNTIF(E25:E27,"&gt;84.9")</f>
        <v>1</v>
      </c>
      <c r="AC25" s="250">
        <f>IF(AB25=1,AD25,AE25)</f>
        <v>13.5</v>
      </c>
      <c r="AD25" s="164">
        <f>IF(AA25&lt;84.9,0,IF(AA25&lt;87.4,9,IF(AA25&lt;89.9,13.5,IF(AA25&lt;92.4,18,IF(AA25&lt;94.9,22.5,IF(AA25&lt;97.4,27,IF(AA25&lt;99.9,31.5,36)))))))</f>
        <v>13.5</v>
      </c>
      <c r="AE25" s="164">
        <f>IF(Z25&lt;84.9,0,IF(Z25&lt;87.4,18,IF(Z25&lt;89.9,27,IF(Z25&lt;92.4,36,IF(Z25&lt;94.9,45,IF(Z25&lt;97.4,54,IF(Z25&lt;99.9,63,72)))))))</f>
        <v>0</v>
      </c>
      <c r="AF25" s="251">
        <f>IF(AG25=2,AH25,AI25)</f>
        <v>18</v>
      </c>
      <c r="AG25" s="163">
        <f>COUNTIF(E25:E27,"&gt;1")</f>
        <v>2</v>
      </c>
      <c r="AH25" s="165">
        <f>IF(AB25=1,AJ25,AK25)</f>
        <v>18</v>
      </c>
      <c r="AI25" s="163">
        <f>IF(AB25=1,AL25,IF(AB25=2,AM25,AK25))</f>
        <v>12</v>
      </c>
      <c r="AJ25" s="166">
        <f>IF(AA25&lt;84.9,0,IF(AA25&lt;87.4,12,IF(AA25&lt;89.9,18,IF(AA25&lt;92.4,24,IF(AA25&lt;94.9,30,IF(AA25&lt;97.4,36,IF(AA25&lt;99.9,42,48)))))))</f>
        <v>18</v>
      </c>
      <c r="AK25" s="166">
        <f>IF(AA25&lt;84.9,0,IF(AA25&lt;87.4,24,IF(AA25&lt;89.9,36,IF(AA25&lt;92.4,48,IF(AA25&lt;94.9,60,IF(AA25&lt;97.4,72,IF(AA25&lt;99.9,84,96)))))))</f>
        <v>36</v>
      </c>
      <c r="AL25" s="166">
        <f>IF(AA25&lt;84.9,0,IF(AA25&lt;87.4,8,IF(AA25&lt;89.9,12,IF(AA25&lt;92.4,16,IF(AA25&lt;94.9,20,IF(AA25&lt;97.4,24,IF(AA25&lt;99.9,28,32)))))))</f>
        <v>12</v>
      </c>
      <c r="AM25" s="163">
        <f>IF(AO25&lt;84.9,0,IF(AO25&lt;87.4,16,IF(AO25&lt;89.9,24,IF(AO25&lt;92.4,32,IF(AO25&lt;94.9,40,IF(AO25&lt;97.4,48,IF(AO25&lt;99.9,56,64)))))))</f>
        <v>0</v>
      </c>
      <c r="AN25" s="220"/>
      <c r="AO25" s="255">
        <f>(SUM(E25:E27)-MIN(E25:E27))/2</f>
        <v>44.05</v>
      </c>
    </row>
    <row r="26" spans="1:41" ht="29.25" customHeight="1" x14ac:dyDescent="0.3">
      <c r="A26" s="336"/>
      <c r="B26" s="347"/>
      <c r="C26" s="206" t="s">
        <v>159</v>
      </c>
      <c r="D26" s="207" t="s">
        <v>47</v>
      </c>
      <c r="E26" s="231">
        <v>88.1</v>
      </c>
      <c r="F26" s="305"/>
      <c r="G26" s="224">
        <v>10</v>
      </c>
      <c r="H26" s="225">
        <v>41.89</v>
      </c>
      <c r="I26" s="192">
        <f t="shared" si="0"/>
        <v>0.15</v>
      </c>
      <c r="J26" s="172">
        <f t="shared" si="1"/>
        <v>41.74</v>
      </c>
      <c r="K26" s="308"/>
      <c r="L26" s="311"/>
      <c r="M26" s="161"/>
      <c r="Z26" s="162"/>
      <c r="AA26" s="163"/>
      <c r="AB26" s="220"/>
      <c r="AC26" s="250"/>
      <c r="AD26" s="164"/>
      <c r="AE26" s="164"/>
      <c r="AF26" s="251"/>
      <c r="AG26" s="163"/>
      <c r="AH26" s="165"/>
      <c r="AI26" s="163"/>
      <c r="AJ26" s="166"/>
      <c r="AK26" s="166"/>
      <c r="AL26" s="166"/>
      <c r="AM26" s="163"/>
      <c r="AN26" s="220"/>
      <c r="AO26" s="255"/>
    </row>
    <row r="27" spans="1:41" ht="27" customHeight="1" thickBot="1" x14ac:dyDescent="0.35">
      <c r="A27" s="303"/>
      <c r="B27" s="348"/>
      <c r="C27" s="232"/>
      <c r="D27" s="233" t="s">
        <v>80</v>
      </c>
      <c r="E27" s="234"/>
      <c r="F27" s="306"/>
      <c r="G27" s="235"/>
      <c r="H27" s="236"/>
      <c r="I27" s="237">
        <f t="shared" si="0"/>
        <v>0</v>
      </c>
      <c r="J27" s="181">
        <f t="shared" si="1"/>
        <v>0</v>
      </c>
      <c r="K27" s="309"/>
      <c r="L27" s="367"/>
      <c r="M27" s="161"/>
      <c r="Z27" s="162"/>
      <c r="AA27" s="163"/>
      <c r="AB27" s="220"/>
      <c r="AC27" s="250"/>
      <c r="AD27" s="164"/>
      <c r="AE27" s="164"/>
      <c r="AF27" s="251"/>
      <c r="AG27" s="163"/>
      <c r="AH27" s="165"/>
      <c r="AI27" s="163"/>
      <c r="AJ27" s="166"/>
      <c r="AK27" s="166"/>
      <c r="AL27" s="166"/>
      <c r="AM27" s="163"/>
      <c r="AN27" s="220"/>
      <c r="AO27" s="255"/>
    </row>
    <row r="28" spans="1:41" ht="35.25" customHeight="1" x14ac:dyDescent="0.3">
      <c r="A28" s="301">
        <v>9</v>
      </c>
      <c r="B28" s="368" t="s">
        <v>134</v>
      </c>
      <c r="C28" s="152" t="s">
        <v>135</v>
      </c>
      <c r="D28" s="153" t="s">
        <v>45</v>
      </c>
      <c r="E28" s="154">
        <v>86.1</v>
      </c>
      <c r="F28" s="371">
        <f>IF(M6=3,AC28,AF28)</f>
        <v>12</v>
      </c>
      <c r="G28" s="238">
        <v>11</v>
      </c>
      <c r="H28" s="239">
        <v>41.9</v>
      </c>
      <c r="I28" s="155">
        <f t="shared" si="0"/>
        <v>0.1</v>
      </c>
      <c r="J28" s="157">
        <f t="shared" si="1"/>
        <v>41.8</v>
      </c>
      <c r="K28" s="307">
        <f>AVERAGE(J28:J29)</f>
        <v>41.584999999999994</v>
      </c>
      <c r="L28" s="310">
        <f>RANK(K28,K7:K58,1)</f>
        <v>1</v>
      </c>
      <c r="M28" s="161"/>
      <c r="Z28" s="162">
        <f>AVERAGE(E28:E30)</f>
        <v>82.449999999999989</v>
      </c>
      <c r="AA28" s="163">
        <f>IF(E28&gt;84.9,E28,E29)</f>
        <v>86.1</v>
      </c>
      <c r="AB28" s="220">
        <f>COUNTIF(E28:E30,"&gt;84.9")</f>
        <v>1</v>
      </c>
      <c r="AC28" s="250">
        <f>IF(AB28=1,AD28,AE28)</f>
        <v>9</v>
      </c>
      <c r="AD28" s="164">
        <f>IF(AA28&lt;84.9,0,IF(AA28&lt;87.4,9,IF(AA28&lt;89.9,13.5,IF(AA28&lt;92.4,18,IF(AA28&lt;94.9,22.5,IF(AA28&lt;97.4,27,IF(AA28&lt;99.9,31.5,36)))))))</f>
        <v>9</v>
      </c>
      <c r="AE28" s="164">
        <f>IF(Z28&lt;84.9,0,IF(Z28&lt;87.4,18,IF(Z28&lt;89.9,27,IF(Z28&lt;92.4,36,IF(Z28&lt;94.9,45,IF(Z28&lt;97.4,54,IF(Z28&lt;99.9,63,72)))))))</f>
        <v>0</v>
      </c>
      <c r="AF28" s="251">
        <f>IF(AG28=2,AH28,AI28)</f>
        <v>12</v>
      </c>
      <c r="AG28" s="163">
        <f>COUNTIF(E28:E30,"&gt;1")</f>
        <v>2</v>
      </c>
      <c r="AH28" s="165">
        <f>IF(AB28=1,AJ28,AK28)</f>
        <v>12</v>
      </c>
      <c r="AI28" s="163">
        <f>IF(AB28=1,AL28,IF(AB28=2,AM28,AK28))</f>
        <v>8</v>
      </c>
      <c r="AJ28" s="166">
        <f>IF(AA28&lt;84.9,0,IF(AA28&lt;87.4,12,IF(AA28&lt;89.9,18,IF(AA28&lt;92.4,24,IF(AA28&lt;94.9,30,IF(AA28&lt;97.4,36,IF(AA28&lt;99.9,42,48)))))))</f>
        <v>12</v>
      </c>
      <c r="AK28" s="166">
        <f>IF(AA28&lt;84.9,0,IF(AA28&lt;87.4,24,IF(AA28&lt;89.9,36,IF(AA28&lt;92.4,48,IF(AA28&lt;94.9,60,IF(AA28&lt;97.4,72,IF(AA28&lt;99.9,84,96)))))))</f>
        <v>24</v>
      </c>
      <c r="AL28" s="166">
        <f>IF(AA28&lt;84.9,0,IF(AA28&lt;87.4,8,IF(AA28&lt;89.9,12,IF(AA28&lt;92.4,16,IF(AA28&lt;94.9,20,IF(AA28&lt;97.4,24,IF(AA28&lt;99.9,28,32)))))))</f>
        <v>8</v>
      </c>
      <c r="AM28" s="163">
        <f>IF(AO28&lt;84.9,0,IF(AO28&lt;87.4,16,IF(AO28&lt;89.9,24,IF(AO28&lt;92.4,32,IF(AO28&lt;94.9,40,IF(AO28&lt;97.4,48,IF(AO28&lt;99.9,56,64)))))))</f>
        <v>0</v>
      </c>
      <c r="AN28" s="220"/>
      <c r="AO28" s="255">
        <f>(SUM(E28:E30)-MIN(E28:E30))/2</f>
        <v>43.04999999999999</v>
      </c>
    </row>
    <row r="29" spans="1:41" ht="35.25" customHeight="1" x14ac:dyDescent="0.3">
      <c r="A29" s="302"/>
      <c r="B29" s="369"/>
      <c r="C29" s="240" t="s">
        <v>136</v>
      </c>
      <c r="D29" s="207" t="s">
        <v>44</v>
      </c>
      <c r="E29" s="241">
        <v>78.8</v>
      </c>
      <c r="F29" s="372"/>
      <c r="G29" s="242">
        <v>12</v>
      </c>
      <c r="H29" s="243">
        <v>41.37</v>
      </c>
      <c r="I29" s="192">
        <f t="shared" si="0"/>
        <v>0</v>
      </c>
      <c r="J29" s="172">
        <f t="shared" si="1"/>
        <v>41.37</v>
      </c>
      <c r="K29" s="308"/>
      <c r="L29" s="311"/>
      <c r="M29" s="161"/>
      <c r="Z29" s="162"/>
      <c r="AA29" s="163"/>
      <c r="AB29" s="220"/>
      <c r="AC29" s="250"/>
      <c r="AD29" s="164"/>
      <c r="AE29" s="164"/>
      <c r="AF29" s="251"/>
      <c r="AG29" s="163"/>
      <c r="AH29" s="165"/>
      <c r="AI29" s="163"/>
      <c r="AJ29" s="166"/>
      <c r="AK29" s="166"/>
      <c r="AL29" s="166"/>
      <c r="AM29" s="163"/>
      <c r="AN29" s="220"/>
      <c r="AO29" s="255"/>
    </row>
    <row r="30" spans="1:41" ht="33.75" customHeight="1" thickBot="1" x14ac:dyDescent="0.35">
      <c r="A30" s="303"/>
      <c r="B30" s="370"/>
      <c r="C30" s="176"/>
      <c r="D30" s="177" t="s">
        <v>81</v>
      </c>
      <c r="E30" s="178"/>
      <c r="F30" s="373"/>
      <c r="G30" s="244"/>
      <c r="H30" s="245"/>
      <c r="I30" s="179">
        <f t="shared" si="0"/>
        <v>0</v>
      </c>
      <c r="J30" s="181">
        <f t="shared" si="1"/>
        <v>0</v>
      </c>
      <c r="K30" s="309"/>
      <c r="L30" s="312"/>
      <c r="M30" s="161"/>
      <c r="Z30" s="162"/>
      <c r="AA30" s="163"/>
      <c r="AB30" s="220"/>
      <c r="AC30" s="250"/>
      <c r="AD30" s="164"/>
      <c r="AE30" s="164"/>
      <c r="AF30" s="251"/>
      <c r="AG30" s="163"/>
      <c r="AH30" s="165"/>
      <c r="AI30" s="163"/>
      <c r="AJ30" s="166"/>
      <c r="AK30" s="166"/>
      <c r="AL30" s="166"/>
      <c r="AM30" s="163"/>
      <c r="AN30" s="220"/>
      <c r="AO30" s="255"/>
    </row>
    <row r="31" spans="1:41" ht="29.25" customHeight="1" x14ac:dyDescent="0.35">
      <c r="A31" s="301">
        <v>10</v>
      </c>
      <c r="B31" s="301" t="s">
        <v>118</v>
      </c>
      <c r="C31" s="185" t="s">
        <v>119</v>
      </c>
      <c r="D31" s="153" t="s">
        <v>54</v>
      </c>
      <c r="E31" s="216">
        <v>63.8</v>
      </c>
      <c r="F31" s="304">
        <f>IF(M6=3,AC31,AF31)</f>
        <v>0</v>
      </c>
      <c r="G31" s="217">
        <v>13</v>
      </c>
      <c r="H31" s="218">
        <v>41.89</v>
      </c>
      <c r="I31" s="155">
        <f t="shared" si="0"/>
        <v>0</v>
      </c>
      <c r="J31" s="157">
        <f t="shared" si="1"/>
        <v>41.89</v>
      </c>
      <c r="K31" s="307">
        <f>AVERAGE(J31:J32)</f>
        <v>41.79</v>
      </c>
      <c r="L31" s="310">
        <f>RANK(K31,K7:K58,1)</f>
        <v>8</v>
      </c>
      <c r="M31" s="161"/>
      <c r="P31" s="219"/>
      <c r="Z31" s="162">
        <f>AVERAGE(E31:E33)</f>
        <v>66.150000000000006</v>
      </c>
      <c r="AA31" s="163">
        <f>IF(E31&gt;84.9,E31,E32)</f>
        <v>68.5</v>
      </c>
      <c r="AB31" s="220">
        <f>COUNTIF(E31:E33,"&gt;84.9")</f>
        <v>0</v>
      </c>
      <c r="AC31" s="250">
        <f>IF(AB31=1,AD31,AE31)</f>
        <v>0</v>
      </c>
      <c r="AD31" s="164">
        <f>IF(AA31&lt;84.9,0,IF(AA31&lt;87.4,9,IF(AA31&lt;89.9,13.5,IF(AA31&lt;92.4,18,IF(AA31&lt;94.9,22.5,IF(AA31&lt;97.4,27,IF(AA31&lt;99.9,31.5,36)))))))</f>
        <v>0</v>
      </c>
      <c r="AE31" s="164">
        <f>IF(Z31&lt;84.9,0,IF(Z31&lt;87.4,18,IF(Z31&lt;89.9,27,IF(Z31&lt;92.4,36,IF(Z31&lt;94.9,45,IF(Z31&lt;97.4,54,IF(Z31&lt;99.9,63,72)))))))</f>
        <v>0</v>
      </c>
      <c r="AF31" s="251">
        <f>IF(AG31=2,AH31,AI31)</f>
        <v>0</v>
      </c>
      <c r="AG31" s="163">
        <f>COUNTIF(E31:E33,"&gt;1")</f>
        <v>2</v>
      </c>
      <c r="AH31" s="165">
        <f>IF(AB31=1,AJ31,AK31)</f>
        <v>0</v>
      </c>
      <c r="AI31" s="163">
        <f>IF(AB31=1,AL31,IF(AB31=2,AM31,AK31))</f>
        <v>0</v>
      </c>
      <c r="AJ31" s="166">
        <f>IF(AA31&lt;84.9,0,IF(AA31&lt;87.4,12,IF(AA31&lt;89.9,18,IF(AA31&lt;92.4,24,IF(AA31&lt;94.9,30,IF(AA31&lt;97.4,36,IF(AA31&lt;99.9,42,48)))))))</f>
        <v>0</v>
      </c>
      <c r="AK31" s="166">
        <f>IF(AA31&lt;84.9,0,IF(AA31&lt;87.4,24,IF(AA31&lt;89.9,36,IF(AA31&lt;92.4,48,IF(AA31&lt;94.9,60,IF(AA31&lt;97.4,72,IF(AA31&lt;99.9,84,96)))))))</f>
        <v>0</v>
      </c>
      <c r="AL31" s="166">
        <f>IF(AA31&lt;84.9,0,IF(AA31&lt;87.4,8,IF(AA31&lt;89.9,12,IF(AA31&lt;92.4,16,IF(AA31&lt;94.9,20,IF(AA31&lt;97.4,24,IF(AA31&lt;99.9,28,32)))))))</f>
        <v>0</v>
      </c>
      <c r="AM31" s="163">
        <f>IF(AO31&lt;84.9,0,IF(AO31&lt;87.4,16,IF(AO31&lt;89.9,24,IF(AO31&lt;92.4,32,IF(AO31&lt;94.9,40,IF(AO31&lt;97.4,48,IF(AO31&lt;99.9,56,64)))))))</f>
        <v>0</v>
      </c>
      <c r="AN31" s="220"/>
      <c r="AO31" s="255">
        <f>(SUM(E31:E33)-MIN(E31:E33))/2</f>
        <v>34.250000000000007</v>
      </c>
    </row>
    <row r="32" spans="1:41" ht="29.25" customHeight="1" x14ac:dyDescent="0.35">
      <c r="A32" s="336"/>
      <c r="B32" s="336"/>
      <c r="C32" s="190" t="s">
        <v>120</v>
      </c>
      <c r="D32" s="168" t="s">
        <v>82</v>
      </c>
      <c r="E32" s="223">
        <v>68.5</v>
      </c>
      <c r="F32" s="305"/>
      <c r="G32" s="224">
        <v>12</v>
      </c>
      <c r="H32" s="225">
        <v>41.69</v>
      </c>
      <c r="I32" s="192">
        <f t="shared" si="0"/>
        <v>0</v>
      </c>
      <c r="J32" s="172">
        <f t="shared" si="1"/>
        <v>41.69</v>
      </c>
      <c r="K32" s="308"/>
      <c r="L32" s="311"/>
      <c r="M32" s="161"/>
      <c r="P32" s="219"/>
      <c r="Z32" s="162"/>
      <c r="AA32" s="163"/>
      <c r="AB32" s="220"/>
      <c r="AC32" s="250"/>
      <c r="AD32" s="164"/>
      <c r="AE32" s="164"/>
      <c r="AF32" s="251"/>
      <c r="AG32" s="163"/>
      <c r="AH32" s="165"/>
      <c r="AI32" s="163"/>
      <c r="AJ32" s="166"/>
      <c r="AK32" s="166"/>
      <c r="AL32" s="166"/>
      <c r="AM32" s="163"/>
      <c r="AN32" s="220"/>
      <c r="AO32" s="255"/>
    </row>
    <row r="33" spans="1:41" ht="29.25" customHeight="1" thickBot="1" x14ac:dyDescent="0.4">
      <c r="A33" s="303"/>
      <c r="B33" s="303"/>
      <c r="C33" s="197"/>
      <c r="D33" s="177" t="s">
        <v>83</v>
      </c>
      <c r="E33" s="228"/>
      <c r="F33" s="306"/>
      <c r="G33" s="229"/>
      <c r="H33" s="230"/>
      <c r="I33" s="179">
        <f t="shared" si="0"/>
        <v>0</v>
      </c>
      <c r="J33" s="181">
        <f t="shared" si="1"/>
        <v>0</v>
      </c>
      <c r="K33" s="309"/>
      <c r="L33" s="312"/>
      <c r="M33" s="161"/>
      <c r="P33" s="219"/>
      <c r="Z33" s="162"/>
      <c r="AA33" s="163"/>
      <c r="AB33" s="220"/>
      <c r="AC33" s="250"/>
      <c r="AD33" s="164"/>
      <c r="AE33" s="164"/>
      <c r="AF33" s="251"/>
      <c r="AG33" s="163"/>
      <c r="AH33" s="165"/>
      <c r="AI33" s="163"/>
      <c r="AJ33" s="166"/>
      <c r="AK33" s="166"/>
      <c r="AL33" s="166"/>
      <c r="AM33" s="163"/>
      <c r="AN33" s="220"/>
      <c r="AO33" s="255"/>
    </row>
    <row r="34" spans="1:41" ht="29.25" customHeight="1" x14ac:dyDescent="0.3">
      <c r="A34" s="301">
        <v>11</v>
      </c>
      <c r="B34" s="301" t="s">
        <v>140</v>
      </c>
      <c r="C34" s="185" t="s">
        <v>141</v>
      </c>
      <c r="D34" s="153" t="s">
        <v>59</v>
      </c>
      <c r="E34" s="216">
        <v>67.400000000000006</v>
      </c>
      <c r="F34" s="304">
        <f>IF(M6=3,AC34,AF34)</f>
        <v>0</v>
      </c>
      <c r="G34" s="217">
        <v>13</v>
      </c>
      <c r="H34" s="218">
        <v>41.89</v>
      </c>
      <c r="I34" s="155">
        <f t="shared" si="0"/>
        <v>0</v>
      </c>
      <c r="J34" s="157">
        <f t="shared" si="1"/>
        <v>41.89</v>
      </c>
      <c r="K34" s="307">
        <f>AVERAGE(J34:J35)</f>
        <v>41.875</v>
      </c>
      <c r="L34" s="310">
        <f>RANK(K34,K7:K58,1)</f>
        <v>10</v>
      </c>
      <c r="M34" s="161"/>
      <c r="Z34" s="162">
        <f>AVERAGE(E34:E36)</f>
        <v>75.5</v>
      </c>
      <c r="AA34" s="163">
        <f>IF(E34&gt;84.9,E34,E35)</f>
        <v>83.6</v>
      </c>
      <c r="AB34" s="220">
        <f>COUNTIF(E34:E36,"&gt;84.9")</f>
        <v>0</v>
      </c>
      <c r="AC34" s="250">
        <f>IF(AB34=1,AD34,AE34)</f>
        <v>0</v>
      </c>
      <c r="AD34" s="164">
        <f>IF(AA34&lt;84.9,0,IF(AA34&lt;87.4,9,IF(AA34&lt;89.9,13.5,IF(AA34&lt;92.4,18,IF(AA34&lt;94.9,22.5,IF(AA34&lt;97.4,27,IF(AA34&lt;99.9,31.5,36)))))))</f>
        <v>0</v>
      </c>
      <c r="AE34" s="164">
        <f>IF(Z34&lt;84.9,0,IF(Z34&lt;87.4,18,IF(Z34&lt;89.9,27,IF(Z34&lt;92.4,36,IF(Z34&lt;94.9,45,IF(Z34&lt;97.4,54,IF(Z34&lt;99.9,63,72)))))))</f>
        <v>0</v>
      </c>
      <c r="AF34" s="251">
        <f>IF(AG34=2,AH34,AI34)</f>
        <v>0</v>
      </c>
      <c r="AG34" s="163">
        <f>COUNTIF(E34:E36,"&gt;1")</f>
        <v>2</v>
      </c>
      <c r="AH34" s="165">
        <f>IF(AB34=1,AJ34,AK34)</f>
        <v>0</v>
      </c>
      <c r="AI34" s="163">
        <f>IF(AB34=1,AL34,IF(AB34=2,AM34,AK34))</f>
        <v>0</v>
      </c>
      <c r="AJ34" s="166">
        <f>IF(AA34&lt;84.9,0,IF(AA34&lt;87.4,12,IF(AA34&lt;89.9,18,IF(AA34&lt;92.4,24,IF(AA34&lt;94.9,30,IF(AA34&lt;97.4,36,IF(AA34&lt;99.9,42,48)))))))</f>
        <v>0</v>
      </c>
      <c r="AK34" s="166">
        <f>IF(AA34&lt;84.9,0,IF(AA34&lt;87.4,24,IF(AA34&lt;89.9,36,IF(AA34&lt;92.4,48,IF(AA34&lt;94.9,60,IF(AA34&lt;97.4,72,IF(AA34&lt;99.9,84,96)))))))</f>
        <v>0</v>
      </c>
      <c r="AL34" s="166">
        <f>IF(AA34&lt;84.9,0,IF(AA34&lt;87.4,8,IF(AA34&lt;89.9,12,IF(AA34&lt;92.4,16,IF(AA34&lt;94.9,20,IF(AA34&lt;97.4,24,IF(AA34&lt;99.9,28,32)))))))</f>
        <v>0</v>
      </c>
      <c r="AM34" s="163">
        <f>IF(AO34&lt;84.9,0,IF(AO34&lt;87.4,16,IF(AO34&lt;89.9,24,IF(AO34&lt;92.4,32,IF(AO34&lt;94.9,40,IF(AO34&lt;97.4,48,IF(AO34&lt;99.9,56,64)))))))</f>
        <v>0</v>
      </c>
      <c r="AN34" s="220"/>
      <c r="AO34" s="255">
        <f>(SUM(E34:E36)-MIN(E34:E36))/2</f>
        <v>41.8</v>
      </c>
    </row>
    <row r="35" spans="1:41" ht="29.25" customHeight="1" x14ac:dyDescent="0.3">
      <c r="A35" s="336"/>
      <c r="B35" s="302"/>
      <c r="C35" s="206" t="s">
        <v>142</v>
      </c>
      <c r="D35" s="207" t="s">
        <v>58</v>
      </c>
      <c r="E35" s="231">
        <v>83.6</v>
      </c>
      <c r="F35" s="305"/>
      <c r="G35" s="224">
        <v>14</v>
      </c>
      <c r="H35" s="225">
        <v>41.86</v>
      </c>
      <c r="I35" s="192">
        <f>IF(E35&lt;84.9,0,IF(E35&lt;87.4,0.1,IF(E35&lt;89.9,0.15,IF(E35&lt;92.4,0.2,IF(E35&lt;94.9,0.25,IF(E35&lt;97.4,0.3,IF(E35&lt;99.9,0.35,0.4)))))))</f>
        <v>0</v>
      </c>
      <c r="J35" s="172">
        <f t="shared" si="1"/>
        <v>41.86</v>
      </c>
      <c r="K35" s="308"/>
      <c r="L35" s="311"/>
      <c r="M35" s="161"/>
      <c r="Z35" s="162"/>
      <c r="AA35" s="163"/>
      <c r="AB35" s="220"/>
      <c r="AC35" s="250"/>
      <c r="AD35" s="164"/>
      <c r="AE35" s="164"/>
      <c r="AF35" s="251"/>
      <c r="AG35" s="163"/>
      <c r="AH35" s="165"/>
      <c r="AI35" s="163"/>
      <c r="AJ35" s="166"/>
      <c r="AK35" s="166"/>
      <c r="AL35" s="166"/>
      <c r="AM35" s="163"/>
      <c r="AN35" s="220"/>
      <c r="AO35" s="255"/>
    </row>
    <row r="36" spans="1:41" ht="29.25" customHeight="1" thickBot="1" x14ac:dyDescent="0.35">
      <c r="A36" s="302"/>
      <c r="B36" s="363"/>
      <c r="C36" s="232"/>
      <c r="D36" s="233" t="s">
        <v>84</v>
      </c>
      <c r="E36" s="234"/>
      <c r="F36" s="306"/>
      <c r="G36" s="235"/>
      <c r="H36" s="236"/>
      <c r="I36" s="237">
        <f t="shared" si="0"/>
        <v>0</v>
      </c>
      <c r="J36" s="246">
        <f t="shared" si="1"/>
        <v>0</v>
      </c>
      <c r="K36" s="309"/>
      <c r="L36" s="367"/>
      <c r="M36" s="161"/>
      <c r="Z36" s="162"/>
      <c r="AA36" s="163"/>
      <c r="AB36" s="220"/>
      <c r="AC36" s="250"/>
      <c r="AD36" s="164"/>
      <c r="AE36" s="164"/>
      <c r="AF36" s="251"/>
      <c r="AG36" s="163"/>
      <c r="AH36" s="165"/>
      <c r="AI36" s="163"/>
      <c r="AJ36" s="166"/>
      <c r="AK36" s="166"/>
      <c r="AL36" s="166"/>
      <c r="AM36" s="163"/>
      <c r="AN36" s="220"/>
      <c r="AO36" s="255"/>
    </row>
    <row r="37" spans="1:41" ht="29.25" customHeight="1" x14ac:dyDescent="0.3">
      <c r="A37" s="302">
        <v>12</v>
      </c>
      <c r="B37" s="301" t="s">
        <v>127</v>
      </c>
      <c r="C37" s="185" t="s">
        <v>130</v>
      </c>
      <c r="D37" s="153" t="s">
        <v>39</v>
      </c>
      <c r="E37" s="216">
        <v>84.8</v>
      </c>
      <c r="F37" s="304">
        <f>IF(M6=3,AC37,AF37)</f>
        <v>8</v>
      </c>
      <c r="G37" s="217"/>
      <c r="H37" s="218"/>
      <c r="I37" s="155">
        <f t="shared" si="0"/>
        <v>0</v>
      </c>
      <c r="J37" s="157">
        <f t="shared" si="1"/>
        <v>0</v>
      </c>
      <c r="K37" s="307">
        <f>AVERAGE(J38,J39)</f>
        <v>42.155000000000001</v>
      </c>
      <c r="L37" s="310">
        <f>RANK(K37,K7:K58,1)</f>
        <v>16</v>
      </c>
      <c r="M37" s="161"/>
      <c r="Z37" s="162">
        <f>AVERAGE(E37:E39)</f>
        <v>84.100000000000009</v>
      </c>
      <c r="AA37" s="163">
        <f>IF(E37&gt;84.9,E37,E38)</f>
        <v>86.8</v>
      </c>
      <c r="AB37" s="220">
        <f>COUNTIF(E37:E39,"&gt;84.9")</f>
        <v>1</v>
      </c>
      <c r="AC37" s="250">
        <f>IF(AB37=1,AD37,AE37)</f>
        <v>9</v>
      </c>
      <c r="AD37" s="164">
        <f>IF(AA37&lt;84.9,0,IF(AA37&lt;87.4,9,IF(AA37&lt;89.9,13.5,IF(AA37&lt;92.4,18,IF(AA37&lt;94.9,22.5,IF(AA37&lt;97.4,27,IF(AA37&lt;99.9,31.5,36)))))))</f>
        <v>9</v>
      </c>
      <c r="AE37" s="164">
        <f>IF(Z37&lt;84.9,0,IF(Z37&lt;87.4,18,IF(Z37&lt;89.9,27,IF(Z37&lt;92.4,36,IF(Z37&lt;94.9,45,IF(Z37&lt;97.4,54,IF(Z37&lt;99.9,63,72)))))))</f>
        <v>0</v>
      </c>
      <c r="AF37" s="251">
        <f>IF(AG37=2,AH37,AI37)</f>
        <v>8</v>
      </c>
      <c r="AG37" s="163">
        <f>COUNTIF(E37:E39,"&gt;1")</f>
        <v>3</v>
      </c>
      <c r="AH37" s="165">
        <f>IF(AB37=1,AJ37,AK37)</f>
        <v>12</v>
      </c>
      <c r="AI37" s="163">
        <f>IF(AB37=1,AL37,IF(AB37=2,AM37,AK37))</f>
        <v>8</v>
      </c>
      <c r="AJ37" s="166">
        <f>IF(AA37&lt;84.9,0,IF(AA37&lt;87.4,12,IF(AA37&lt;89.9,18,IF(AA37&lt;92.4,24,IF(AA37&lt;94.9,30,IF(AA37&lt;97.4,36,IF(AA37&lt;99.9,42,48)))))))</f>
        <v>12</v>
      </c>
      <c r="AK37" s="166">
        <f>IF(AA37&lt;84.9,0,IF(AA37&lt;87.4,24,IF(AA37&lt;89.9,36,IF(AA37&lt;92.4,48,IF(AA37&lt;94.9,60,IF(AA37&lt;97.4,72,IF(AA37&lt;99.9,84,96)))))))</f>
        <v>24</v>
      </c>
      <c r="AL37" s="166">
        <f>IF(AA37&lt;84.9,0,IF(AA37&lt;87.4,8,IF(AA37&lt;89.9,12,IF(AA37&lt;92.4,16,IF(AA37&lt;94.9,20,IF(AA37&lt;97.4,24,IF(AA37&lt;99.9,28,32)))))))</f>
        <v>8</v>
      </c>
      <c r="AM37" s="163">
        <f>IF(AO37&lt;84.9,0,IF(AO37&lt;87.4,16,IF(AO37&lt;89.9,24,IF(AO37&lt;92.4,32,IF(AO37&lt;94.9,40,IF(AO37&lt;97.4,48,IF(AO37&lt;99.9,56,64)))))))</f>
        <v>16</v>
      </c>
      <c r="AN37" s="220"/>
      <c r="AO37" s="255">
        <f>(SUM(E37:E39)-MIN(E37:E39))/2</f>
        <v>85.800000000000011</v>
      </c>
    </row>
    <row r="38" spans="1:41" ht="29.25" customHeight="1" thickBot="1" x14ac:dyDescent="0.35">
      <c r="A38" s="302"/>
      <c r="B38" s="302"/>
      <c r="C38" s="197" t="s">
        <v>128</v>
      </c>
      <c r="D38" s="177" t="s">
        <v>40</v>
      </c>
      <c r="E38" s="228">
        <v>86.8</v>
      </c>
      <c r="F38" s="305"/>
      <c r="G38" s="229">
        <v>15</v>
      </c>
      <c r="H38" s="230">
        <v>42.25</v>
      </c>
      <c r="I38" s="192">
        <f t="shared" si="0"/>
        <v>0.1</v>
      </c>
      <c r="J38" s="172">
        <f t="shared" si="1"/>
        <v>42.15</v>
      </c>
      <c r="K38" s="308"/>
      <c r="L38" s="311"/>
      <c r="M38" s="161"/>
      <c r="Z38" s="162"/>
      <c r="AA38" s="163"/>
      <c r="AB38" s="220"/>
      <c r="AC38" s="250"/>
      <c r="AD38" s="164"/>
      <c r="AE38" s="164"/>
      <c r="AF38" s="251"/>
      <c r="AG38" s="163"/>
      <c r="AH38" s="165"/>
      <c r="AI38" s="163"/>
      <c r="AJ38" s="166"/>
      <c r="AK38" s="166"/>
      <c r="AL38" s="166"/>
      <c r="AM38" s="163"/>
      <c r="AN38" s="220"/>
      <c r="AO38" s="255"/>
    </row>
    <row r="39" spans="1:41" ht="27" customHeight="1" thickBot="1" x14ac:dyDescent="0.35">
      <c r="A39" s="302"/>
      <c r="B39" s="303"/>
      <c r="C39" s="206" t="s">
        <v>129</v>
      </c>
      <c r="D39" s="207" t="s">
        <v>41</v>
      </c>
      <c r="E39" s="231">
        <v>80.7</v>
      </c>
      <c r="F39" s="306"/>
      <c r="G39" s="224">
        <v>14</v>
      </c>
      <c r="H39" s="225">
        <v>42.16</v>
      </c>
      <c r="I39" s="179">
        <f t="shared" si="0"/>
        <v>0</v>
      </c>
      <c r="J39" s="181">
        <f t="shared" si="1"/>
        <v>42.16</v>
      </c>
      <c r="K39" s="309"/>
      <c r="L39" s="312"/>
      <c r="M39" s="161"/>
      <c r="Z39" s="162"/>
      <c r="AA39" s="163"/>
      <c r="AB39" s="220"/>
      <c r="AC39" s="250"/>
      <c r="AD39" s="164"/>
      <c r="AE39" s="164"/>
      <c r="AF39" s="251"/>
      <c r="AG39" s="163"/>
      <c r="AH39" s="165"/>
      <c r="AI39" s="163"/>
      <c r="AJ39" s="166"/>
      <c r="AK39" s="166"/>
      <c r="AL39" s="166"/>
      <c r="AM39" s="163"/>
      <c r="AN39" s="220"/>
      <c r="AO39" s="255"/>
    </row>
    <row r="40" spans="1:41" ht="26.25" customHeight="1" x14ac:dyDescent="0.3">
      <c r="A40" s="302">
        <v>13</v>
      </c>
      <c r="B40" s="301" t="s">
        <v>124</v>
      </c>
      <c r="C40" s="185" t="s">
        <v>125</v>
      </c>
      <c r="D40" s="153" t="s">
        <v>60</v>
      </c>
      <c r="E40" s="216">
        <v>65.2</v>
      </c>
      <c r="F40" s="304">
        <f>IF(M6=3,AC40,AF40)</f>
        <v>0</v>
      </c>
      <c r="G40" s="217">
        <v>15</v>
      </c>
      <c r="H40" s="218">
        <v>41.84</v>
      </c>
      <c r="I40" s="155">
        <f t="shared" si="0"/>
        <v>0</v>
      </c>
      <c r="J40" s="157">
        <f t="shared" si="1"/>
        <v>41.84</v>
      </c>
      <c r="K40" s="307">
        <f>AVERAGE(J40:J41)</f>
        <v>42.010000000000005</v>
      </c>
      <c r="L40" s="310">
        <f>RANK(K40,K7:K58,1)</f>
        <v>13</v>
      </c>
      <c r="Z40" s="162">
        <f>AVERAGE(E40:E42)</f>
        <v>63.45</v>
      </c>
      <c r="AA40" s="163">
        <f>IF(E40&gt;84.9,E40,E41)</f>
        <v>61.7</v>
      </c>
      <c r="AB40" s="220">
        <f>COUNTIF(E40:E42,"&gt;84.9")</f>
        <v>0</v>
      </c>
      <c r="AC40" s="250">
        <f>IF(AB40=1,AD40,AE40)</f>
        <v>0</v>
      </c>
      <c r="AD40" s="164">
        <f>IF(AA40&lt;84.9,0,IF(AA40&lt;87.4,9,IF(AA40&lt;89.9,13.5,IF(AA40&lt;92.4,18,IF(AA40&lt;94.9,22.5,IF(AA40&lt;97.4,27,IF(AA40&lt;99.9,31.5,36)))))))</f>
        <v>0</v>
      </c>
      <c r="AE40" s="164">
        <f>IF(Z40&lt;84.9,0,IF(Z40&lt;87.4,18,IF(Z40&lt;89.9,27,IF(Z40&lt;92.4,36,IF(Z40&lt;94.9,45,IF(Z40&lt;97.4,54,IF(Z40&lt;99.9,63,72)))))))</f>
        <v>0</v>
      </c>
      <c r="AF40" s="251">
        <f>IF(AG40=2,AH40,AI40)</f>
        <v>0</v>
      </c>
      <c r="AG40" s="163">
        <f>COUNTIF(E40:E42,"&gt;1")</f>
        <v>2</v>
      </c>
      <c r="AH40" s="165">
        <f>IF(AB40=1,AJ40,AK40)</f>
        <v>0</v>
      </c>
      <c r="AI40" s="163">
        <f>IF(AB40=1,AL40,IF(AB40=2,AM40,AK40))</f>
        <v>0</v>
      </c>
      <c r="AJ40" s="166">
        <f>IF(AA40&lt;84.9,0,IF(AA40&lt;87.4,12,IF(AA40&lt;89.9,18,IF(AA40&lt;92.4,24,IF(AA40&lt;94.9,30,IF(AA40&lt;97.4,36,IF(AA40&lt;99.9,42,48)))))))</f>
        <v>0</v>
      </c>
      <c r="AK40" s="166">
        <f>IF(AA40&lt;84.9,0,IF(AA40&lt;87.4,24,IF(AA40&lt;89.9,36,IF(AA40&lt;92.4,48,IF(AA40&lt;94.9,60,IF(AA40&lt;97.4,72,IF(AA40&lt;99.9,84,96)))))))</f>
        <v>0</v>
      </c>
      <c r="AL40" s="166">
        <f>IF(AA40&lt;84.9,0,IF(AA40&lt;87.4,8,IF(AA40&lt;89.9,12,IF(AA40&lt;92.4,16,IF(AA40&lt;94.9,20,IF(AA40&lt;97.4,24,IF(AA40&lt;99.9,28,32)))))))</f>
        <v>0</v>
      </c>
      <c r="AM40" s="163">
        <f>IF(AO40&lt;84.9,0,IF(AO40&lt;87.4,16,IF(AO40&lt;89.9,24,IF(AO40&lt;92.4,32,IF(AO40&lt;94.9,40,IF(AO40&lt;97.4,48,IF(AO40&lt;99.9,56,64)))))))</f>
        <v>0</v>
      </c>
      <c r="AN40" s="220"/>
      <c r="AO40" s="255">
        <f>(SUM(E40:E42)-MIN(E40:E42))/2</f>
        <v>32.6</v>
      </c>
    </row>
    <row r="41" spans="1:41" ht="26.25" customHeight="1" x14ac:dyDescent="0.3">
      <c r="A41" s="302"/>
      <c r="B41" s="302"/>
      <c r="C41" s="206" t="s">
        <v>126</v>
      </c>
      <c r="D41" s="207" t="s">
        <v>61</v>
      </c>
      <c r="E41" s="231">
        <v>61.7</v>
      </c>
      <c r="F41" s="305"/>
      <c r="G41" s="224">
        <v>16</v>
      </c>
      <c r="H41" s="225">
        <v>42.18</v>
      </c>
      <c r="I41" s="192">
        <f t="shared" si="0"/>
        <v>0</v>
      </c>
      <c r="J41" s="172">
        <f t="shared" si="1"/>
        <v>42.18</v>
      </c>
      <c r="K41" s="308"/>
      <c r="L41" s="311"/>
      <c r="Z41" s="162"/>
      <c r="AA41" s="163"/>
      <c r="AB41" s="220"/>
      <c r="AC41" s="250"/>
      <c r="AD41" s="164"/>
      <c r="AE41" s="164"/>
      <c r="AF41" s="251"/>
      <c r="AG41" s="163"/>
      <c r="AH41" s="165"/>
      <c r="AI41" s="163"/>
      <c r="AJ41" s="166"/>
      <c r="AK41" s="166"/>
      <c r="AL41" s="166"/>
      <c r="AM41" s="163"/>
      <c r="AN41" s="220"/>
      <c r="AO41" s="255"/>
    </row>
    <row r="42" spans="1:41" ht="26.25" customHeight="1" thickBot="1" x14ac:dyDescent="0.35">
      <c r="A42" s="363"/>
      <c r="B42" s="363"/>
      <c r="C42" s="232"/>
      <c r="D42" s="233" t="s">
        <v>85</v>
      </c>
      <c r="E42" s="234"/>
      <c r="F42" s="306"/>
      <c r="G42" s="235"/>
      <c r="H42" s="236"/>
      <c r="I42" s="237">
        <f t="shared" si="0"/>
        <v>0</v>
      </c>
      <c r="J42" s="246">
        <f t="shared" si="1"/>
        <v>0</v>
      </c>
      <c r="K42" s="374"/>
      <c r="L42" s="367"/>
      <c r="Z42" s="162"/>
      <c r="AA42" s="163"/>
      <c r="AB42" s="220"/>
      <c r="AC42" s="250"/>
      <c r="AD42" s="164"/>
      <c r="AE42" s="164"/>
      <c r="AF42" s="251"/>
      <c r="AG42" s="163"/>
      <c r="AH42" s="165"/>
      <c r="AI42" s="163"/>
      <c r="AJ42" s="166"/>
      <c r="AK42" s="166"/>
      <c r="AL42" s="166"/>
      <c r="AM42" s="163"/>
      <c r="AN42" s="220"/>
      <c r="AO42" s="255"/>
    </row>
    <row r="43" spans="1:41" ht="26.25" customHeight="1" x14ac:dyDescent="0.3">
      <c r="A43" s="301">
        <v>14</v>
      </c>
      <c r="B43" s="301" t="s">
        <v>121</v>
      </c>
      <c r="C43" s="185" t="s">
        <v>122</v>
      </c>
      <c r="D43" s="153" t="s">
        <v>65</v>
      </c>
      <c r="E43" s="216">
        <v>90</v>
      </c>
      <c r="F43" s="304">
        <f>IF(M6=3,AC43,AF43)</f>
        <v>24</v>
      </c>
      <c r="G43" s="217">
        <v>17</v>
      </c>
      <c r="H43" s="218">
        <v>41.87</v>
      </c>
      <c r="I43" s="155">
        <f t="shared" si="0"/>
        <v>0.2</v>
      </c>
      <c r="J43" s="157">
        <f t="shared" si="1"/>
        <v>41.669999999999995</v>
      </c>
      <c r="K43" s="307">
        <f>AVERAGE(J43:J44)</f>
        <v>41.724999999999994</v>
      </c>
      <c r="L43" s="310">
        <f>RANK(K43,K7:K58,1)</f>
        <v>5</v>
      </c>
      <c r="Z43" s="162">
        <f>AVERAGE(E43:E45)</f>
        <v>72.2</v>
      </c>
      <c r="AA43" s="163">
        <f>IF(E43&gt;84.9,E43,E44)</f>
        <v>90</v>
      </c>
      <c r="AB43" s="220">
        <f>COUNTIF(E43:E45,"&gt;84.9")</f>
        <v>1</v>
      </c>
      <c r="AC43" s="250">
        <f>IF(AB43=1,AD43,AE43)</f>
        <v>18</v>
      </c>
      <c r="AD43" s="164">
        <f>IF(AA43&lt;84.9,0,IF(AA43&lt;87.4,9,IF(AA43&lt;89.9,13.5,IF(AA43&lt;92.4,18,IF(AA43&lt;94.9,22.5,IF(AA43&lt;97.4,27,IF(AA43&lt;99.9,31.5,36)))))))</f>
        <v>18</v>
      </c>
      <c r="AE43" s="164">
        <f>IF(Z43&lt;84.9,0,IF(Z43&lt;87.4,18,IF(Z43&lt;89.9,27,IF(Z43&lt;92.4,36,IF(Z43&lt;94.9,45,IF(Z43&lt;97.4,54,IF(Z43&lt;99.9,63,72)))))))</f>
        <v>0</v>
      </c>
      <c r="AF43" s="251">
        <f>IF(AG43=2,AH43,AI43)</f>
        <v>24</v>
      </c>
      <c r="AG43" s="163">
        <f>COUNTIF(E43:E45,"&gt;1")</f>
        <v>2</v>
      </c>
      <c r="AH43" s="165">
        <f>IF(AB43=1,AJ43,AK43)</f>
        <v>24</v>
      </c>
      <c r="AI43" s="163">
        <f>IF(AB43=1,AL43,IF(AB43=2,AM43,AK43))</f>
        <v>16</v>
      </c>
      <c r="AJ43" s="166">
        <f>IF(AA43&lt;84.9,0,IF(AA43&lt;87.4,12,IF(AA43&lt;89.9,18,IF(AA43&lt;92.4,24,IF(AA43&lt;94.9,30,IF(AA43&lt;97.4,36,IF(AA43&lt;99.9,42,48)))))))</f>
        <v>24</v>
      </c>
      <c r="AK43" s="166">
        <f>IF(AA43&lt;84.9,0,IF(AA43&lt;87.4,24,IF(AA43&lt;89.9,36,IF(AA43&lt;92.4,48,IF(AA43&lt;94.9,60,IF(AA43&lt;97.4,72,IF(AA43&lt;99.9,84,96)))))))</f>
        <v>48</v>
      </c>
      <c r="AL43" s="166">
        <f>IF(AA43&lt;84.9,0,IF(AA43&lt;87.4,8,IF(AA43&lt;89.9,12,IF(AA43&lt;92.4,16,IF(AA43&lt;94.9,20,IF(AA43&lt;97.4,24,IF(AA43&lt;99.9,28,32)))))))</f>
        <v>16</v>
      </c>
      <c r="AM43" s="163">
        <f>IF(AO43&lt;84.9,0,IF(AO43&lt;87.4,16,IF(AO43&lt;89.9,24,IF(AO43&lt;92.4,32,IF(AO43&lt;94.9,40,IF(AO43&lt;97.4,48,IF(AO43&lt;99.9,56,64)))))))</f>
        <v>0</v>
      </c>
      <c r="AN43" s="220"/>
      <c r="AO43" s="255">
        <f>(SUM(E43:E45)-MIN(E43:E45))/2</f>
        <v>45</v>
      </c>
    </row>
    <row r="44" spans="1:41" ht="26.25" customHeight="1" x14ac:dyDescent="0.3">
      <c r="A44" s="302"/>
      <c r="B44" s="302"/>
      <c r="C44" s="206" t="s">
        <v>123</v>
      </c>
      <c r="D44" s="207" t="s">
        <v>64</v>
      </c>
      <c r="E44" s="231">
        <v>54.4</v>
      </c>
      <c r="F44" s="305"/>
      <c r="G44" s="224">
        <v>16</v>
      </c>
      <c r="H44" s="225">
        <v>41.78</v>
      </c>
      <c r="I44" s="192">
        <f t="shared" si="0"/>
        <v>0</v>
      </c>
      <c r="J44" s="172">
        <f t="shared" si="1"/>
        <v>41.78</v>
      </c>
      <c r="K44" s="308"/>
      <c r="L44" s="311"/>
      <c r="Z44" s="162"/>
      <c r="AA44" s="163"/>
      <c r="AB44" s="220"/>
      <c r="AC44" s="250"/>
      <c r="AD44" s="164"/>
      <c r="AE44" s="164"/>
      <c r="AF44" s="251"/>
      <c r="AG44" s="163"/>
      <c r="AH44" s="165"/>
      <c r="AI44" s="163"/>
      <c r="AJ44" s="166"/>
      <c r="AK44" s="166"/>
      <c r="AL44" s="166"/>
      <c r="AM44" s="163"/>
      <c r="AN44" s="220"/>
      <c r="AO44" s="255"/>
    </row>
    <row r="45" spans="1:41" ht="26.25" customHeight="1" thickBot="1" x14ac:dyDescent="0.35">
      <c r="A45" s="303"/>
      <c r="B45" s="303"/>
      <c r="C45" s="197"/>
      <c r="D45" s="177" t="s">
        <v>86</v>
      </c>
      <c r="E45" s="228"/>
      <c r="F45" s="306"/>
      <c r="G45" s="229"/>
      <c r="H45" s="230"/>
      <c r="I45" s="179">
        <f t="shared" si="0"/>
        <v>0</v>
      </c>
      <c r="J45" s="181">
        <f t="shared" si="1"/>
        <v>0</v>
      </c>
      <c r="K45" s="309"/>
      <c r="L45" s="312"/>
      <c r="Z45" s="162"/>
      <c r="AA45" s="163"/>
      <c r="AB45" s="220"/>
      <c r="AC45" s="250"/>
      <c r="AD45" s="164"/>
      <c r="AE45" s="164"/>
      <c r="AF45" s="251"/>
      <c r="AG45" s="163"/>
      <c r="AH45" s="165"/>
      <c r="AI45" s="163"/>
      <c r="AJ45" s="166"/>
      <c r="AK45" s="166"/>
      <c r="AL45" s="166"/>
      <c r="AM45" s="163"/>
      <c r="AN45" s="220"/>
      <c r="AO45" s="255"/>
    </row>
    <row r="46" spans="1:41" ht="27" customHeight="1" x14ac:dyDescent="0.3">
      <c r="A46" s="301">
        <v>15</v>
      </c>
      <c r="B46" s="301" t="s">
        <v>166</v>
      </c>
      <c r="C46" s="185" t="s">
        <v>167</v>
      </c>
      <c r="D46" s="153" t="s">
        <v>87</v>
      </c>
      <c r="E46" s="216">
        <v>73.900000000000006</v>
      </c>
      <c r="F46" s="304">
        <f>IF(M6=3,AC46,AF46)</f>
        <v>0</v>
      </c>
      <c r="G46" s="217">
        <v>18</v>
      </c>
      <c r="H46" s="218">
        <v>41.75</v>
      </c>
      <c r="I46" s="155">
        <f t="shared" si="0"/>
        <v>0</v>
      </c>
      <c r="J46" s="157">
        <f t="shared" si="1"/>
        <v>41.75</v>
      </c>
      <c r="K46" s="307">
        <f>AVERAGE(J46:J47)</f>
        <v>41.774999999999999</v>
      </c>
      <c r="L46" s="310">
        <f>RANK(K46,K7:K58,1)</f>
        <v>6</v>
      </c>
      <c r="Z46" s="162">
        <f>AVERAGE(E46:E48)</f>
        <v>73.900000000000006</v>
      </c>
      <c r="AA46" s="163">
        <f>IF(E46&gt;84.9,E46,E47)</f>
        <v>73.900000000000006</v>
      </c>
      <c r="AB46" s="220">
        <f>COUNTIF(E46:E48,"&gt;84.9")</f>
        <v>0</v>
      </c>
      <c r="AC46" s="250">
        <f>IF(AB46=1,AD46,AE46)</f>
        <v>0</v>
      </c>
      <c r="AD46" s="164">
        <f>IF(AA46&lt;84.9,0,IF(AA46&lt;87.4,9,IF(AA46&lt;89.9,13.5,IF(AA46&lt;92.4,18,IF(AA46&lt;94.9,22.5,IF(AA46&lt;97.4,27,IF(AA46&lt;99.9,31.5,36)))))))</f>
        <v>0</v>
      </c>
      <c r="AE46" s="164">
        <f>IF(Z46&lt;84.9,0,IF(Z46&lt;87.4,18,IF(Z46&lt;89.9,27,IF(Z46&lt;92.4,36,IF(Z46&lt;94.9,45,IF(Z46&lt;97.4,54,IF(Z46&lt;99.9,63,72)))))))</f>
        <v>0</v>
      </c>
      <c r="AF46" s="251">
        <f>IF(AG46=2,AH46,AI46)</f>
        <v>0</v>
      </c>
      <c r="AG46" s="163">
        <f>COUNTIF(E46:E48,"&gt;1")</f>
        <v>2</v>
      </c>
      <c r="AH46" s="165">
        <f>IF(AB46=1,AJ46,AK46)</f>
        <v>0</v>
      </c>
      <c r="AI46" s="163">
        <f>IF(AB46=1,AL46,IF(AB46=2,AM46,AK46))</f>
        <v>0</v>
      </c>
      <c r="AJ46" s="166">
        <f>IF(AA46&lt;84.9,0,IF(AA46&lt;87.4,12,IF(AA46&lt;89.9,18,IF(AA46&lt;92.4,24,IF(AA46&lt;94.9,30,IF(AA46&lt;97.4,36,IF(AA46&lt;99.9,42,48)))))))</f>
        <v>0</v>
      </c>
      <c r="AK46" s="166">
        <f>IF(AA46&lt;84.9,0,IF(AA46&lt;87.4,24,IF(AA46&lt;89.9,36,IF(AA46&lt;92.4,48,IF(AA46&lt;94.9,60,IF(AA46&lt;97.4,72,IF(AA46&lt;99.9,84,96)))))))</f>
        <v>0</v>
      </c>
      <c r="AL46" s="166">
        <f>IF(AA46&lt;84.9,0,IF(AA46&lt;87.4,8,IF(AA46&lt;89.9,12,IF(AA46&lt;92.4,16,IF(AA46&lt;94.9,20,IF(AA46&lt;97.4,24,IF(AA46&lt;99.9,28,32)))))))</f>
        <v>0</v>
      </c>
      <c r="AM46" s="163">
        <f>IF(AO46&lt;84.9,0,IF(AO46&lt;87.4,16,IF(AO46&lt;89.9,24,IF(AO46&lt;92.4,32,IF(AO46&lt;94.9,40,IF(AO46&lt;97.4,48,IF(AO46&lt;99.9,56,64)))))))</f>
        <v>0</v>
      </c>
      <c r="AN46" s="220"/>
      <c r="AO46" s="255">
        <f>(SUM(E46:E48)-MIN(E46:E48))/2</f>
        <v>36.950000000000003</v>
      </c>
    </row>
    <row r="47" spans="1:41" ht="27" customHeight="1" x14ac:dyDescent="0.3">
      <c r="A47" s="302"/>
      <c r="B47" s="302"/>
      <c r="C47" s="206" t="s">
        <v>168</v>
      </c>
      <c r="D47" s="207" t="s">
        <v>88</v>
      </c>
      <c r="E47" s="231">
        <v>73.900000000000006</v>
      </c>
      <c r="F47" s="305"/>
      <c r="G47" s="224">
        <v>17</v>
      </c>
      <c r="H47" s="225">
        <v>41.8</v>
      </c>
      <c r="I47" s="192">
        <f t="shared" si="0"/>
        <v>0</v>
      </c>
      <c r="J47" s="172">
        <f t="shared" si="1"/>
        <v>41.8</v>
      </c>
      <c r="K47" s="308"/>
      <c r="L47" s="311"/>
      <c r="Z47" s="162"/>
      <c r="AA47" s="163"/>
      <c r="AB47" s="220"/>
      <c r="AC47" s="250"/>
      <c r="AD47" s="164"/>
      <c r="AE47" s="164"/>
      <c r="AF47" s="251"/>
      <c r="AG47" s="163"/>
      <c r="AH47" s="165"/>
      <c r="AI47" s="163"/>
      <c r="AJ47" s="166"/>
      <c r="AK47" s="166"/>
      <c r="AL47" s="166"/>
      <c r="AM47" s="163"/>
      <c r="AN47" s="220"/>
      <c r="AO47" s="255"/>
    </row>
    <row r="48" spans="1:41" ht="27" customHeight="1" thickBot="1" x14ac:dyDescent="0.35">
      <c r="A48" s="303"/>
      <c r="B48" s="303"/>
      <c r="C48" s="197"/>
      <c r="D48" s="177" t="s">
        <v>89</v>
      </c>
      <c r="E48" s="228"/>
      <c r="F48" s="306"/>
      <c r="G48" s="229"/>
      <c r="H48" s="230"/>
      <c r="I48" s="179">
        <f t="shared" si="0"/>
        <v>0</v>
      </c>
      <c r="J48" s="181">
        <f t="shared" si="1"/>
        <v>0</v>
      </c>
      <c r="K48" s="309"/>
      <c r="L48" s="312"/>
      <c r="Z48" s="162"/>
      <c r="AA48" s="163"/>
      <c r="AB48" s="220"/>
      <c r="AC48" s="250"/>
      <c r="AD48" s="164"/>
      <c r="AE48" s="164"/>
      <c r="AF48" s="251"/>
      <c r="AG48" s="163"/>
      <c r="AH48" s="165"/>
      <c r="AI48" s="163"/>
      <c r="AJ48" s="166"/>
      <c r="AK48" s="166"/>
      <c r="AL48" s="166"/>
      <c r="AM48" s="163"/>
      <c r="AN48" s="247"/>
      <c r="AO48" s="255"/>
    </row>
    <row r="49" spans="1:41" ht="27" customHeight="1" x14ac:dyDescent="0.3">
      <c r="A49" s="301">
        <v>16</v>
      </c>
      <c r="B49" s="301" t="s">
        <v>131</v>
      </c>
      <c r="C49" s="185" t="s">
        <v>132</v>
      </c>
      <c r="D49" s="153" t="s">
        <v>99</v>
      </c>
      <c r="E49" s="216">
        <v>72.7</v>
      </c>
      <c r="F49" s="304">
        <f>IF(M6=3,AC49,AF48)</f>
        <v>0</v>
      </c>
      <c r="G49" s="217">
        <v>18</v>
      </c>
      <c r="H49" s="218">
        <v>42.24</v>
      </c>
      <c r="I49" s="155">
        <f t="shared" ref="I49:I54" si="2">IF(E49&lt;84.9,0,IF(E49&lt;87.4,0.1,IF(E49&lt;89.9,0.15,IF(E49&lt;92.4,0.2,IF(E49&lt;94.9,0.25,IF(E49&lt;97.4,0.3,IF(E49&lt;99.9,0.35,0.4)))))))</f>
        <v>0</v>
      </c>
      <c r="J49" s="157">
        <f t="shared" ref="J49:J54" si="3">H49-I49</f>
        <v>42.24</v>
      </c>
      <c r="K49" s="307">
        <f>AVERAGE(J49:J50)</f>
        <v>42.11</v>
      </c>
      <c r="L49" s="310">
        <f>RANK(K49,K7:K58,1)</f>
        <v>15</v>
      </c>
      <c r="Z49" s="162">
        <f>AVERAGE(E49:E51)</f>
        <v>62.95</v>
      </c>
      <c r="AA49" s="163">
        <f>IF(E49&gt;84.9,E49,E50)</f>
        <v>53.2</v>
      </c>
      <c r="AB49" s="220">
        <f>COUNTIF(E49:E51,"&gt;84.9")</f>
        <v>0</v>
      </c>
      <c r="AC49" s="250">
        <f>IF(AB49=1,AD49,AE49)</f>
        <v>0</v>
      </c>
      <c r="AD49" s="164">
        <f>IF(AA49&lt;84.9,0,IF(AA49&lt;87.4,9,IF(AA49&lt;89.9,13.5,IF(AA49&lt;92.4,18,IF(AA49&lt;94.9,22.5,IF(AA49&lt;97.4,27,IF(AA49&lt;99.9,31.5,36)))))))</f>
        <v>0</v>
      </c>
      <c r="AE49" s="164">
        <f>IF(Z49&lt;84.9,0,IF(Z49&lt;87.4,18,IF(Z49&lt;89.9,27,IF(Z49&lt;92.4,36,IF(Z49&lt;94.9,45,IF(Z49&lt;97.4,54,IF(Z49&lt;99.9,63,72)))))))</f>
        <v>0</v>
      </c>
      <c r="AF49" s="251">
        <f>IF(AG49=2,AH49,AI49)</f>
        <v>0</v>
      </c>
      <c r="AG49" s="163">
        <f>COUNTIF(E49:E51,"&gt;1")</f>
        <v>2</v>
      </c>
      <c r="AH49" s="165">
        <f>IF(AB49=1,AJ49,AK49)</f>
        <v>0</v>
      </c>
      <c r="AI49" s="163">
        <f>IF(AB49=1,AL49,IF(AB49=2,AM49,AK49))</f>
        <v>0</v>
      </c>
      <c r="AJ49" s="166">
        <f>IF(AA49&lt;84.9,0,IF(AA49&lt;87.4,12,IF(AA49&lt;89.9,18,IF(AA49&lt;92.4,24,IF(AA49&lt;94.9,30,IF(AA49&lt;97.4,36,IF(AA49&lt;99.9,42,48)))))))</f>
        <v>0</v>
      </c>
      <c r="AK49" s="166">
        <f>IF(AA49&lt;84.9,0,IF(AA49&lt;87.4,24,IF(AA49&lt;89.9,36,IF(AA49&lt;92.4,48,IF(AA49&lt;94.9,60,IF(AA49&lt;97.4,72,IF(AA49&lt;99.9,84,96)))))))</f>
        <v>0</v>
      </c>
      <c r="AL49" s="166">
        <f>IF(AA49&lt;84.9,0,IF(AA49&lt;87.4,8,IF(AA49&lt;89.9,12,IF(AA49&lt;92.4,16,IF(AA49&lt;94.9,20,IF(AA49&lt;97.4,24,IF(AA49&lt;99.9,28,32)))))))</f>
        <v>0</v>
      </c>
      <c r="AM49" s="163">
        <f>IF(AO49&lt;84.9,0,IF(AO49&lt;87.4,16,IF(AO49&lt;89.9,24,IF(AO49&lt;92.4,32,IF(AO49&lt;94.9,40,IF(AO49&lt;97.4,48,IF(AO49&lt;99.9,56,64)))))))</f>
        <v>0</v>
      </c>
      <c r="AO49" s="255">
        <f>(SUM(E49:E51)-MIN(E49:E51))/2</f>
        <v>36.35</v>
      </c>
    </row>
    <row r="50" spans="1:41" ht="21" x14ac:dyDescent="0.3">
      <c r="A50" s="302"/>
      <c r="B50" s="302"/>
      <c r="C50" s="206" t="s">
        <v>133</v>
      </c>
      <c r="D50" s="207" t="s">
        <v>100</v>
      </c>
      <c r="E50" s="231">
        <v>53.2</v>
      </c>
      <c r="F50" s="305"/>
      <c r="G50" s="224">
        <v>21</v>
      </c>
      <c r="H50" s="225">
        <v>41.98</v>
      </c>
      <c r="I50" s="192">
        <f t="shared" si="2"/>
        <v>0</v>
      </c>
      <c r="J50" s="172">
        <f t="shared" si="3"/>
        <v>41.98</v>
      </c>
      <c r="K50" s="308"/>
      <c r="L50" s="311"/>
      <c r="Z50" s="162"/>
      <c r="AA50" s="163"/>
      <c r="AB50" s="220"/>
      <c r="AC50" s="250"/>
      <c r="AD50" s="164"/>
      <c r="AE50" s="164"/>
      <c r="AF50" s="251"/>
      <c r="AG50" s="163"/>
      <c r="AH50" s="165"/>
      <c r="AI50" s="163"/>
      <c r="AJ50" s="166"/>
      <c r="AK50" s="166"/>
      <c r="AL50" s="166"/>
      <c r="AM50" s="163"/>
      <c r="AO50" s="255"/>
    </row>
    <row r="51" spans="1:41" ht="21.6" thickBot="1" x14ac:dyDescent="0.35">
      <c r="A51" s="303"/>
      <c r="B51" s="303"/>
      <c r="C51" s="197"/>
      <c r="D51" s="177" t="s">
        <v>101</v>
      </c>
      <c r="E51" s="228"/>
      <c r="F51" s="306"/>
      <c r="G51" s="229"/>
      <c r="H51" s="230"/>
      <c r="I51" s="179">
        <f t="shared" si="2"/>
        <v>0</v>
      </c>
      <c r="J51" s="181">
        <f t="shared" si="3"/>
        <v>0</v>
      </c>
      <c r="K51" s="309"/>
      <c r="L51" s="312"/>
      <c r="Z51" s="162"/>
      <c r="AA51" s="163"/>
      <c r="AB51" s="220"/>
      <c r="AC51" s="250"/>
      <c r="AD51" s="164"/>
      <c r="AE51" s="164"/>
      <c r="AF51" s="251"/>
      <c r="AG51" s="163"/>
      <c r="AH51" s="165"/>
      <c r="AI51" s="163"/>
      <c r="AJ51" s="166"/>
      <c r="AK51" s="166"/>
      <c r="AL51" s="166"/>
      <c r="AM51" s="163"/>
      <c r="AO51" s="255"/>
    </row>
    <row r="52" spans="1:41" ht="21" x14ac:dyDescent="0.3">
      <c r="A52" s="301">
        <v>17</v>
      </c>
      <c r="B52" s="301" t="s">
        <v>154</v>
      </c>
      <c r="C52" s="185" t="s">
        <v>153</v>
      </c>
      <c r="D52" s="153" t="s">
        <v>102</v>
      </c>
      <c r="E52" s="216">
        <v>75.2</v>
      </c>
      <c r="F52" s="304">
        <f>IF(M6=3,AC52,AF52)</f>
        <v>0</v>
      </c>
      <c r="G52" s="217">
        <v>44</v>
      </c>
      <c r="H52" s="218">
        <v>42.39</v>
      </c>
      <c r="I52" s="155">
        <f t="shared" si="2"/>
        <v>0</v>
      </c>
      <c r="J52" s="157">
        <f t="shared" si="3"/>
        <v>42.39</v>
      </c>
      <c r="K52" s="307">
        <f>AVERAGE(J52,J54)</f>
        <v>42.370000000000005</v>
      </c>
      <c r="L52" s="310">
        <f>RANK(K52,K7:K58,1)</f>
        <v>17</v>
      </c>
      <c r="Z52" s="162">
        <f>AVERAGE(E52:E54)</f>
        <v>86.666666666666671</v>
      </c>
      <c r="AA52" s="163">
        <f>IF(E52&gt;84.9,E52,E53)</f>
        <v>84.5</v>
      </c>
      <c r="AB52" s="220">
        <f>COUNTIF(E52:E54,"&gt;84.9")</f>
        <v>1</v>
      </c>
      <c r="AC52" s="250">
        <f>IF(AB52=1,AD52,AE52)</f>
        <v>0</v>
      </c>
      <c r="AD52" s="164">
        <f>IF(AA52&lt;84.9,0,IF(AA52&lt;87.4,9,IF(AA52&lt;89.9,13.5,IF(AA52&lt;92.4,18,IF(AA52&lt;94.9,22.5,IF(AA52&lt;97.4,27,IF(AA52&lt;99.9,31.5,36)))))))</f>
        <v>0</v>
      </c>
      <c r="AE52" s="164">
        <f>IF(Z52&lt;84.9,0,IF(Z52&lt;87.4,18,IF(Z52&lt;89.9,27,IF(Z52&lt;92.4,36,IF(Z52&lt;94.9,45,IF(Z52&lt;97.4,54,IF(Z52&lt;99.9,63,72)))))))</f>
        <v>18</v>
      </c>
      <c r="AF52" s="251">
        <f>IF(AG52=2,AH52,AI52)</f>
        <v>0</v>
      </c>
      <c r="AG52" s="163">
        <f>COUNTIF(E52:E54,"&gt;1")</f>
        <v>3</v>
      </c>
      <c r="AH52" s="165">
        <f>IF(AB52=1,AJ52,AK52)</f>
        <v>0</v>
      </c>
      <c r="AI52" s="163">
        <f>IF(AB52=1,AL52,IF(AB52=2,AM52,AK52))</f>
        <v>0</v>
      </c>
      <c r="AJ52" s="166">
        <f>IF(AA52&lt;84.9,0,IF(AA52&lt;87.4,12,IF(AA52&lt;89.9,18,IF(AA52&lt;92.4,24,IF(AA52&lt;94.9,30,IF(AA52&lt;97.4,36,IF(AA52&lt;99.9,42,48)))))))</f>
        <v>0</v>
      </c>
      <c r="AK52" s="166">
        <f>IF(AA52&lt;84.9,0,IF(AA52&lt;87.4,24,IF(AA52&lt;89.9,36,IF(AA52&lt;92.4,48,IF(AA52&lt;94.9,60,IF(AA52&lt;97.4,72,IF(AA52&lt;99.9,84,96)))))))</f>
        <v>0</v>
      </c>
      <c r="AL52" s="166">
        <f>IF(AA52&lt;84.9,0,IF(AA52&lt;87.4,8,IF(AA52&lt;89.9,12,IF(AA52&lt;92.4,16,IF(AA52&lt;94.9,20,IF(AA52&lt;97.4,24,IF(AA52&lt;99.9,28,32)))))))</f>
        <v>0</v>
      </c>
      <c r="AM52" s="163">
        <f>IF(AO52&lt;84.9,0,IF(AO52&lt;87.4,16,IF(AO52&lt;89.9,24,IF(AO52&lt;92.4,32,IF(AO52&lt;94.9,40,IF(AO52&lt;97.4,48,IF(AO52&lt;99.9,56,64)))))))</f>
        <v>40</v>
      </c>
      <c r="AO52" s="255">
        <f>(SUM(E52:E54)-MIN(E52:E54))/2</f>
        <v>92.4</v>
      </c>
    </row>
    <row r="53" spans="1:41" ht="21" x14ac:dyDescent="0.3">
      <c r="A53" s="302"/>
      <c r="B53" s="302"/>
      <c r="C53" s="206" t="s">
        <v>152</v>
      </c>
      <c r="D53" s="207" t="s">
        <v>103</v>
      </c>
      <c r="E53" s="231">
        <v>84.5</v>
      </c>
      <c r="F53" s="305"/>
      <c r="G53" s="224"/>
      <c r="H53" s="225"/>
      <c r="I53" s="192">
        <f t="shared" si="2"/>
        <v>0</v>
      </c>
      <c r="J53" s="172">
        <f t="shared" si="3"/>
        <v>0</v>
      </c>
      <c r="K53" s="308"/>
      <c r="L53" s="311"/>
      <c r="Z53" s="162"/>
      <c r="AA53" s="163"/>
      <c r="AB53" s="220"/>
      <c r="AC53" s="250"/>
      <c r="AD53" s="164"/>
      <c r="AE53" s="164"/>
      <c r="AF53" s="251"/>
      <c r="AG53" s="163"/>
      <c r="AH53" s="165"/>
      <c r="AI53" s="163"/>
      <c r="AJ53" s="166"/>
      <c r="AK53" s="166"/>
      <c r="AL53" s="166"/>
      <c r="AM53" s="163"/>
      <c r="AO53" s="255"/>
    </row>
    <row r="54" spans="1:41" ht="21.6" thickBot="1" x14ac:dyDescent="0.35">
      <c r="A54" s="303"/>
      <c r="B54" s="303"/>
      <c r="C54" s="197" t="s">
        <v>151</v>
      </c>
      <c r="D54" s="177" t="s">
        <v>104</v>
      </c>
      <c r="E54" s="228">
        <v>100.3</v>
      </c>
      <c r="F54" s="306"/>
      <c r="G54" s="229">
        <v>33</v>
      </c>
      <c r="H54" s="230">
        <v>42.75</v>
      </c>
      <c r="I54" s="179">
        <f t="shared" si="2"/>
        <v>0.4</v>
      </c>
      <c r="J54" s="181">
        <f t="shared" si="3"/>
        <v>42.35</v>
      </c>
      <c r="K54" s="309"/>
      <c r="L54" s="312"/>
      <c r="Z54" s="162"/>
      <c r="AA54" s="163"/>
      <c r="AB54" s="220"/>
      <c r="AC54" s="250"/>
      <c r="AD54" s="164"/>
      <c r="AE54" s="164"/>
      <c r="AF54" s="251"/>
      <c r="AG54" s="163"/>
      <c r="AH54" s="165"/>
      <c r="AI54" s="163"/>
      <c r="AJ54" s="166"/>
      <c r="AK54" s="166"/>
      <c r="AL54" s="166"/>
      <c r="AM54" s="163"/>
      <c r="AO54" s="255"/>
    </row>
    <row r="55" spans="1:41" ht="21" x14ac:dyDescent="0.3">
      <c r="A55" s="301">
        <v>19</v>
      </c>
      <c r="B55" s="301" t="s">
        <v>155</v>
      </c>
      <c r="C55" s="185" t="s">
        <v>157</v>
      </c>
      <c r="D55" s="153" t="s">
        <v>105</v>
      </c>
      <c r="E55" s="216"/>
      <c r="F55" s="304">
        <f>IF(M6=3,AC55,AF55)</f>
        <v>0</v>
      </c>
      <c r="G55" s="217">
        <v>69</v>
      </c>
      <c r="H55" s="218">
        <v>41.5</v>
      </c>
      <c r="I55" s="155">
        <f t="shared" ref="I55:I60" si="4">IF(E55&lt;84.9,0,IF(E55&lt;87.4,0.1,IF(E55&lt;89.9,0.15,IF(E55&lt;92.4,0.2,IF(E55&lt;94.9,0.25,IF(E55&lt;97.4,0.3,IF(E55&lt;99.9,0.35,0.4)))))))</f>
        <v>0</v>
      </c>
      <c r="J55" s="157">
        <f t="shared" ref="J55:J60" si="5">H55-I55</f>
        <v>41.5</v>
      </c>
      <c r="K55" s="307">
        <f>AVERAGE(J55:J56)</f>
        <v>41.594999999999999</v>
      </c>
      <c r="L55" s="310">
        <f>RANK(K55,K13:K58,1)</f>
        <v>3</v>
      </c>
      <c r="Z55" s="162">
        <f>AVERAGE(E55:E57)</f>
        <v>63.1</v>
      </c>
      <c r="AA55" s="163">
        <f>IF(E55&gt;84.9,E55,E56)</f>
        <v>63.1</v>
      </c>
      <c r="AB55" s="220">
        <f>COUNTIF(E55:E57,"&gt;84.9")</f>
        <v>0</v>
      </c>
      <c r="AC55" s="250">
        <f>IF(AB55=1,AD55,AE55)</f>
        <v>0</v>
      </c>
      <c r="AD55" s="164">
        <f>IF(AA55&lt;84.9,0,IF(AA55&lt;87.4,9,IF(AA55&lt;89.9,13.5,IF(AA55&lt;92.4,18,IF(AA55&lt;94.9,22.5,IF(AA55&lt;97.4,27,IF(AA55&lt;99.9,31.5,36)))))))</f>
        <v>0</v>
      </c>
      <c r="AE55" s="164">
        <f>IF(Z55&lt;84.9,0,IF(Z55&lt;87.4,18,IF(Z55&lt;89.9,27,IF(Z55&lt;92.4,36,IF(Z55&lt;94.9,45,IF(Z55&lt;97.4,54,IF(Z55&lt;99.9,63,72)))))))</f>
        <v>0</v>
      </c>
      <c r="AF55" s="251">
        <f>IF(AG55=2,AH55,AI55)</f>
        <v>0</v>
      </c>
      <c r="AG55" s="163">
        <f>COUNTIF(E55:E57,"&gt;1")</f>
        <v>1</v>
      </c>
      <c r="AH55" s="165">
        <f>IF(AB55=1,AJ55,AK55)</f>
        <v>0</v>
      </c>
      <c r="AI55" s="163">
        <f>IF(AB55=1,AL55,IF(AB55=2,AM55,AK55))</f>
        <v>0</v>
      </c>
      <c r="AJ55" s="166">
        <f>IF(AA55&lt;84.9,0,IF(AA55&lt;87.4,12,IF(AA55&lt;89.9,18,IF(AA55&lt;92.4,24,IF(AA55&lt;94.9,30,IF(AA55&lt;97.4,36,IF(AA55&lt;99.9,42,48)))))))</f>
        <v>0</v>
      </c>
      <c r="AK55" s="166">
        <f>IF(AA55&lt;84.9,0,IF(AA55&lt;87.4,24,IF(AA55&lt;89.9,36,IF(AA55&lt;92.4,48,IF(AA55&lt;94.9,60,IF(AA55&lt;97.4,72,IF(AA55&lt;99.9,84,96)))))))</f>
        <v>0</v>
      </c>
      <c r="AL55" s="166">
        <f>IF(AA55&lt;84.9,0,IF(AA55&lt;87.4,8,IF(AA55&lt;89.9,12,IF(AA55&lt;92.4,16,IF(AA55&lt;94.9,20,IF(AA55&lt;97.4,24,IF(AA55&lt;99.9,28,32)))))))</f>
        <v>0</v>
      </c>
      <c r="AM55" s="163">
        <f>IF(AO55&lt;84.9,0,IF(AO55&lt;87.4,16,IF(AO55&lt;89.9,24,IF(AO55&lt;92.4,32,IF(AO55&lt;94.9,40,IF(AO55&lt;97.4,48,IF(AO55&lt;99.9,56,64)))))))</f>
        <v>0</v>
      </c>
      <c r="AO55" s="255">
        <f>(SUM(E55:E57)-MIN(E55:E57))/2</f>
        <v>0</v>
      </c>
    </row>
    <row r="56" spans="1:41" ht="21" x14ac:dyDescent="0.3">
      <c r="A56" s="302"/>
      <c r="B56" s="302"/>
      <c r="C56" s="206" t="s">
        <v>156</v>
      </c>
      <c r="D56" s="207" t="s">
        <v>106</v>
      </c>
      <c r="E56" s="231">
        <v>63.1</v>
      </c>
      <c r="F56" s="305"/>
      <c r="G56" s="224">
        <v>44</v>
      </c>
      <c r="H56" s="225">
        <v>41.69</v>
      </c>
      <c r="I56" s="192">
        <f t="shared" si="4"/>
        <v>0</v>
      </c>
      <c r="J56" s="172">
        <f t="shared" si="5"/>
        <v>41.69</v>
      </c>
      <c r="K56" s="308"/>
      <c r="L56" s="311"/>
      <c r="Z56" s="162"/>
      <c r="AA56" s="163"/>
      <c r="AB56" s="220"/>
      <c r="AC56" s="250"/>
      <c r="AD56" s="164"/>
      <c r="AE56" s="164"/>
      <c r="AF56" s="251"/>
      <c r="AG56" s="163"/>
      <c r="AH56" s="165"/>
      <c r="AI56" s="163"/>
      <c r="AJ56" s="166"/>
      <c r="AK56" s="166"/>
      <c r="AL56" s="166"/>
      <c r="AM56" s="163"/>
      <c r="AO56" s="255"/>
    </row>
    <row r="57" spans="1:41" ht="21.6" thickBot="1" x14ac:dyDescent="0.35">
      <c r="A57" s="303"/>
      <c r="B57" s="303"/>
      <c r="C57" s="197"/>
      <c r="D57" s="177" t="s">
        <v>107</v>
      </c>
      <c r="E57" s="228"/>
      <c r="F57" s="306"/>
      <c r="G57" s="229"/>
      <c r="H57" s="230"/>
      <c r="I57" s="179">
        <f t="shared" si="4"/>
        <v>0</v>
      </c>
      <c r="J57" s="181">
        <f t="shared" si="5"/>
        <v>0</v>
      </c>
      <c r="K57" s="309"/>
      <c r="L57" s="312"/>
      <c r="Z57" s="162"/>
      <c r="AA57" s="163"/>
      <c r="AB57" s="220"/>
      <c r="AC57" s="250"/>
      <c r="AD57" s="164"/>
      <c r="AE57" s="164"/>
      <c r="AF57" s="251"/>
      <c r="AG57" s="163"/>
      <c r="AH57" s="165"/>
      <c r="AI57" s="163"/>
      <c r="AJ57" s="166"/>
      <c r="AK57" s="166"/>
      <c r="AL57" s="166"/>
      <c r="AM57" s="163"/>
      <c r="AO57" s="255"/>
    </row>
    <row r="58" spans="1:41" ht="21" x14ac:dyDescent="0.3">
      <c r="A58" s="301">
        <v>20</v>
      </c>
      <c r="B58" s="301" t="s">
        <v>148</v>
      </c>
      <c r="C58" s="185" t="s">
        <v>149</v>
      </c>
      <c r="D58" s="153" t="s">
        <v>108</v>
      </c>
      <c r="E58" s="216">
        <v>80.3</v>
      </c>
      <c r="F58" s="304">
        <f>IF(M6=3,AC58,AF58)</f>
        <v>0</v>
      </c>
      <c r="G58" s="217">
        <v>2</v>
      </c>
      <c r="H58" s="218">
        <v>41.59</v>
      </c>
      <c r="I58" s="155">
        <f t="shared" si="4"/>
        <v>0</v>
      </c>
      <c r="J58" s="157">
        <f t="shared" si="5"/>
        <v>41.59</v>
      </c>
      <c r="K58" s="307">
        <f>AVERAGE(J58:J59)</f>
        <v>41.775000000000006</v>
      </c>
      <c r="L58" s="310">
        <f>RANK(K58,K16:K60,1)</f>
        <v>7</v>
      </c>
      <c r="Z58" s="162">
        <f>AVERAGE(E58:E60)</f>
        <v>80.699999999999989</v>
      </c>
      <c r="AA58" s="163">
        <f>IF(E58&gt;84.9,E58,E59)</f>
        <v>81.099999999999994</v>
      </c>
      <c r="AB58" s="220">
        <f>COUNTIF(E58:E60,"&gt;84.9")</f>
        <v>0</v>
      </c>
      <c r="AC58" s="250">
        <f>IF(AB58=1,AD58,AE58)</f>
        <v>0</v>
      </c>
      <c r="AD58" s="164">
        <f>IF(AA58&lt;84.9,0,IF(AA58&lt;87.4,9,IF(AA58&lt;89.9,13.5,IF(AA58&lt;92.4,18,IF(AA58&lt;94.9,22.5,IF(AA58&lt;97.4,27,IF(AA58&lt;99.9,31.5,36)))))))</f>
        <v>0</v>
      </c>
      <c r="AE58" s="164">
        <f>IF(Z58&lt;84.9,0,IF(Z58&lt;87.4,18,IF(Z58&lt;89.9,27,IF(Z58&lt;92.4,36,IF(Z58&lt;94.9,45,IF(Z58&lt;97.4,54,IF(Z58&lt;99.9,63,72)))))))</f>
        <v>0</v>
      </c>
      <c r="AF58" s="251">
        <f>IF(AG58=2,AH58,AI58)</f>
        <v>0</v>
      </c>
      <c r="AG58" s="163">
        <f>COUNTIF(E58:E60,"&gt;1")</f>
        <v>2</v>
      </c>
      <c r="AH58" s="165">
        <f>IF(AB58=1,AJ58,AK58)</f>
        <v>0</v>
      </c>
      <c r="AI58" s="163">
        <f>IF(AB58=1,AL58,IF(AB58=2,AM58,AK58))</f>
        <v>0</v>
      </c>
      <c r="AJ58" s="166">
        <f>IF(AA58&lt;84.9,0,IF(AA58&lt;87.4,12,IF(AA58&lt;89.9,18,IF(AA58&lt;92.4,24,IF(AA58&lt;94.9,30,IF(AA58&lt;97.4,36,IF(AA58&lt;99.9,42,48)))))))</f>
        <v>0</v>
      </c>
      <c r="AK58" s="166">
        <f>IF(AA58&lt;84.9,0,IF(AA58&lt;87.4,24,IF(AA58&lt;89.9,36,IF(AA58&lt;92.4,48,IF(AA58&lt;94.9,60,IF(AA58&lt;97.4,72,IF(AA58&lt;99.9,84,96)))))))</f>
        <v>0</v>
      </c>
      <c r="AL58" s="166">
        <f>IF(AA58&lt;84.9,0,IF(AA58&lt;87.4,8,IF(AA58&lt;89.9,12,IF(AA58&lt;92.4,16,IF(AA58&lt;94.9,20,IF(AA58&lt;97.4,24,IF(AA58&lt;99.9,28,32)))))))</f>
        <v>0</v>
      </c>
      <c r="AM58" s="163">
        <f>IF(AO58&lt;84.9,0,IF(AO58&lt;87.4,16,IF(AO58&lt;89.9,24,IF(AO58&lt;92.4,32,IF(AO58&lt;94.9,40,IF(AO58&lt;97.4,48,IF(AO58&lt;99.9,56,64)))))))</f>
        <v>0</v>
      </c>
      <c r="AO58" s="255">
        <f>(SUM(E58:E60)-MIN(E58:E60))/2</f>
        <v>40.54999999999999</v>
      </c>
    </row>
    <row r="59" spans="1:41" ht="21" x14ac:dyDescent="0.3">
      <c r="A59" s="302"/>
      <c r="B59" s="302"/>
      <c r="C59" s="206" t="s">
        <v>150</v>
      </c>
      <c r="D59" s="207" t="s">
        <v>109</v>
      </c>
      <c r="E59" s="231">
        <v>81.099999999999994</v>
      </c>
      <c r="F59" s="305"/>
      <c r="G59" s="224">
        <v>1</v>
      </c>
      <c r="H59" s="225">
        <v>41.96</v>
      </c>
      <c r="I59" s="192">
        <f t="shared" si="4"/>
        <v>0</v>
      </c>
      <c r="J59" s="172">
        <f t="shared" si="5"/>
        <v>41.96</v>
      </c>
      <c r="K59" s="308"/>
      <c r="L59" s="311"/>
      <c r="Z59" s="162"/>
      <c r="AA59" s="163"/>
      <c r="AB59" s="220"/>
      <c r="AC59" s="250"/>
      <c r="AD59" s="164"/>
      <c r="AE59" s="164"/>
      <c r="AF59" s="251"/>
      <c r="AG59" s="163"/>
      <c r="AH59" s="165"/>
      <c r="AI59" s="163"/>
      <c r="AJ59" s="166"/>
      <c r="AK59" s="166"/>
      <c r="AL59" s="166"/>
      <c r="AM59" s="163"/>
    </row>
    <row r="60" spans="1:41" ht="21.6" thickBot="1" x14ac:dyDescent="0.35">
      <c r="A60" s="303"/>
      <c r="B60" s="303"/>
      <c r="C60" s="197"/>
      <c r="D60" s="177" t="s">
        <v>110</v>
      </c>
      <c r="E60" s="228"/>
      <c r="F60" s="306"/>
      <c r="G60" s="229"/>
      <c r="H60" s="230"/>
      <c r="I60" s="179">
        <f t="shared" si="4"/>
        <v>0</v>
      </c>
      <c r="J60" s="181">
        <f t="shared" si="5"/>
        <v>0</v>
      </c>
      <c r="K60" s="309"/>
      <c r="L60" s="312"/>
      <c r="Z60" s="162"/>
      <c r="AA60" s="163"/>
      <c r="AC60" s="250"/>
      <c r="AE60" s="164"/>
      <c r="AG60" s="163"/>
      <c r="AH60" s="165"/>
      <c r="AI60" s="163"/>
      <c r="AJ60" s="166"/>
      <c r="AK60" s="166"/>
      <c r="AL60" s="166"/>
      <c r="AM60" s="163"/>
    </row>
    <row r="61" spans="1:41" x14ac:dyDescent="0.3">
      <c r="AG61" s="163"/>
      <c r="AI61" s="163"/>
      <c r="AK61" s="166"/>
      <c r="AL61" s="166"/>
      <c r="AM61" s="163"/>
    </row>
    <row r="62" spans="1:41" x14ac:dyDescent="0.3">
      <c r="AG62" s="163"/>
      <c r="AK62" s="166"/>
      <c r="AM62" s="163"/>
    </row>
    <row r="63" spans="1:41" x14ac:dyDescent="0.3">
      <c r="AG63" s="163"/>
    </row>
    <row r="64" spans="1:41" x14ac:dyDescent="0.3">
      <c r="AG64" s="163"/>
    </row>
    <row r="65" spans="33:33" x14ac:dyDescent="0.3">
      <c r="AG65" s="163">
        <f>COUNTIF(E65:E67,"&gt;1")</f>
        <v>0</v>
      </c>
    </row>
    <row r="66" spans="33:33" x14ac:dyDescent="0.3">
      <c r="AG66" s="163">
        <f>COUNTIF(E66:E68,"&gt;1")</f>
        <v>0</v>
      </c>
    </row>
    <row r="67" spans="33:33" x14ac:dyDescent="0.3">
      <c r="AG67" s="163">
        <f>COUNTIF(E67:E69,"&gt;1")</f>
        <v>0</v>
      </c>
    </row>
    <row r="68" spans="33:33" x14ac:dyDescent="0.3">
      <c r="AG68" s="163">
        <f t="shared" ref="AG68:AG81" si="6">COUNTIF(E68:E70,"&gt;1")</f>
        <v>0</v>
      </c>
    </row>
    <row r="69" spans="33:33" x14ac:dyDescent="0.3">
      <c r="AG69" s="163">
        <f t="shared" si="6"/>
        <v>0</v>
      </c>
    </row>
    <row r="70" spans="33:33" x14ac:dyDescent="0.3">
      <c r="AG70" s="163">
        <f t="shared" si="6"/>
        <v>0</v>
      </c>
    </row>
    <row r="71" spans="33:33" x14ac:dyDescent="0.3">
      <c r="AG71" s="163">
        <f t="shared" si="6"/>
        <v>0</v>
      </c>
    </row>
    <row r="72" spans="33:33" x14ac:dyDescent="0.3">
      <c r="AG72" s="163">
        <f t="shared" si="6"/>
        <v>0</v>
      </c>
    </row>
    <row r="73" spans="33:33" x14ac:dyDescent="0.3">
      <c r="AG73" s="163">
        <f t="shared" si="6"/>
        <v>0</v>
      </c>
    </row>
    <row r="74" spans="33:33" x14ac:dyDescent="0.3">
      <c r="AG74" s="163">
        <f t="shared" si="6"/>
        <v>0</v>
      </c>
    </row>
    <row r="75" spans="33:33" x14ac:dyDescent="0.3">
      <c r="AG75" s="163">
        <f t="shared" si="6"/>
        <v>0</v>
      </c>
    </row>
    <row r="76" spans="33:33" x14ac:dyDescent="0.3">
      <c r="AG76" s="163">
        <f t="shared" si="6"/>
        <v>0</v>
      </c>
    </row>
    <row r="77" spans="33:33" x14ac:dyDescent="0.3">
      <c r="AG77" s="163">
        <f t="shared" si="6"/>
        <v>0</v>
      </c>
    </row>
    <row r="78" spans="33:33" x14ac:dyDescent="0.3">
      <c r="AG78" s="163">
        <f t="shared" si="6"/>
        <v>0</v>
      </c>
    </row>
    <row r="79" spans="33:33" x14ac:dyDescent="0.3">
      <c r="AG79" s="163">
        <f t="shared" si="6"/>
        <v>0</v>
      </c>
    </row>
    <row r="80" spans="33:33" x14ac:dyDescent="0.3">
      <c r="AG80" s="163">
        <f t="shared" si="6"/>
        <v>0</v>
      </c>
    </row>
    <row r="81" spans="33:33" x14ac:dyDescent="0.3">
      <c r="AG81" s="163">
        <f t="shared" si="6"/>
        <v>0</v>
      </c>
    </row>
  </sheetData>
  <mergeCells count="108">
    <mergeCell ref="A52:A54"/>
    <mergeCell ref="B52:B54"/>
    <mergeCell ref="F52:F54"/>
    <mergeCell ref="K52:K54"/>
    <mergeCell ref="L52:L54"/>
    <mergeCell ref="A49:A51"/>
    <mergeCell ref="B49:B51"/>
    <mergeCell ref="F49:F51"/>
    <mergeCell ref="K49:K51"/>
    <mergeCell ref="L49:L51"/>
    <mergeCell ref="L46:L48"/>
    <mergeCell ref="A37:A39"/>
    <mergeCell ref="B37:B39"/>
    <mergeCell ref="F37:F39"/>
    <mergeCell ref="K37:K39"/>
    <mergeCell ref="L37:L39"/>
    <mergeCell ref="A40:A42"/>
    <mergeCell ref="B40:B42"/>
    <mergeCell ref="F40:F42"/>
    <mergeCell ref="K40:K42"/>
    <mergeCell ref="L40:L42"/>
    <mergeCell ref="A43:A45"/>
    <mergeCell ref="B43:B45"/>
    <mergeCell ref="F43:F45"/>
    <mergeCell ref="K43:K45"/>
    <mergeCell ref="L43:L45"/>
    <mergeCell ref="A46:A48"/>
    <mergeCell ref="B46:B48"/>
    <mergeCell ref="F46:F48"/>
    <mergeCell ref="K46:K48"/>
    <mergeCell ref="A31:A33"/>
    <mergeCell ref="B31:B33"/>
    <mergeCell ref="F31:F33"/>
    <mergeCell ref="K31:K33"/>
    <mergeCell ref="L31:L33"/>
    <mergeCell ref="A34:A36"/>
    <mergeCell ref="B34:B36"/>
    <mergeCell ref="F34:F36"/>
    <mergeCell ref="K34:K36"/>
    <mergeCell ref="L34:L36"/>
    <mergeCell ref="A25:A27"/>
    <mergeCell ref="B25:B27"/>
    <mergeCell ref="F25:F27"/>
    <mergeCell ref="K25:K27"/>
    <mergeCell ref="L25:L27"/>
    <mergeCell ref="A28:A30"/>
    <mergeCell ref="B28:B30"/>
    <mergeCell ref="F28:F30"/>
    <mergeCell ref="K28:K30"/>
    <mergeCell ref="L28:L30"/>
    <mergeCell ref="A19:A21"/>
    <mergeCell ref="B19:B21"/>
    <mergeCell ref="F19:F21"/>
    <mergeCell ref="K19:K21"/>
    <mergeCell ref="L19:L21"/>
    <mergeCell ref="A22:A24"/>
    <mergeCell ref="B22:B24"/>
    <mergeCell ref="F22:F24"/>
    <mergeCell ref="K22:K24"/>
    <mergeCell ref="L22:L24"/>
    <mergeCell ref="A16:A18"/>
    <mergeCell ref="B16:B18"/>
    <mergeCell ref="F16:F18"/>
    <mergeCell ref="K16:K18"/>
    <mergeCell ref="L16:L18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:L1"/>
    <mergeCell ref="A3:L3"/>
    <mergeCell ref="AF4:AL4"/>
    <mergeCell ref="A5:A6"/>
    <mergeCell ref="B5:B6"/>
    <mergeCell ref="C5:C6"/>
    <mergeCell ref="D5:D6"/>
    <mergeCell ref="E5:E6"/>
    <mergeCell ref="F5:F6"/>
    <mergeCell ref="G5:L5"/>
    <mergeCell ref="Z5:AE5"/>
    <mergeCell ref="N6:U6"/>
    <mergeCell ref="AJ5:AK5"/>
    <mergeCell ref="AL5:AN5"/>
    <mergeCell ref="A55:A57"/>
    <mergeCell ref="A58:A60"/>
    <mergeCell ref="B55:B57"/>
    <mergeCell ref="F55:F57"/>
    <mergeCell ref="K55:K57"/>
    <mergeCell ref="L55:L57"/>
    <mergeCell ref="B58:B60"/>
    <mergeCell ref="F58:F60"/>
    <mergeCell ref="K58:K60"/>
    <mergeCell ref="L58:L60"/>
  </mergeCells>
  <pageMargins left="0.31496062992125984" right="0.31496062992125984" top="0.15748031496062992" bottom="0.11811023622047245" header="0.31496062992125984" footer="0.31496062992125984"/>
  <pageSetup paperSize="9" scale="32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4" zoomScale="90" zoomScaleNormal="90" workbookViewId="0">
      <selection activeCell="O16" sqref="O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"/>
    <row r="4" spans="1:16" ht="18" thickBot="1" x14ac:dyDescent="0.4">
      <c r="A4" s="376" t="s">
        <v>148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416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379</v>
      </c>
      <c r="C8" s="76" t="s">
        <v>364</v>
      </c>
      <c r="D8" s="115">
        <f>COUNTA(C21:C85)</f>
        <v>38</v>
      </c>
      <c r="E8" s="81">
        <f>COUNTA(C21:C85)</f>
        <v>38</v>
      </c>
      <c r="F8" s="415">
        <f>MIN(C21:C84)</f>
        <v>41.68</v>
      </c>
      <c r="G8" s="118">
        <f>AVERAGE(C21:C87)</f>
        <v>42.087105263157888</v>
      </c>
      <c r="H8" s="62">
        <v>2</v>
      </c>
      <c r="I8" s="86">
        <f>G8-F8</f>
        <v>0.40710526315788798</v>
      </c>
      <c r="J8" s="91">
        <v>1.9053483796296299E-2</v>
      </c>
      <c r="K8" s="98">
        <f>J8</f>
        <v>1.9053483796296299E-2</v>
      </c>
      <c r="L8" s="99">
        <f>K8</f>
        <v>1.9053483796296299E-2</v>
      </c>
      <c r="M8" s="397" t="s">
        <v>194</v>
      </c>
      <c r="N8" s="63"/>
      <c r="O8" s="61"/>
      <c r="P8" s="17"/>
    </row>
    <row r="9" spans="1:16" s="3" customFormat="1" ht="30" customHeight="1" x14ac:dyDescent="0.3">
      <c r="A9" s="74">
        <v>2</v>
      </c>
      <c r="B9" s="80" t="s">
        <v>149</v>
      </c>
      <c r="C9" s="77" t="s">
        <v>358</v>
      </c>
      <c r="D9" s="18">
        <f>COUNTA(D21:D85)+D8+1</f>
        <v>81</v>
      </c>
      <c r="E9" s="82">
        <f>COUNTA(D21:D85)+1</f>
        <v>43</v>
      </c>
      <c r="F9" s="417">
        <f>MIN(D21:D84)</f>
        <v>41.69</v>
      </c>
      <c r="G9" s="49">
        <f>AVERAGE(D21:D86)</f>
        <v>42.160714285714278</v>
      </c>
      <c r="H9" s="16">
        <v>4</v>
      </c>
      <c r="I9" s="87">
        <f>G9-F9</f>
        <v>0.47071428571427987</v>
      </c>
      <c r="J9" s="92">
        <v>4.1157418981481481E-2</v>
      </c>
      <c r="K9" s="100">
        <f t="shared" ref="K9:K15" si="0">J9-J8</f>
        <v>2.2103935185185181E-2</v>
      </c>
      <c r="L9" s="101">
        <f>K9</f>
        <v>2.2103935185185181E-2</v>
      </c>
      <c r="M9" s="398" t="s">
        <v>195</v>
      </c>
      <c r="N9" s="64"/>
      <c r="O9" s="46"/>
      <c r="P9" s="17"/>
    </row>
    <row r="10" spans="1:16" s="3" customFormat="1" ht="30" customHeight="1" x14ac:dyDescent="0.3">
      <c r="A10" s="74">
        <v>3</v>
      </c>
      <c r="B10" s="80" t="s">
        <v>379</v>
      </c>
      <c r="C10" s="77" t="s">
        <v>352</v>
      </c>
      <c r="D10" s="18">
        <f>COUNTA(E21:E85)+D9+1</f>
        <v>134</v>
      </c>
      <c r="E10" s="82">
        <f>COUNTA(E21:E85)+1</f>
        <v>53</v>
      </c>
      <c r="F10" s="117">
        <f>MIN(E21:E86)</f>
        <v>41.72</v>
      </c>
      <c r="G10" s="48">
        <f>AVERAGE(E21:E87)</f>
        <v>42.002884615384588</v>
      </c>
      <c r="H10" s="16">
        <v>6</v>
      </c>
      <c r="I10" s="87">
        <f t="shared" ref="I10:I15" si="1">G10-F10</f>
        <v>0.28288461538458876</v>
      </c>
      <c r="J10" s="92">
        <v>6.8040011574074077E-2</v>
      </c>
      <c r="K10" s="100">
        <f t="shared" si="0"/>
        <v>2.6882592592592597E-2</v>
      </c>
      <c r="L10" s="101">
        <f t="shared" ref="L10:L15" si="2">K10+L8</f>
        <v>4.59360763888889E-2</v>
      </c>
      <c r="M10" s="398" t="s">
        <v>196</v>
      </c>
      <c r="N10" s="65"/>
      <c r="O10" s="56"/>
      <c r="P10" s="17"/>
    </row>
    <row r="11" spans="1:16" s="3" customFormat="1" ht="30" customHeight="1" thickBot="1" x14ac:dyDescent="0.35">
      <c r="A11" s="74">
        <v>4</v>
      </c>
      <c r="B11" s="80" t="s">
        <v>149</v>
      </c>
      <c r="C11" s="77" t="s">
        <v>330</v>
      </c>
      <c r="D11" s="18">
        <f>COUNTA(F21:F85)+D10+1</f>
        <v>153</v>
      </c>
      <c r="E11" s="82">
        <f>COUNTA(F21:F85)+1</f>
        <v>19</v>
      </c>
      <c r="F11" s="413">
        <f>MIN(F21:F86)</f>
        <v>41.98</v>
      </c>
      <c r="G11" s="48">
        <f>AVERAGE(F21:F86)</f>
        <v>42.238888888888887</v>
      </c>
      <c r="H11" s="16">
        <v>3</v>
      </c>
      <c r="I11" s="87">
        <f t="shared" si="1"/>
        <v>0.25888888888889028</v>
      </c>
      <c r="J11" s="92">
        <v>7.8455682870370372E-2</v>
      </c>
      <c r="K11" s="429">
        <f t="shared" si="0"/>
        <v>1.0415671296296294E-2</v>
      </c>
      <c r="L11" s="101">
        <f t="shared" si="2"/>
        <v>3.2519606481481472E-2</v>
      </c>
      <c r="M11" s="398" t="s">
        <v>197</v>
      </c>
      <c r="N11" s="64"/>
      <c r="O11" s="46"/>
      <c r="P11" s="17"/>
    </row>
    <row r="12" spans="1:16" s="3" customFormat="1" ht="30" customHeight="1" thickBot="1" x14ac:dyDescent="0.35">
      <c r="A12" s="74">
        <v>5</v>
      </c>
      <c r="B12" s="122" t="s">
        <v>149</v>
      </c>
      <c r="C12" s="78" t="s">
        <v>364</v>
      </c>
      <c r="D12" s="18">
        <f>COUNTA(G21:G85)+D11+1</f>
        <v>214</v>
      </c>
      <c r="E12" s="82">
        <f>COUNTA(G21:G85)+1</f>
        <v>61</v>
      </c>
      <c r="F12" s="419">
        <f>MIN(G21:G86)</f>
        <v>41.56</v>
      </c>
      <c r="G12" s="48">
        <f>AVERAGE(G21:G886)</f>
        <v>41.92383333333332</v>
      </c>
      <c r="H12" s="16">
        <v>4</v>
      </c>
      <c r="I12" s="87">
        <f t="shared" si="1"/>
        <v>0.36383333333331791</v>
      </c>
      <c r="J12" s="92">
        <v>0.10918207175925926</v>
      </c>
      <c r="K12" s="100">
        <f t="shared" si="0"/>
        <v>3.0726388888888886E-2</v>
      </c>
      <c r="L12" s="101">
        <f>K12+L11</f>
        <v>6.3245995370370359E-2</v>
      </c>
      <c r="M12" s="398" t="s">
        <v>198</v>
      </c>
      <c r="N12" s="64"/>
      <c r="O12" s="47"/>
    </row>
    <row r="13" spans="1:16" s="3" customFormat="1" ht="30" customHeight="1" x14ac:dyDescent="0.3">
      <c r="A13" s="74">
        <v>6</v>
      </c>
      <c r="B13" s="122" t="s">
        <v>379</v>
      </c>
      <c r="C13" s="78" t="s">
        <v>331</v>
      </c>
      <c r="D13" s="18">
        <f>COUNTA(H21:H85)+D12+1</f>
        <v>235</v>
      </c>
      <c r="E13" s="82">
        <f>COUNTA(H21:H85)+1</f>
        <v>21</v>
      </c>
      <c r="F13" s="117">
        <f>MIN(H21:H86)</f>
        <v>42.04</v>
      </c>
      <c r="G13" s="48">
        <f>AVERAGE(H21:H86)</f>
        <v>42.410499999999999</v>
      </c>
      <c r="H13" s="16">
        <v>4</v>
      </c>
      <c r="I13" s="87">
        <f>G13-F13</f>
        <v>0.37049999999999983</v>
      </c>
      <c r="J13" s="92">
        <v>0.12059949074074074</v>
      </c>
      <c r="K13" s="100">
        <f t="shared" si="0"/>
        <v>1.1417418981481478E-2</v>
      </c>
      <c r="L13" s="101">
        <f>K13+L10</f>
        <v>5.7353495370370378E-2</v>
      </c>
      <c r="M13" s="398" t="s">
        <v>199</v>
      </c>
      <c r="N13" s="64"/>
      <c r="O13" s="47"/>
    </row>
    <row r="14" spans="1:16" s="3" customFormat="1" ht="30" customHeight="1" x14ac:dyDescent="0.3">
      <c r="A14" s="74">
        <v>7</v>
      </c>
      <c r="B14" s="122" t="s">
        <v>379</v>
      </c>
      <c r="C14" s="78" t="s">
        <v>348</v>
      </c>
      <c r="D14" s="18">
        <f>COUNTA(I21:I85)+D13+1</f>
        <v>280</v>
      </c>
      <c r="E14" s="82">
        <f>COUNTA(I21:I85)+1</f>
        <v>45</v>
      </c>
      <c r="F14" s="88">
        <f>MIN(I21:I86)</f>
        <v>41.89</v>
      </c>
      <c r="G14" s="39">
        <f>AVERAGE(I21:I86)</f>
        <v>42.165227272727272</v>
      </c>
      <c r="H14" s="16">
        <v>7</v>
      </c>
      <c r="I14" s="87">
        <f t="shared" si="1"/>
        <v>0.2752272727272711</v>
      </c>
      <c r="J14" s="92">
        <v>0.14367768518518517</v>
      </c>
      <c r="K14" s="100">
        <f t="shared" si="0"/>
        <v>2.3078194444444436E-2</v>
      </c>
      <c r="L14" s="102">
        <f>K14+L13</f>
        <v>8.0431689814814813E-2</v>
      </c>
      <c r="M14" s="398" t="s">
        <v>200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149</v>
      </c>
      <c r="C15" s="79" t="s">
        <v>354</v>
      </c>
      <c r="D15" s="116">
        <f>COUNTA(J21:J85)+D14+1</f>
        <v>327</v>
      </c>
      <c r="E15" s="83">
        <f>COUNTA(J21:J85)+1</f>
        <v>47</v>
      </c>
      <c r="F15" s="89">
        <f>MIN(J21:J86)</f>
        <v>41.75</v>
      </c>
      <c r="G15" s="66">
        <f>AVERAGE(J21:J86)</f>
        <v>41.988695652173902</v>
      </c>
      <c r="H15" s="67">
        <v>9</v>
      </c>
      <c r="I15" s="90">
        <f t="shared" si="1"/>
        <v>0.23869565217390232</v>
      </c>
      <c r="J15" s="93" t="str">
        <f>'Общие результаты'!G6</f>
        <v>4:00:44</v>
      </c>
      <c r="K15" s="103">
        <f t="shared" si="0"/>
        <v>2.349824074074075E-2</v>
      </c>
      <c r="L15" s="104">
        <f>K15+L12</f>
        <v>8.6744236111111109E-2</v>
      </c>
      <c r="M15" s="95"/>
      <c r="N15" s="401" t="s">
        <v>321</v>
      </c>
      <c r="O15" s="400" t="s">
        <v>388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AVERAGE(F8,F10,F13,F14)</f>
        <v>41.832499999999996</v>
      </c>
      <c r="G16" s="41">
        <f>AVERAGE(G8,G10,G13,G14)</f>
        <v>42.166429287817436</v>
      </c>
      <c r="H16" s="54" t="s">
        <v>368</v>
      </c>
      <c r="I16" s="42">
        <f>AVERAGE(I8,I10,I13,I14)</f>
        <v>0.33392928781743692</v>
      </c>
      <c r="J16" s="53"/>
      <c r="K16" s="53"/>
      <c r="L16" s="53"/>
      <c r="M16" s="19"/>
      <c r="N16" s="19"/>
    </row>
    <row r="17" spans="1:14" ht="27.75" customHeight="1" x14ac:dyDescent="0.25">
      <c r="A17" s="20"/>
      <c r="B17" s="20"/>
      <c r="C17" s="20"/>
      <c r="D17" s="21"/>
      <c r="E17" s="22"/>
      <c r="F17" s="23">
        <f>AVERAGE(F9,F11,F12,F15)</f>
        <v>41.744999999999997</v>
      </c>
      <c r="G17" s="24">
        <f>AVERAGE(G9,G11,G12,G15)</f>
        <v>42.078033040027591</v>
      </c>
      <c r="H17" s="55" t="s">
        <v>149</v>
      </c>
      <c r="I17" s="25">
        <f>AVERAGE(I9,I11,I12,I15)</f>
        <v>0.33303304002759759</v>
      </c>
      <c r="J17" s="22"/>
      <c r="K17" s="22" t="s">
        <v>22</v>
      </c>
      <c r="L17" s="22"/>
      <c r="M17" s="19"/>
      <c r="N17" s="19"/>
    </row>
    <row r="18" spans="1:14" ht="30" customHeight="1" thickBot="1" x14ac:dyDescent="0.3">
      <c r="A18" s="26"/>
      <c r="B18" s="26"/>
      <c r="C18" s="26"/>
      <c r="D18" s="22"/>
      <c r="E18" s="22"/>
      <c r="F18" s="27">
        <f>AVERAGE(F8:F15)</f>
        <v>41.78875</v>
      </c>
      <c r="G18" s="28">
        <f>AVERAGE(C21:J90)</f>
        <v>42.077812500000014</v>
      </c>
      <c r="H18" s="29"/>
      <c r="I18" s="30">
        <f>AVERAGE(I8:I15)</f>
        <v>0.33348116392251725</v>
      </c>
      <c r="J18" s="22"/>
      <c r="K18" s="22"/>
      <c r="L18" s="22"/>
      <c r="M18" s="26"/>
      <c r="N18" s="26"/>
    </row>
    <row r="20" spans="1:14" ht="15.75" thickBot="1" x14ac:dyDescent="0.3">
      <c r="C20" s="31" t="str">
        <f>B8</f>
        <v>Лысенский Денис</v>
      </c>
      <c r="D20" s="31" t="str">
        <f>B9</f>
        <v>Наум</v>
      </c>
      <c r="E20" s="15" t="str">
        <f>B10</f>
        <v>Лысенский Денис</v>
      </c>
      <c r="F20" s="15" t="str">
        <f>B11</f>
        <v>Наум</v>
      </c>
      <c r="G20" s="15" t="str">
        <f>B12</f>
        <v>Наум</v>
      </c>
      <c r="H20" s="15" t="str">
        <f>B13</f>
        <v>Лысенский Денис</v>
      </c>
      <c r="I20" s="15" t="str">
        <f>B14</f>
        <v>Лысенский Денис</v>
      </c>
      <c r="J20" s="15" t="str">
        <f>B15</f>
        <v>Наум</v>
      </c>
    </row>
    <row r="21" spans="1:14" ht="15" x14ac:dyDescent="0.25">
      <c r="B21" s="1">
        <v>1</v>
      </c>
      <c r="C21" s="32">
        <v>44.35</v>
      </c>
      <c r="D21" s="33">
        <v>43.63</v>
      </c>
      <c r="E21" s="33">
        <v>42.96</v>
      </c>
      <c r="F21" s="33">
        <v>42.72</v>
      </c>
      <c r="G21" s="33">
        <v>42.62</v>
      </c>
      <c r="H21" s="33">
        <v>43.24</v>
      </c>
      <c r="I21" s="107">
        <v>42.89</v>
      </c>
      <c r="J21" s="108">
        <v>42.9</v>
      </c>
      <c r="K21" s="105"/>
      <c r="M21" s="2"/>
      <c r="N21" s="2"/>
    </row>
    <row r="22" spans="1:14" ht="15" x14ac:dyDescent="0.25">
      <c r="B22" s="1">
        <v>2</v>
      </c>
      <c r="C22" s="34">
        <v>42.32</v>
      </c>
      <c r="D22" s="35">
        <v>42.09</v>
      </c>
      <c r="E22" s="35">
        <v>42.12</v>
      </c>
      <c r="F22" s="35">
        <v>42.05</v>
      </c>
      <c r="G22" s="35">
        <v>41.89</v>
      </c>
      <c r="H22" s="35">
        <v>42.37</v>
      </c>
      <c r="I22" s="105">
        <v>42.27</v>
      </c>
      <c r="J22" s="109">
        <v>42.27</v>
      </c>
      <c r="K22" s="105"/>
      <c r="M22" s="3"/>
      <c r="N22" s="3"/>
    </row>
    <row r="23" spans="1:14" ht="15" x14ac:dyDescent="0.25">
      <c r="B23" s="1">
        <v>3</v>
      </c>
      <c r="C23" s="34">
        <v>42.98</v>
      </c>
      <c r="D23" s="35">
        <v>42.02</v>
      </c>
      <c r="E23" s="35">
        <v>42.11</v>
      </c>
      <c r="F23" s="35">
        <v>42.49</v>
      </c>
      <c r="G23" s="35">
        <v>41.61</v>
      </c>
      <c r="H23" s="35">
        <v>42.85</v>
      </c>
      <c r="I23" s="105">
        <v>42.21</v>
      </c>
      <c r="J23" s="109">
        <v>42.1</v>
      </c>
      <c r="K23" s="105"/>
      <c r="M23" s="3"/>
      <c r="N23" s="3"/>
    </row>
    <row r="24" spans="1:14" ht="15" x14ac:dyDescent="0.25">
      <c r="B24" s="1">
        <v>4</v>
      </c>
      <c r="C24" s="34">
        <v>42.11</v>
      </c>
      <c r="D24" s="35">
        <v>42.1</v>
      </c>
      <c r="E24" s="35">
        <v>42.12</v>
      </c>
      <c r="F24" s="35">
        <v>42.17</v>
      </c>
      <c r="G24" s="35">
        <v>41.75</v>
      </c>
      <c r="H24" s="35">
        <v>42.69</v>
      </c>
      <c r="I24" s="105">
        <v>42.14</v>
      </c>
      <c r="J24" s="109">
        <v>41.88</v>
      </c>
      <c r="K24" s="105"/>
      <c r="M24" s="3"/>
      <c r="N24" s="3"/>
    </row>
    <row r="25" spans="1:14" ht="15" x14ac:dyDescent="0.25">
      <c r="B25" s="1">
        <v>5</v>
      </c>
      <c r="C25" s="34">
        <v>42.79</v>
      </c>
      <c r="D25" s="35">
        <v>42.08</v>
      </c>
      <c r="E25" s="35">
        <v>42.61</v>
      </c>
      <c r="F25" s="35">
        <v>41.98</v>
      </c>
      <c r="G25" s="35">
        <v>41.95</v>
      </c>
      <c r="H25" s="35">
        <v>42.41</v>
      </c>
      <c r="I25" s="105">
        <v>42.09</v>
      </c>
      <c r="J25" s="109">
        <v>41.9</v>
      </c>
      <c r="K25" s="105"/>
    </row>
    <row r="26" spans="1:14" x14ac:dyDescent="0.3">
      <c r="B26" s="1">
        <v>6</v>
      </c>
      <c r="C26" s="34">
        <v>42.01</v>
      </c>
      <c r="D26" s="35">
        <v>43.7</v>
      </c>
      <c r="E26" s="35">
        <v>41.97</v>
      </c>
      <c r="F26" s="35">
        <v>42.16</v>
      </c>
      <c r="G26" s="35">
        <v>42.06</v>
      </c>
      <c r="H26" s="35">
        <v>42.2</v>
      </c>
      <c r="I26" s="105">
        <v>42</v>
      </c>
      <c r="J26" s="109">
        <v>41.93</v>
      </c>
      <c r="K26" s="105"/>
    </row>
    <row r="27" spans="1:14" x14ac:dyDescent="0.3">
      <c r="B27" s="1">
        <v>7</v>
      </c>
      <c r="C27" s="34">
        <v>43.11</v>
      </c>
      <c r="D27" s="35">
        <v>42.06</v>
      </c>
      <c r="E27" s="35">
        <v>41.97</v>
      </c>
      <c r="F27" s="35">
        <v>42.72</v>
      </c>
      <c r="G27" s="35">
        <v>42.32</v>
      </c>
      <c r="H27" s="35">
        <v>42.06</v>
      </c>
      <c r="I27" s="105">
        <v>42.22</v>
      </c>
      <c r="J27" s="109">
        <v>41.91</v>
      </c>
      <c r="K27" s="105"/>
    </row>
    <row r="28" spans="1:14" x14ac:dyDescent="0.3">
      <c r="B28" s="1">
        <v>8</v>
      </c>
      <c r="C28" s="34">
        <v>41.83</v>
      </c>
      <c r="D28" s="35">
        <v>42.09</v>
      </c>
      <c r="E28" s="35">
        <v>41.99</v>
      </c>
      <c r="F28" s="35">
        <v>42.26</v>
      </c>
      <c r="G28" s="35">
        <v>41.82</v>
      </c>
      <c r="H28" s="35">
        <v>42.11</v>
      </c>
      <c r="I28" s="105">
        <v>41.98</v>
      </c>
      <c r="J28" s="109">
        <v>42</v>
      </c>
      <c r="K28" s="105"/>
    </row>
    <row r="29" spans="1:14" x14ac:dyDescent="0.3">
      <c r="B29" s="1">
        <v>9</v>
      </c>
      <c r="C29" s="40">
        <v>41.91</v>
      </c>
      <c r="D29" s="35">
        <v>42.39</v>
      </c>
      <c r="E29" s="35">
        <v>42.03</v>
      </c>
      <c r="F29" s="35">
        <v>42.35</v>
      </c>
      <c r="G29" s="35">
        <v>41.86</v>
      </c>
      <c r="H29" s="35">
        <v>42.12</v>
      </c>
      <c r="I29" s="105">
        <v>42.07</v>
      </c>
      <c r="J29" s="109">
        <v>42.1</v>
      </c>
      <c r="K29" s="105"/>
    </row>
    <row r="30" spans="1:14" x14ac:dyDescent="0.3">
      <c r="B30" s="1">
        <v>10</v>
      </c>
      <c r="C30" s="34">
        <v>42.07</v>
      </c>
      <c r="D30" s="35">
        <v>42.31</v>
      </c>
      <c r="E30" s="35">
        <v>41.99</v>
      </c>
      <c r="F30" s="35">
        <v>42.15</v>
      </c>
      <c r="G30" s="35">
        <v>41.78</v>
      </c>
      <c r="H30" s="35">
        <v>42.25</v>
      </c>
      <c r="I30" s="105">
        <v>41.95</v>
      </c>
      <c r="J30" s="109">
        <v>41.96</v>
      </c>
      <c r="K30" s="105"/>
    </row>
    <row r="31" spans="1:14" x14ac:dyDescent="0.3">
      <c r="B31" s="1">
        <v>11</v>
      </c>
      <c r="C31" s="34">
        <v>41.91</v>
      </c>
      <c r="D31" s="35">
        <v>41.86</v>
      </c>
      <c r="E31" s="35">
        <v>41.88</v>
      </c>
      <c r="F31" s="35">
        <v>42.22</v>
      </c>
      <c r="G31" s="35">
        <v>41.69</v>
      </c>
      <c r="H31" s="35">
        <v>42.14</v>
      </c>
      <c r="I31" s="105">
        <v>42.02</v>
      </c>
      <c r="J31" s="109">
        <v>42.01</v>
      </c>
      <c r="K31" s="105"/>
    </row>
    <row r="32" spans="1:14" x14ac:dyDescent="0.3">
      <c r="B32" s="1">
        <v>12</v>
      </c>
      <c r="C32" s="34">
        <v>42</v>
      </c>
      <c r="D32" s="35">
        <v>41.69</v>
      </c>
      <c r="E32" s="35">
        <v>42.05</v>
      </c>
      <c r="F32" s="35">
        <v>42.16</v>
      </c>
      <c r="G32" s="35">
        <v>41.74</v>
      </c>
      <c r="H32" s="35">
        <v>42.04</v>
      </c>
      <c r="I32" s="105">
        <v>42.31</v>
      </c>
      <c r="J32" s="109">
        <v>42.05</v>
      </c>
      <c r="K32" s="105"/>
    </row>
    <row r="33" spans="2:12" x14ac:dyDescent="0.3">
      <c r="B33" s="1">
        <v>13</v>
      </c>
      <c r="C33" s="34">
        <v>41.81</v>
      </c>
      <c r="D33" s="35">
        <v>42</v>
      </c>
      <c r="E33" s="35">
        <v>41.84</v>
      </c>
      <c r="F33" s="35">
        <v>42.09</v>
      </c>
      <c r="G33" s="35">
        <v>41.75</v>
      </c>
      <c r="H33" s="35">
        <v>42.62</v>
      </c>
      <c r="I33" s="105">
        <v>42.2</v>
      </c>
      <c r="J33" s="109">
        <v>41.83</v>
      </c>
      <c r="K33" s="106"/>
      <c r="L33" s="1"/>
    </row>
    <row r="34" spans="2:12" x14ac:dyDescent="0.3">
      <c r="B34" s="1">
        <v>14</v>
      </c>
      <c r="C34" s="37">
        <v>41.81</v>
      </c>
      <c r="D34" s="35">
        <v>42.12</v>
      </c>
      <c r="E34" s="35">
        <v>41.99</v>
      </c>
      <c r="F34" s="35">
        <v>42.27</v>
      </c>
      <c r="G34" s="35">
        <v>42.72</v>
      </c>
      <c r="H34" s="35">
        <v>42.43</v>
      </c>
      <c r="I34" s="105">
        <v>42.1</v>
      </c>
      <c r="J34" s="109">
        <v>41.99</v>
      </c>
      <c r="K34" s="106"/>
      <c r="L34" s="1"/>
    </row>
    <row r="35" spans="2:12" x14ac:dyDescent="0.3">
      <c r="B35" s="1">
        <v>15</v>
      </c>
      <c r="C35" s="34">
        <v>42</v>
      </c>
      <c r="D35" s="35">
        <v>41.87</v>
      </c>
      <c r="E35" s="35">
        <v>41.91</v>
      </c>
      <c r="F35" s="35">
        <v>42.08</v>
      </c>
      <c r="G35" s="35">
        <v>42.12</v>
      </c>
      <c r="H35" s="35">
        <v>42.38</v>
      </c>
      <c r="I35" s="105">
        <v>41.97</v>
      </c>
      <c r="J35" s="109">
        <v>41.93</v>
      </c>
      <c r="K35" s="106"/>
      <c r="L35" s="1"/>
    </row>
    <row r="36" spans="2:12" x14ac:dyDescent="0.3">
      <c r="B36" s="1">
        <v>16</v>
      </c>
      <c r="C36" s="34">
        <v>41.93</v>
      </c>
      <c r="D36" s="43">
        <v>41.92</v>
      </c>
      <c r="E36" s="35">
        <v>41.89</v>
      </c>
      <c r="F36" s="35">
        <v>42.19</v>
      </c>
      <c r="G36" s="35">
        <v>42.22</v>
      </c>
      <c r="H36" s="35">
        <v>42.39</v>
      </c>
      <c r="I36" s="105">
        <v>42.16</v>
      </c>
      <c r="J36" s="109">
        <v>42.06</v>
      </c>
      <c r="K36" s="106"/>
      <c r="L36" s="1"/>
    </row>
    <row r="37" spans="2:12" x14ac:dyDescent="0.3">
      <c r="B37" s="1">
        <v>17</v>
      </c>
      <c r="C37" s="34">
        <v>41.78</v>
      </c>
      <c r="D37" s="35">
        <v>42.21</v>
      </c>
      <c r="E37" s="35">
        <v>41.94</v>
      </c>
      <c r="F37" s="35">
        <v>41.99</v>
      </c>
      <c r="G37" s="35">
        <v>41.76</v>
      </c>
      <c r="H37" s="35">
        <v>42.41</v>
      </c>
      <c r="I37" s="105">
        <v>42.2</v>
      </c>
      <c r="J37" s="109">
        <v>41.84</v>
      </c>
      <c r="K37" s="106"/>
      <c r="L37" s="1"/>
    </row>
    <row r="38" spans="2:12" x14ac:dyDescent="0.3">
      <c r="B38" s="1">
        <v>18</v>
      </c>
      <c r="C38" s="34">
        <v>41.68</v>
      </c>
      <c r="D38" s="35">
        <v>41.85</v>
      </c>
      <c r="E38" s="35">
        <v>42</v>
      </c>
      <c r="F38" s="35">
        <v>42.25</v>
      </c>
      <c r="G38" s="35">
        <v>41.65</v>
      </c>
      <c r="H38" s="35">
        <v>42.25</v>
      </c>
      <c r="I38" s="105">
        <v>42.18</v>
      </c>
      <c r="J38" s="109">
        <v>41.92</v>
      </c>
      <c r="K38" s="106"/>
      <c r="L38" s="1"/>
    </row>
    <row r="39" spans="2:12" x14ac:dyDescent="0.3">
      <c r="B39" s="1">
        <v>19</v>
      </c>
      <c r="C39" s="34">
        <v>42.17</v>
      </c>
      <c r="D39" s="35">
        <v>42.12</v>
      </c>
      <c r="E39" s="35">
        <v>41.89</v>
      </c>
      <c r="F39" s="35"/>
      <c r="G39" s="35">
        <v>41.64</v>
      </c>
      <c r="H39" s="35">
        <v>42.82</v>
      </c>
      <c r="I39" s="105">
        <v>42.48</v>
      </c>
      <c r="J39" s="109">
        <v>41.82</v>
      </c>
      <c r="K39" s="106"/>
      <c r="L39" s="1"/>
    </row>
    <row r="40" spans="2:12" x14ac:dyDescent="0.3">
      <c r="B40" s="1">
        <v>20</v>
      </c>
      <c r="C40" s="34">
        <v>41.86</v>
      </c>
      <c r="D40" s="35">
        <v>41.83</v>
      </c>
      <c r="E40" s="35">
        <v>41.94</v>
      </c>
      <c r="F40" s="35"/>
      <c r="G40" s="35">
        <v>41.78</v>
      </c>
      <c r="H40" s="35">
        <v>42.43</v>
      </c>
      <c r="I40" s="105">
        <v>42.19</v>
      </c>
      <c r="J40" s="109">
        <v>42.04</v>
      </c>
      <c r="K40" s="106"/>
      <c r="L40" s="1"/>
    </row>
    <row r="41" spans="2:12" x14ac:dyDescent="0.3">
      <c r="B41" s="1">
        <v>21</v>
      </c>
      <c r="C41" s="34">
        <v>41.75</v>
      </c>
      <c r="D41" s="35">
        <v>41.89</v>
      </c>
      <c r="E41" s="35">
        <v>42.12</v>
      </c>
      <c r="F41" s="35"/>
      <c r="G41" s="35">
        <v>41.92</v>
      </c>
      <c r="H41" s="35"/>
      <c r="I41" s="105">
        <v>41.99</v>
      </c>
      <c r="J41" s="109">
        <v>41.93</v>
      </c>
      <c r="K41" s="106"/>
      <c r="L41" s="1"/>
    </row>
    <row r="42" spans="2:12" x14ac:dyDescent="0.3">
      <c r="B42" s="1">
        <v>22</v>
      </c>
      <c r="C42" s="34">
        <v>41.96</v>
      </c>
      <c r="D42" s="35">
        <v>43.3</v>
      </c>
      <c r="E42" s="35">
        <v>41.78</v>
      </c>
      <c r="F42" s="35"/>
      <c r="G42" s="35">
        <v>41.73</v>
      </c>
      <c r="H42" s="35"/>
      <c r="I42" s="105">
        <v>41.96</v>
      </c>
      <c r="J42" s="109">
        <v>41.83</v>
      </c>
      <c r="K42" s="106"/>
      <c r="L42" s="1"/>
    </row>
    <row r="43" spans="2:12" x14ac:dyDescent="0.3">
      <c r="B43" s="1">
        <v>23</v>
      </c>
      <c r="C43" s="34">
        <v>41.97</v>
      </c>
      <c r="D43" s="35">
        <v>43.39</v>
      </c>
      <c r="E43" s="35">
        <v>42.06</v>
      </c>
      <c r="F43" s="35"/>
      <c r="G43" s="35">
        <v>41.85</v>
      </c>
      <c r="H43" s="35"/>
      <c r="I43" s="105">
        <v>42.06</v>
      </c>
      <c r="J43" s="109">
        <v>41.95</v>
      </c>
      <c r="K43" s="106"/>
      <c r="L43" s="1"/>
    </row>
    <row r="44" spans="2:12" x14ac:dyDescent="0.3">
      <c r="B44" s="1">
        <v>24</v>
      </c>
      <c r="C44" s="34">
        <v>41.94</v>
      </c>
      <c r="D44" s="35">
        <v>42.05</v>
      </c>
      <c r="E44" s="35">
        <v>41.78</v>
      </c>
      <c r="F44" s="35"/>
      <c r="G44" s="35">
        <v>41.78</v>
      </c>
      <c r="H44" s="35"/>
      <c r="I44" s="105">
        <v>42.11</v>
      </c>
      <c r="J44" s="109">
        <v>41.91</v>
      </c>
      <c r="K44" s="106"/>
      <c r="L44" s="1"/>
    </row>
    <row r="45" spans="2:12" x14ac:dyDescent="0.3">
      <c r="B45" s="1">
        <v>25</v>
      </c>
      <c r="C45" s="34">
        <v>42.19</v>
      </c>
      <c r="D45" s="35">
        <v>42.75</v>
      </c>
      <c r="E45" s="35">
        <v>42.07</v>
      </c>
      <c r="F45" s="35"/>
      <c r="G45" s="35">
        <v>41.81</v>
      </c>
      <c r="H45" s="35"/>
      <c r="I45" s="105">
        <v>41.89</v>
      </c>
      <c r="J45" s="109">
        <v>41.84</v>
      </c>
      <c r="K45" s="106"/>
      <c r="L45" s="1"/>
    </row>
    <row r="46" spans="2:12" x14ac:dyDescent="0.3">
      <c r="B46" s="1">
        <v>26</v>
      </c>
      <c r="C46" s="34">
        <v>41.92</v>
      </c>
      <c r="D46" s="35">
        <v>41.96</v>
      </c>
      <c r="E46" s="35">
        <v>42.01</v>
      </c>
      <c r="F46" s="35"/>
      <c r="G46" s="35">
        <v>41.85</v>
      </c>
      <c r="H46" s="35"/>
      <c r="I46" s="105">
        <v>42.52</v>
      </c>
      <c r="J46" s="109">
        <v>41.86</v>
      </c>
      <c r="K46" s="106"/>
      <c r="L46" s="1"/>
    </row>
    <row r="47" spans="2:12" x14ac:dyDescent="0.3">
      <c r="B47" s="1">
        <v>27</v>
      </c>
      <c r="C47" s="34">
        <v>41.98</v>
      </c>
      <c r="D47" s="35">
        <v>41.85</v>
      </c>
      <c r="E47" s="35">
        <v>42.11</v>
      </c>
      <c r="F47" s="35"/>
      <c r="G47" s="35">
        <v>41.91</v>
      </c>
      <c r="H47" s="35"/>
      <c r="I47" s="105">
        <v>42.16</v>
      </c>
      <c r="J47" s="109">
        <v>42.2</v>
      </c>
      <c r="K47" s="106"/>
      <c r="L47" s="1"/>
    </row>
    <row r="48" spans="2:12" x14ac:dyDescent="0.3">
      <c r="B48" s="1">
        <v>28</v>
      </c>
      <c r="C48" s="34">
        <v>42.02</v>
      </c>
      <c r="D48" s="35">
        <v>41.74</v>
      </c>
      <c r="E48" s="35">
        <v>42.12</v>
      </c>
      <c r="F48" s="35"/>
      <c r="G48" s="35">
        <v>41.85</v>
      </c>
      <c r="H48" s="35"/>
      <c r="I48" s="105">
        <v>42.31</v>
      </c>
      <c r="J48" s="109">
        <v>41.84</v>
      </c>
      <c r="K48" s="106"/>
      <c r="L48" s="1"/>
    </row>
    <row r="49" spans="2:12" x14ac:dyDescent="0.3">
      <c r="B49" s="1">
        <v>29</v>
      </c>
      <c r="C49" s="34">
        <v>42.08</v>
      </c>
      <c r="D49" s="35">
        <v>42.16</v>
      </c>
      <c r="E49" s="35">
        <v>41.78</v>
      </c>
      <c r="F49" s="35"/>
      <c r="G49" s="35">
        <v>41.75</v>
      </c>
      <c r="H49" s="35"/>
      <c r="I49" s="105">
        <v>42.17</v>
      </c>
      <c r="J49" s="109">
        <v>41.8</v>
      </c>
      <c r="K49" s="106"/>
      <c r="L49" s="1"/>
    </row>
    <row r="50" spans="2:12" x14ac:dyDescent="0.3">
      <c r="B50" s="1">
        <v>30</v>
      </c>
      <c r="C50" s="34">
        <v>41.84</v>
      </c>
      <c r="D50" s="35">
        <v>42.04</v>
      </c>
      <c r="E50" s="35">
        <v>41.99</v>
      </c>
      <c r="F50" s="35"/>
      <c r="G50" s="35">
        <v>41.92</v>
      </c>
      <c r="H50" s="35"/>
      <c r="I50" s="105">
        <v>41.95</v>
      </c>
      <c r="J50" s="109">
        <v>42.1</v>
      </c>
      <c r="K50" s="106"/>
      <c r="L50" s="1"/>
    </row>
    <row r="51" spans="2:12" x14ac:dyDescent="0.3">
      <c r="B51" s="1">
        <v>31</v>
      </c>
      <c r="C51" s="34">
        <v>41.95</v>
      </c>
      <c r="D51" s="35">
        <v>41.72</v>
      </c>
      <c r="E51" s="35">
        <v>41.87</v>
      </c>
      <c r="F51" s="35"/>
      <c r="G51" s="35">
        <v>41.78</v>
      </c>
      <c r="H51" s="35"/>
      <c r="I51" s="105">
        <v>42</v>
      </c>
      <c r="J51" s="109">
        <v>41.82</v>
      </c>
      <c r="K51" s="106"/>
      <c r="L51" s="1"/>
    </row>
    <row r="52" spans="2:12" x14ac:dyDescent="0.3">
      <c r="B52" s="1">
        <v>32</v>
      </c>
      <c r="C52" s="34">
        <v>41.96</v>
      </c>
      <c r="D52" s="35">
        <v>41.72</v>
      </c>
      <c r="E52" s="35">
        <v>42.02</v>
      </c>
      <c r="F52" s="35"/>
      <c r="G52" s="35">
        <v>41.84</v>
      </c>
      <c r="H52" s="35"/>
      <c r="I52" s="105">
        <v>42.19</v>
      </c>
      <c r="J52" s="109">
        <v>41.86</v>
      </c>
      <c r="K52" s="106"/>
      <c r="L52" s="1"/>
    </row>
    <row r="53" spans="2:12" x14ac:dyDescent="0.3">
      <c r="B53" s="1">
        <v>33</v>
      </c>
      <c r="C53" s="34">
        <v>41.8</v>
      </c>
      <c r="D53" s="35">
        <v>41.69</v>
      </c>
      <c r="E53" s="35">
        <v>42.01</v>
      </c>
      <c r="F53" s="35"/>
      <c r="G53" s="35">
        <v>41.74</v>
      </c>
      <c r="H53" s="35"/>
      <c r="I53" s="105">
        <v>42.07</v>
      </c>
      <c r="J53" s="109">
        <v>42</v>
      </c>
      <c r="K53" s="106"/>
      <c r="L53" s="1"/>
    </row>
    <row r="54" spans="2:12" x14ac:dyDescent="0.3">
      <c r="B54" s="1">
        <v>34</v>
      </c>
      <c r="C54" s="34">
        <v>41.83</v>
      </c>
      <c r="D54" s="35">
        <v>41.81</v>
      </c>
      <c r="E54" s="35">
        <v>42.02</v>
      </c>
      <c r="F54" s="35"/>
      <c r="G54" s="35">
        <v>41.56</v>
      </c>
      <c r="H54" s="35"/>
      <c r="I54" s="105">
        <v>42.05</v>
      </c>
      <c r="J54" s="109">
        <v>43.43</v>
      </c>
      <c r="K54" s="106"/>
      <c r="L54" s="1"/>
    </row>
    <row r="55" spans="2:12" x14ac:dyDescent="0.3">
      <c r="B55" s="1">
        <v>35</v>
      </c>
      <c r="C55" s="34">
        <v>42.05</v>
      </c>
      <c r="D55" s="35">
        <v>41.93</v>
      </c>
      <c r="E55" s="35">
        <v>42.11</v>
      </c>
      <c r="F55" s="35"/>
      <c r="G55" s="35">
        <v>42.04</v>
      </c>
      <c r="H55" s="35"/>
      <c r="I55" s="105">
        <v>42.13</v>
      </c>
      <c r="J55" s="109">
        <v>41.99</v>
      </c>
      <c r="K55" s="106"/>
      <c r="L55" s="1"/>
    </row>
    <row r="56" spans="2:12" x14ac:dyDescent="0.3">
      <c r="B56" s="1">
        <v>36</v>
      </c>
      <c r="C56" s="34">
        <v>41.95</v>
      </c>
      <c r="D56" s="35">
        <v>41.81</v>
      </c>
      <c r="E56" s="35">
        <v>41.97</v>
      </c>
      <c r="F56" s="35"/>
      <c r="G56" s="35">
        <v>41.8</v>
      </c>
      <c r="H56" s="35"/>
      <c r="I56" s="105">
        <v>42.21</v>
      </c>
      <c r="J56" s="109">
        <v>41.98</v>
      </c>
      <c r="K56" s="106"/>
      <c r="L56" s="1"/>
    </row>
    <row r="57" spans="2:12" x14ac:dyDescent="0.3">
      <c r="B57" s="1">
        <v>37</v>
      </c>
      <c r="C57" s="34">
        <v>41.83</v>
      </c>
      <c r="D57" s="35">
        <v>41.85</v>
      </c>
      <c r="E57" s="35">
        <v>41.76</v>
      </c>
      <c r="F57" s="35"/>
      <c r="G57" s="35">
        <v>43.19</v>
      </c>
      <c r="H57" s="35"/>
      <c r="I57" s="105">
        <v>42.11</v>
      </c>
      <c r="J57" s="109">
        <v>41.86</v>
      </c>
      <c r="K57" s="106"/>
      <c r="L57" s="1"/>
    </row>
    <row r="58" spans="2:12" x14ac:dyDescent="0.3">
      <c r="B58" s="1">
        <v>38</v>
      </c>
      <c r="C58" s="34">
        <v>41.86</v>
      </c>
      <c r="D58" s="35">
        <v>42.55</v>
      </c>
      <c r="E58" s="35">
        <v>41.82</v>
      </c>
      <c r="F58" s="35"/>
      <c r="G58" s="35">
        <v>42.16</v>
      </c>
      <c r="H58" s="35"/>
      <c r="I58" s="105">
        <v>41.89</v>
      </c>
      <c r="J58" s="109">
        <v>42.02</v>
      </c>
      <c r="K58" s="106"/>
      <c r="L58" s="1"/>
    </row>
    <row r="59" spans="2:12" x14ac:dyDescent="0.3">
      <c r="B59" s="1">
        <v>39</v>
      </c>
      <c r="C59" s="34"/>
      <c r="D59" s="35">
        <v>42.93</v>
      </c>
      <c r="E59" s="35">
        <v>42.06</v>
      </c>
      <c r="F59" s="35"/>
      <c r="G59" s="35">
        <v>41.99</v>
      </c>
      <c r="H59" s="35"/>
      <c r="I59" s="105">
        <v>42.04</v>
      </c>
      <c r="J59" s="109">
        <v>41.88</v>
      </c>
      <c r="K59" s="106"/>
      <c r="L59" s="1"/>
    </row>
    <row r="60" spans="2:12" x14ac:dyDescent="0.3">
      <c r="B60" s="1">
        <v>40</v>
      </c>
      <c r="C60" s="34"/>
      <c r="D60" s="35">
        <v>42.06</v>
      </c>
      <c r="E60" s="35">
        <v>41.95</v>
      </c>
      <c r="F60" s="35"/>
      <c r="G60" s="35">
        <v>42.16</v>
      </c>
      <c r="H60" s="35"/>
      <c r="I60" s="105">
        <v>43.33</v>
      </c>
      <c r="J60" s="109">
        <v>41.75</v>
      </c>
      <c r="K60" s="106"/>
      <c r="L60" s="1"/>
    </row>
    <row r="61" spans="2:12" x14ac:dyDescent="0.3">
      <c r="B61" s="1">
        <v>41</v>
      </c>
      <c r="C61" s="34"/>
      <c r="D61" s="35">
        <v>41.79</v>
      </c>
      <c r="E61" s="35">
        <v>42.03</v>
      </c>
      <c r="F61" s="35"/>
      <c r="G61" s="35">
        <v>42.36</v>
      </c>
      <c r="H61" s="35"/>
      <c r="I61" s="105">
        <v>42.12</v>
      </c>
      <c r="J61" s="109">
        <v>41.87</v>
      </c>
      <c r="K61" s="106"/>
      <c r="L61" s="1"/>
    </row>
    <row r="62" spans="2:12" x14ac:dyDescent="0.3">
      <c r="B62" s="1">
        <v>42</v>
      </c>
      <c r="C62" s="34"/>
      <c r="D62" s="35">
        <v>41.82</v>
      </c>
      <c r="E62" s="35">
        <v>42.01</v>
      </c>
      <c r="F62" s="35"/>
      <c r="G62" s="35">
        <v>41.59</v>
      </c>
      <c r="H62" s="35"/>
      <c r="I62" s="105">
        <v>42.11</v>
      </c>
      <c r="J62" s="109">
        <v>41.84</v>
      </c>
      <c r="K62" s="106"/>
      <c r="L62" s="1"/>
    </row>
    <row r="63" spans="2:12" x14ac:dyDescent="0.3">
      <c r="B63" s="1">
        <v>43</v>
      </c>
      <c r="C63" s="34"/>
      <c r="D63" s="35"/>
      <c r="E63" s="35">
        <v>41.82</v>
      </c>
      <c r="F63" s="35"/>
      <c r="G63" s="35">
        <v>42.22</v>
      </c>
      <c r="H63" s="35"/>
      <c r="I63" s="105">
        <v>42.08</v>
      </c>
      <c r="J63" s="109">
        <v>41.89</v>
      </c>
      <c r="K63" s="106"/>
      <c r="L63" s="1"/>
    </row>
    <row r="64" spans="2:12" x14ac:dyDescent="0.3">
      <c r="B64" s="1">
        <v>44</v>
      </c>
      <c r="C64" s="34"/>
      <c r="D64" s="35"/>
      <c r="E64" s="35">
        <v>41.98</v>
      </c>
      <c r="F64" s="35"/>
      <c r="G64" s="35">
        <v>41.88</v>
      </c>
      <c r="H64" s="35"/>
      <c r="I64" s="105">
        <v>42.19</v>
      </c>
      <c r="J64" s="109">
        <v>41.88</v>
      </c>
      <c r="K64" s="106"/>
      <c r="L64" s="1"/>
    </row>
    <row r="65" spans="2:12" x14ac:dyDescent="0.3">
      <c r="B65" s="1">
        <v>45</v>
      </c>
      <c r="C65" s="34"/>
      <c r="D65" s="35"/>
      <c r="E65" s="35">
        <v>42.04</v>
      </c>
      <c r="F65" s="35"/>
      <c r="G65" s="35">
        <v>41.85</v>
      </c>
      <c r="H65" s="35"/>
      <c r="I65" s="105"/>
      <c r="J65" s="109">
        <v>41.88</v>
      </c>
      <c r="K65" s="106"/>
      <c r="L65" s="1"/>
    </row>
    <row r="66" spans="2:12" x14ac:dyDescent="0.3">
      <c r="B66" s="1">
        <v>46</v>
      </c>
      <c r="C66" s="34"/>
      <c r="D66" s="35"/>
      <c r="E66" s="35">
        <v>41.72</v>
      </c>
      <c r="F66" s="35"/>
      <c r="G66" s="35">
        <v>41.71</v>
      </c>
      <c r="H66" s="35"/>
      <c r="I66" s="105"/>
      <c r="J66" s="109">
        <v>41.83</v>
      </c>
      <c r="K66" s="106"/>
      <c r="L66" s="1"/>
    </row>
    <row r="67" spans="2:12" x14ac:dyDescent="0.3">
      <c r="B67" s="1">
        <v>47</v>
      </c>
      <c r="C67" s="34"/>
      <c r="D67" s="35"/>
      <c r="E67" s="35">
        <v>42.05</v>
      </c>
      <c r="F67" s="35"/>
      <c r="G67" s="35">
        <v>41.84</v>
      </c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/>
      <c r="E68" s="35">
        <v>41.88</v>
      </c>
      <c r="F68" s="35"/>
      <c r="G68" s="35">
        <v>41.81</v>
      </c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/>
      <c r="E69" s="35">
        <v>41.96</v>
      </c>
      <c r="F69" s="35"/>
      <c r="G69" s="35">
        <v>42.04</v>
      </c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/>
      <c r="E70" s="35">
        <v>41.99</v>
      </c>
      <c r="F70" s="35"/>
      <c r="G70" s="35">
        <v>42.01</v>
      </c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/>
      <c r="E71" s="35">
        <v>41.98</v>
      </c>
      <c r="F71" s="35"/>
      <c r="G71" s="35">
        <v>42.18</v>
      </c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/>
      <c r="E72" s="35">
        <v>42.08</v>
      </c>
      <c r="F72" s="35"/>
      <c r="G72" s="35">
        <v>41.84</v>
      </c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/>
      <c r="G73" s="35">
        <v>41.94</v>
      </c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/>
      <c r="G74" s="35">
        <v>41.93</v>
      </c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/>
      <c r="G75" s="35">
        <v>41.84</v>
      </c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/>
      <c r="G76" s="35">
        <v>41.89</v>
      </c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>
        <v>41.87</v>
      </c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>
        <v>41.68</v>
      </c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>
        <v>41.87</v>
      </c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>
        <v>41.72</v>
      </c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3"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158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416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407" t="s">
        <v>159</v>
      </c>
      <c r="C8" s="76" t="s">
        <v>359</v>
      </c>
      <c r="D8" s="115">
        <f>COUNTA(C21:C85)</f>
        <v>38</v>
      </c>
      <c r="E8" s="81">
        <f>COUNTA(C21:C85)</f>
        <v>38</v>
      </c>
      <c r="F8" s="419">
        <f>MIN(C21:C84)</f>
        <v>41.67</v>
      </c>
      <c r="G8" s="118">
        <f>AVERAGE(C21:C87)</f>
        <v>42.156315789473673</v>
      </c>
      <c r="H8" s="62">
        <v>1</v>
      </c>
      <c r="I8" s="86">
        <f>G8-F8</f>
        <v>0.4863157894736716</v>
      </c>
      <c r="J8" s="91">
        <v>1.9091643518518518E-2</v>
      </c>
      <c r="K8" s="98">
        <f>J8</f>
        <v>1.9091643518518518E-2</v>
      </c>
      <c r="L8" s="99">
        <f>K8</f>
        <v>1.9091643518518518E-2</v>
      </c>
      <c r="M8" s="397" t="s">
        <v>205</v>
      </c>
      <c r="N8" s="63"/>
      <c r="O8" s="61"/>
      <c r="P8" s="17"/>
    </row>
    <row r="9" spans="1:16" s="3" customFormat="1" ht="30" customHeight="1" x14ac:dyDescent="0.3">
      <c r="A9" s="74">
        <v>2</v>
      </c>
      <c r="B9" s="408" t="s">
        <v>160</v>
      </c>
      <c r="C9" s="77" t="s">
        <v>333</v>
      </c>
      <c r="D9" s="18">
        <f>COUNTA(D21:D85)+D8+1</f>
        <v>59</v>
      </c>
      <c r="E9" s="82">
        <f>COUNTA(D21:D85)+1</f>
        <v>21</v>
      </c>
      <c r="F9" s="417">
        <f>MIN(D21:D84)</f>
        <v>41.94</v>
      </c>
      <c r="G9" s="49">
        <f>AVERAGE(D21:D86)</f>
        <v>42.253500000000003</v>
      </c>
      <c r="H9" s="16">
        <v>3</v>
      </c>
      <c r="I9" s="87">
        <f>G9-F9</f>
        <v>0.31350000000000477</v>
      </c>
      <c r="J9" s="92">
        <v>3.0460428240740741E-2</v>
      </c>
      <c r="K9" s="100">
        <f t="shared" ref="K9:K15" si="0">J9-J8</f>
        <v>1.1368784722222223E-2</v>
      </c>
      <c r="L9" s="101">
        <f>K9</f>
        <v>1.1368784722222223E-2</v>
      </c>
      <c r="M9" s="398" t="s">
        <v>207</v>
      </c>
      <c r="N9" s="65" t="s">
        <v>318</v>
      </c>
      <c r="O9" s="402" t="s">
        <v>319</v>
      </c>
      <c r="P9" s="17"/>
    </row>
    <row r="10" spans="1:16" s="3" customFormat="1" ht="30" customHeight="1" thickBot="1" x14ac:dyDescent="0.35">
      <c r="A10" s="74">
        <v>3</v>
      </c>
      <c r="B10" s="408" t="s">
        <v>159</v>
      </c>
      <c r="C10" s="77" t="s">
        <v>332</v>
      </c>
      <c r="D10" s="18">
        <f>COUNTA(E21:E85)+D9+1</f>
        <v>88</v>
      </c>
      <c r="E10" s="82">
        <f>COUNTA(E21:E85)+1</f>
        <v>29</v>
      </c>
      <c r="F10" s="421">
        <f>MIN(E21:E86)</f>
        <v>41.88</v>
      </c>
      <c r="G10" s="48">
        <f>AVERAGE(E21:E87)</f>
        <v>42.114642857142861</v>
      </c>
      <c r="H10" s="16">
        <v>7</v>
      </c>
      <c r="I10" s="87">
        <f t="shared" ref="I10:I15" si="1">G10-F10</f>
        <v>0.23464285714285893</v>
      </c>
      <c r="J10" s="92">
        <v>4.5507013888888892E-2</v>
      </c>
      <c r="K10" s="100">
        <f t="shared" si="0"/>
        <v>1.5046585648148151E-2</v>
      </c>
      <c r="L10" s="101">
        <f t="shared" ref="L10:L13" si="2">K10+L8</f>
        <v>3.4138229166666673E-2</v>
      </c>
      <c r="M10" s="398" t="s">
        <v>208</v>
      </c>
      <c r="N10" s="65"/>
      <c r="O10" s="56"/>
      <c r="P10" s="17"/>
    </row>
    <row r="11" spans="1:16" s="3" customFormat="1" ht="30" customHeight="1" thickBot="1" x14ac:dyDescent="0.35">
      <c r="A11" s="74">
        <v>4</v>
      </c>
      <c r="B11" s="408" t="s">
        <v>160</v>
      </c>
      <c r="C11" s="77" t="s">
        <v>334</v>
      </c>
      <c r="D11" s="18">
        <f>COUNTA(F21:F85)+D10+1</f>
        <v>132</v>
      </c>
      <c r="E11" s="82">
        <f>COUNTA(F21:F85)+1</f>
        <v>44</v>
      </c>
      <c r="F11" s="415">
        <f>MIN(F21:F86)</f>
        <v>41.89</v>
      </c>
      <c r="G11" s="48">
        <f>AVERAGE(F21:F86)</f>
        <v>42.157209302325576</v>
      </c>
      <c r="H11" s="16">
        <v>12</v>
      </c>
      <c r="I11" s="87">
        <f t="shared" si="1"/>
        <v>0.26720930232557549</v>
      </c>
      <c r="J11" s="92">
        <v>6.8100868055555555E-2</v>
      </c>
      <c r="K11" s="100">
        <f t="shared" si="0"/>
        <v>2.2593854166666663E-2</v>
      </c>
      <c r="L11" s="101">
        <f t="shared" si="2"/>
        <v>3.3962638888888882E-2</v>
      </c>
      <c r="M11" s="398" t="s">
        <v>209</v>
      </c>
      <c r="N11" s="64"/>
      <c r="O11" s="46"/>
      <c r="P11" s="17"/>
    </row>
    <row r="12" spans="1:16" s="3" customFormat="1" ht="30" customHeight="1" x14ac:dyDescent="0.3">
      <c r="A12" s="74">
        <v>5</v>
      </c>
      <c r="B12" s="409" t="s">
        <v>159</v>
      </c>
      <c r="C12" s="78" t="s">
        <v>348</v>
      </c>
      <c r="D12" s="18">
        <f>COUNTA(G21:G85)+D11+1</f>
        <v>189</v>
      </c>
      <c r="E12" s="82">
        <f>COUNTA(G21:G85)+1</f>
        <v>57</v>
      </c>
      <c r="F12" s="117">
        <f>MIN(G21:G86)</f>
        <v>41.71</v>
      </c>
      <c r="G12" s="48">
        <f>AVERAGE(G21:G886)</f>
        <v>42.111428571428583</v>
      </c>
      <c r="H12" s="16">
        <v>0</v>
      </c>
      <c r="I12" s="87">
        <f t="shared" si="1"/>
        <v>0.4014285714285819</v>
      </c>
      <c r="J12" s="92">
        <v>9.7020729166666667E-2</v>
      </c>
      <c r="K12" s="100">
        <f t="shared" si="0"/>
        <v>2.8919861111111111E-2</v>
      </c>
      <c r="L12" s="101">
        <f t="shared" si="2"/>
        <v>6.3058090277777784E-2</v>
      </c>
      <c r="M12" s="398" t="s">
        <v>210</v>
      </c>
      <c r="N12" s="64"/>
      <c r="O12" s="47"/>
    </row>
    <row r="13" spans="1:16" s="3" customFormat="1" ht="30" customHeight="1" x14ac:dyDescent="0.3">
      <c r="A13" s="74">
        <v>6</v>
      </c>
      <c r="B13" s="409" t="s">
        <v>160</v>
      </c>
      <c r="C13" s="78" t="s">
        <v>353</v>
      </c>
      <c r="D13" s="18">
        <f>COUNTA(H21:H85)+D12+1</f>
        <v>218</v>
      </c>
      <c r="E13" s="82">
        <f>COUNTA(H21:H85)+1</f>
        <v>29</v>
      </c>
      <c r="F13" s="88">
        <f>MIN(H21:H86)</f>
        <v>42.09</v>
      </c>
      <c r="G13" s="48">
        <f>AVERAGE(H21:H86)</f>
        <v>42.328571428571429</v>
      </c>
      <c r="H13" s="16">
        <v>7</v>
      </c>
      <c r="I13" s="87">
        <f>G13-F13</f>
        <v>0.23857142857142577</v>
      </c>
      <c r="J13" s="92">
        <v>0.11235171296296297</v>
      </c>
      <c r="K13" s="100">
        <f t="shared" si="0"/>
        <v>1.5330983796296299E-2</v>
      </c>
      <c r="L13" s="101">
        <f t="shared" si="2"/>
        <v>4.9293622685185182E-2</v>
      </c>
      <c r="M13" s="398" t="s">
        <v>211</v>
      </c>
      <c r="N13" s="64"/>
      <c r="O13" s="47"/>
    </row>
    <row r="14" spans="1:16" s="3" customFormat="1" ht="30" customHeight="1" x14ac:dyDescent="0.3">
      <c r="A14" s="74">
        <v>7</v>
      </c>
      <c r="B14" s="409" t="s">
        <v>160</v>
      </c>
      <c r="C14" s="78" t="s">
        <v>354</v>
      </c>
      <c r="D14" s="18">
        <f>COUNTA(I21:I85)+D13+1</f>
        <v>276</v>
      </c>
      <c r="E14" s="82">
        <f>COUNTA(I21:I85)+1</f>
        <v>58</v>
      </c>
      <c r="F14" s="88">
        <f>MIN(I21:I86)</f>
        <v>41.9</v>
      </c>
      <c r="G14" s="39">
        <f>AVERAGE(I21:I86)</f>
        <v>42.074210526315788</v>
      </c>
      <c r="H14" s="16">
        <v>18</v>
      </c>
      <c r="I14" s="87">
        <f t="shared" si="1"/>
        <v>0.17421052631578959</v>
      </c>
      <c r="J14" s="92">
        <v>0.14172137731481482</v>
      </c>
      <c r="K14" s="100">
        <f t="shared" si="0"/>
        <v>2.9369664351851857E-2</v>
      </c>
      <c r="L14" s="102">
        <f>K14+L13</f>
        <v>7.8663287037037039E-2</v>
      </c>
      <c r="M14" s="398" t="s">
        <v>212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159</v>
      </c>
      <c r="C15" s="79" t="s">
        <v>357</v>
      </c>
      <c r="D15" s="116">
        <f>COUNTA(J21:J85)+D14+1</f>
        <v>327</v>
      </c>
      <c r="E15" s="83">
        <f>COUNTA(J21:J85)+1</f>
        <v>51</v>
      </c>
      <c r="F15" s="89">
        <f>MIN(J21:J86)</f>
        <v>41.91</v>
      </c>
      <c r="G15" s="66">
        <f>AVERAGE(J21:J86)</f>
        <v>42.198000000000008</v>
      </c>
      <c r="H15" s="67">
        <v>7</v>
      </c>
      <c r="I15" s="90">
        <f t="shared" si="1"/>
        <v>0.28800000000001091</v>
      </c>
      <c r="J15" s="93" t="s">
        <v>174</v>
      </c>
      <c r="K15" s="103">
        <f t="shared" si="0"/>
        <v>2.54545486111111E-2</v>
      </c>
      <c r="L15" s="104">
        <f>K15+L12</f>
        <v>8.8512638888888884E-2</v>
      </c>
      <c r="M15" s="399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AVERAGE(F8,F10,F12,F15)</f>
        <v>41.792500000000004</v>
      </c>
      <c r="G16" s="41">
        <f>AVERAGE(G8,G10,G12,G15)</f>
        <v>42.145096804511283</v>
      </c>
      <c r="H16" s="54" t="s">
        <v>362</v>
      </c>
      <c r="I16" s="42">
        <f>AVERAGE(I8,I10,I12,I15)</f>
        <v>0.35259680451128084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AVERAGE(F9,F11,F13,F14)</f>
        <v>41.954999999999998</v>
      </c>
      <c r="G17" s="24">
        <f>AVERAGE(G9,G11,G13,G14)</f>
        <v>42.203372814303201</v>
      </c>
      <c r="H17" s="55" t="s">
        <v>363</v>
      </c>
      <c r="I17" s="25">
        <f>AVERAGE(I9,I11,I13,I14)</f>
        <v>0.24837281430319891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41.873750000000001</v>
      </c>
      <c r="G18" s="28">
        <f>AVERAGE(C21:J90)</f>
        <v>42.157968750000002</v>
      </c>
      <c r="H18" s="29"/>
      <c r="I18" s="30">
        <f>AVERAGE(I8:I15)</f>
        <v>0.30048480940723987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Тыщенко Миша</v>
      </c>
      <c r="D20" s="31" t="str">
        <f>B9</f>
        <v>Мифтахутдинов Ильяс</v>
      </c>
      <c r="E20" s="15" t="str">
        <f>B10</f>
        <v>Тыщенко Миша</v>
      </c>
      <c r="F20" s="15" t="str">
        <f>B11</f>
        <v>Мифтахутдинов Ильяс</v>
      </c>
      <c r="G20" s="15" t="str">
        <f>B12</f>
        <v>Тыщенко Миша</v>
      </c>
      <c r="H20" s="15" t="str">
        <f>B13</f>
        <v>Мифтахутдинов Ильяс</v>
      </c>
      <c r="I20" s="15" t="str">
        <f>B14</f>
        <v>Мифтахутдинов Ильяс</v>
      </c>
      <c r="J20" s="15" t="str">
        <f>B15</f>
        <v>Тыщенко Миша</v>
      </c>
    </row>
    <row r="21" spans="1:14" x14ac:dyDescent="0.3">
      <c r="B21" s="1">
        <v>1</v>
      </c>
      <c r="C21" s="32">
        <v>44.74</v>
      </c>
      <c r="D21" s="33">
        <v>43.61</v>
      </c>
      <c r="E21" s="33">
        <v>43.12</v>
      </c>
      <c r="F21" s="33">
        <v>43.47</v>
      </c>
      <c r="G21" s="33">
        <v>43.23</v>
      </c>
      <c r="H21" s="33">
        <v>43</v>
      </c>
      <c r="I21" s="107">
        <v>42.81</v>
      </c>
      <c r="J21" s="108">
        <v>43.03</v>
      </c>
      <c r="K21" s="105"/>
      <c r="M21" s="2"/>
      <c r="N21" s="2"/>
    </row>
    <row r="22" spans="1:14" x14ac:dyDescent="0.3">
      <c r="B22" s="1">
        <v>2</v>
      </c>
      <c r="C22" s="34">
        <v>42.33</v>
      </c>
      <c r="D22" s="35">
        <v>42.49</v>
      </c>
      <c r="E22" s="35">
        <v>42.24</v>
      </c>
      <c r="F22" s="35">
        <v>42.3</v>
      </c>
      <c r="G22" s="35">
        <v>42.35</v>
      </c>
      <c r="H22" s="35">
        <v>42.6</v>
      </c>
      <c r="I22" s="105">
        <v>41.99</v>
      </c>
      <c r="J22" s="109">
        <v>42.29</v>
      </c>
      <c r="K22" s="105"/>
      <c r="M22" s="3"/>
      <c r="N22" s="3"/>
    </row>
    <row r="23" spans="1:14" x14ac:dyDescent="0.3">
      <c r="B23" s="1">
        <v>3</v>
      </c>
      <c r="C23" s="34">
        <v>44.27</v>
      </c>
      <c r="D23" s="35">
        <v>42.34</v>
      </c>
      <c r="E23" s="35">
        <v>42.95</v>
      </c>
      <c r="F23" s="35">
        <v>42.23</v>
      </c>
      <c r="G23" s="35">
        <v>42.27</v>
      </c>
      <c r="H23" s="35">
        <v>42.12</v>
      </c>
      <c r="I23" s="105">
        <v>41.95</v>
      </c>
      <c r="J23" s="109">
        <v>42.23</v>
      </c>
      <c r="K23" s="105"/>
      <c r="M23" s="3"/>
      <c r="N23" s="3"/>
    </row>
    <row r="24" spans="1:14" x14ac:dyDescent="0.3">
      <c r="B24" s="1">
        <v>4</v>
      </c>
      <c r="C24" s="34">
        <v>42.33</v>
      </c>
      <c r="D24" s="35">
        <v>42.32</v>
      </c>
      <c r="E24" s="35">
        <v>42.03</v>
      </c>
      <c r="F24" s="35">
        <v>42.08</v>
      </c>
      <c r="G24" s="35">
        <v>43.16</v>
      </c>
      <c r="H24" s="35">
        <v>42.39</v>
      </c>
      <c r="I24" s="105">
        <v>42.02</v>
      </c>
      <c r="J24" s="109">
        <v>42.38</v>
      </c>
      <c r="K24" s="105"/>
      <c r="M24" s="3"/>
      <c r="N24" s="3"/>
    </row>
    <row r="25" spans="1:14" x14ac:dyDescent="0.3">
      <c r="B25" s="1">
        <v>5</v>
      </c>
      <c r="C25" s="34">
        <v>42.44</v>
      </c>
      <c r="D25" s="35">
        <v>42.15</v>
      </c>
      <c r="E25" s="35">
        <v>42.12</v>
      </c>
      <c r="F25" s="35">
        <v>42.18</v>
      </c>
      <c r="G25" s="35">
        <v>42.33</v>
      </c>
      <c r="H25" s="35">
        <v>42.15</v>
      </c>
      <c r="I25" s="105">
        <v>42.02</v>
      </c>
      <c r="J25" s="109">
        <v>42.17</v>
      </c>
      <c r="K25" s="105"/>
    </row>
    <row r="26" spans="1:14" x14ac:dyDescent="0.3">
      <c r="B26" s="1">
        <v>6</v>
      </c>
      <c r="C26" s="34">
        <v>42.11</v>
      </c>
      <c r="D26" s="35">
        <v>42.42</v>
      </c>
      <c r="E26" s="35">
        <v>41.97</v>
      </c>
      <c r="F26" s="35">
        <v>42.81</v>
      </c>
      <c r="G26" s="35">
        <v>42.56</v>
      </c>
      <c r="H26" s="35">
        <v>42.17</v>
      </c>
      <c r="I26" s="105">
        <v>42.11</v>
      </c>
      <c r="J26" s="109">
        <v>42.56</v>
      </c>
      <c r="K26" s="105"/>
    </row>
    <row r="27" spans="1:14" x14ac:dyDescent="0.3">
      <c r="B27" s="1">
        <v>7</v>
      </c>
      <c r="C27" s="34">
        <v>42.72</v>
      </c>
      <c r="D27" s="35">
        <v>42.16</v>
      </c>
      <c r="E27" s="35">
        <v>42.08</v>
      </c>
      <c r="F27" s="35">
        <v>42.07</v>
      </c>
      <c r="G27" s="35">
        <v>42.15</v>
      </c>
      <c r="H27" s="35">
        <v>42.94</v>
      </c>
      <c r="I27" s="105">
        <v>42.17</v>
      </c>
      <c r="J27" s="109">
        <v>42.45</v>
      </c>
      <c r="K27" s="105"/>
    </row>
    <row r="28" spans="1:14" x14ac:dyDescent="0.3">
      <c r="B28" s="1">
        <v>8</v>
      </c>
      <c r="C28" s="34">
        <v>41.93</v>
      </c>
      <c r="D28" s="35">
        <v>41.94</v>
      </c>
      <c r="E28" s="35">
        <v>42.13</v>
      </c>
      <c r="F28" s="35">
        <v>42.44</v>
      </c>
      <c r="G28" s="35">
        <v>42.01</v>
      </c>
      <c r="H28" s="35">
        <v>42.72</v>
      </c>
      <c r="I28" s="105">
        <v>42.03</v>
      </c>
      <c r="J28" s="109">
        <v>42.14</v>
      </c>
      <c r="K28" s="105"/>
    </row>
    <row r="29" spans="1:14" x14ac:dyDescent="0.3">
      <c r="B29" s="1">
        <v>9</v>
      </c>
      <c r="C29" s="40">
        <v>41.81</v>
      </c>
      <c r="D29" s="35">
        <v>42.25</v>
      </c>
      <c r="E29" s="35">
        <v>42</v>
      </c>
      <c r="F29" s="35">
        <v>42</v>
      </c>
      <c r="G29" s="35">
        <v>42.04</v>
      </c>
      <c r="H29" s="35">
        <v>42.33</v>
      </c>
      <c r="I29" s="105">
        <v>42.07</v>
      </c>
      <c r="J29" s="109">
        <v>42.18</v>
      </c>
      <c r="K29" s="105"/>
    </row>
    <row r="30" spans="1:14" x14ac:dyDescent="0.3">
      <c r="B30" s="1">
        <v>10</v>
      </c>
      <c r="C30" s="34">
        <v>42.1</v>
      </c>
      <c r="D30" s="35">
        <v>42.17</v>
      </c>
      <c r="E30" s="35">
        <v>42.04</v>
      </c>
      <c r="F30" s="35">
        <v>42.05</v>
      </c>
      <c r="G30" s="35">
        <v>41.94</v>
      </c>
      <c r="H30" s="35">
        <v>42.23</v>
      </c>
      <c r="I30" s="105">
        <v>42.69</v>
      </c>
      <c r="J30" s="109">
        <v>42.13</v>
      </c>
      <c r="K30" s="105"/>
    </row>
    <row r="31" spans="1:14" x14ac:dyDescent="0.3">
      <c r="B31" s="1">
        <v>11</v>
      </c>
      <c r="C31" s="34">
        <v>42.02</v>
      </c>
      <c r="D31" s="35">
        <v>42.14</v>
      </c>
      <c r="E31" s="35">
        <v>41.88</v>
      </c>
      <c r="F31" s="35">
        <v>42.09</v>
      </c>
      <c r="G31" s="35">
        <v>42.11</v>
      </c>
      <c r="H31" s="35">
        <v>42.3</v>
      </c>
      <c r="I31" s="105">
        <v>42.06</v>
      </c>
      <c r="J31" s="109">
        <v>42.13</v>
      </c>
      <c r="K31" s="105"/>
    </row>
    <row r="32" spans="1:14" x14ac:dyDescent="0.3">
      <c r="B32" s="1">
        <v>12</v>
      </c>
      <c r="C32" s="34">
        <v>41.91</v>
      </c>
      <c r="D32" s="35">
        <v>42.19</v>
      </c>
      <c r="E32" s="35">
        <v>41.93</v>
      </c>
      <c r="F32" s="35">
        <v>42.38</v>
      </c>
      <c r="G32" s="35">
        <v>42.77</v>
      </c>
      <c r="H32" s="35">
        <v>42.29</v>
      </c>
      <c r="I32" s="105">
        <v>41.92</v>
      </c>
      <c r="J32" s="109">
        <v>42.23</v>
      </c>
      <c r="K32" s="105"/>
    </row>
    <row r="33" spans="2:12" x14ac:dyDescent="0.3">
      <c r="B33" s="1">
        <v>13</v>
      </c>
      <c r="C33" s="34">
        <v>41.87</v>
      </c>
      <c r="D33" s="35">
        <v>42.01</v>
      </c>
      <c r="E33" s="35">
        <v>41.96</v>
      </c>
      <c r="F33" s="35">
        <v>42.02</v>
      </c>
      <c r="G33" s="35">
        <v>42.1</v>
      </c>
      <c r="H33" s="35">
        <v>42.31</v>
      </c>
      <c r="I33" s="105">
        <v>42.21</v>
      </c>
      <c r="J33" s="109">
        <v>42.04</v>
      </c>
      <c r="K33" s="106"/>
      <c r="L33" s="1"/>
    </row>
    <row r="34" spans="2:12" x14ac:dyDescent="0.3">
      <c r="B34" s="1">
        <v>14</v>
      </c>
      <c r="C34" s="37">
        <v>41.86</v>
      </c>
      <c r="D34" s="35">
        <v>42.26</v>
      </c>
      <c r="E34" s="35">
        <v>41.95</v>
      </c>
      <c r="F34" s="35">
        <v>41.94</v>
      </c>
      <c r="G34" s="35">
        <v>41.83</v>
      </c>
      <c r="H34" s="35">
        <v>42.19</v>
      </c>
      <c r="I34" s="105">
        <v>42</v>
      </c>
      <c r="J34" s="109">
        <v>42.49</v>
      </c>
      <c r="K34" s="106"/>
      <c r="L34" s="1"/>
    </row>
    <row r="35" spans="2:12" x14ac:dyDescent="0.3">
      <c r="B35" s="1">
        <v>15</v>
      </c>
      <c r="C35" s="34">
        <v>41.88</v>
      </c>
      <c r="D35" s="35">
        <v>42</v>
      </c>
      <c r="E35" s="35">
        <v>42.44</v>
      </c>
      <c r="F35" s="35">
        <v>41.95</v>
      </c>
      <c r="G35" s="35">
        <v>42.02</v>
      </c>
      <c r="H35" s="35">
        <v>42.33</v>
      </c>
      <c r="I35" s="105">
        <v>41.97</v>
      </c>
      <c r="J35" s="109">
        <v>42.25</v>
      </c>
      <c r="K35" s="106"/>
      <c r="L35" s="1"/>
    </row>
    <row r="36" spans="2:12" x14ac:dyDescent="0.3">
      <c r="B36" s="1">
        <v>16</v>
      </c>
      <c r="C36" s="34">
        <v>41.93</v>
      </c>
      <c r="D36" s="43">
        <v>42.06</v>
      </c>
      <c r="E36" s="35">
        <v>41.89</v>
      </c>
      <c r="F36" s="35">
        <v>41.94</v>
      </c>
      <c r="G36" s="35">
        <v>42.19</v>
      </c>
      <c r="H36" s="35">
        <v>42.19</v>
      </c>
      <c r="I36" s="105">
        <v>41.94</v>
      </c>
      <c r="J36" s="109">
        <v>41.96</v>
      </c>
      <c r="K36" s="106"/>
      <c r="L36" s="1"/>
    </row>
    <row r="37" spans="2:12" x14ac:dyDescent="0.3">
      <c r="B37" s="1">
        <v>17</v>
      </c>
      <c r="C37" s="34">
        <v>41.91</v>
      </c>
      <c r="D37" s="35">
        <v>42.3</v>
      </c>
      <c r="E37" s="35">
        <v>41.99</v>
      </c>
      <c r="F37" s="35">
        <v>41.98</v>
      </c>
      <c r="G37" s="35">
        <v>41.84</v>
      </c>
      <c r="H37" s="35">
        <v>42.18</v>
      </c>
      <c r="I37" s="105">
        <v>42.03</v>
      </c>
      <c r="J37" s="109">
        <v>42.07</v>
      </c>
      <c r="K37" s="106"/>
      <c r="L37" s="1"/>
    </row>
    <row r="38" spans="2:12" x14ac:dyDescent="0.3">
      <c r="B38" s="1">
        <v>18</v>
      </c>
      <c r="C38" s="34">
        <v>41.67</v>
      </c>
      <c r="D38" s="35">
        <v>41.96</v>
      </c>
      <c r="E38" s="35">
        <v>42.1</v>
      </c>
      <c r="F38" s="35">
        <v>42.21</v>
      </c>
      <c r="G38" s="35">
        <v>42.21</v>
      </c>
      <c r="H38" s="35">
        <v>42.25</v>
      </c>
      <c r="I38" s="105">
        <v>42.07</v>
      </c>
      <c r="J38" s="109">
        <v>42.13</v>
      </c>
      <c r="K38" s="106"/>
      <c r="L38" s="1"/>
    </row>
    <row r="39" spans="2:12" x14ac:dyDescent="0.3">
      <c r="B39" s="1">
        <v>19</v>
      </c>
      <c r="C39" s="34">
        <v>42.24</v>
      </c>
      <c r="D39" s="35">
        <v>42.21</v>
      </c>
      <c r="E39" s="35">
        <v>42.21</v>
      </c>
      <c r="F39" s="35">
        <v>41.91</v>
      </c>
      <c r="G39" s="35">
        <v>42.03</v>
      </c>
      <c r="H39" s="35">
        <v>42.33</v>
      </c>
      <c r="I39" s="105">
        <v>42.24</v>
      </c>
      <c r="J39" s="109">
        <v>42.13</v>
      </c>
      <c r="K39" s="106"/>
      <c r="L39" s="1"/>
    </row>
    <row r="40" spans="2:12" x14ac:dyDescent="0.3">
      <c r="B40" s="1">
        <v>20</v>
      </c>
      <c r="C40" s="34">
        <v>42.07</v>
      </c>
      <c r="D40" s="35">
        <v>42.09</v>
      </c>
      <c r="E40" s="35">
        <v>41.91</v>
      </c>
      <c r="F40" s="35">
        <v>41.89</v>
      </c>
      <c r="G40" s="35">
        <v>41.93</v>
      </c>
      <c r="H40" s="35">
        <v>42.31</v>
      </c>
      <c r="I40" s="105">
        <v>42.07</v>
      </c>
      <c r="J40" s="109">
        <v>42.13</v>
      </c>
      <c r="K40" s="106"/>
      <c r="L40" s="1"/>
    </row>
    <row r="41" spans="2:12" x14ac:dyDescent="0.3">
      <c r="B41" s="1">
        <v>21</v>
      </c>
      <c r="C41" s="34">
        <v>42.15</v>
      </c>
      <c r="D41" s="35"/>
      <c r="E41" s="35">
        <v>42.16</v>
      </c>
      <c r="F41" s="35">
        <v>42.14</v>
      </c>
      <c r="G41" s="35">
        <v>42.4</v>
      </c>
      <c r="H41" s="35">
        <v>42.14</v>
      </c>
      <c r="I41" s="105">
        <v>42.28</v>
      </c>
      <c r="J41" s="109">
        <v>42.19</v>
      </c>
      <c r="K41" s="106"/>
      <c r="L41" s="1"/>
    </row>
    <row r="42" spans="2:12" x14ac:dyDescent="0.3">
      <c r="B42" s="1">
        <v>22</v>
      </c>
      <c r="C42" s="34">
        <v>42.44</v>
      </c>
      <c r="D42" s="35"/>
      <c r="E42" s="35">
        <v>42.02</v>
      </c>
      <c r="F42" s="35">
        <v>42.42</v>
      </c>
      <c r="G42" s="35">
        <v>42.57</v>
      </c>
      <c r="H42" s="35">
        <v>42.17</v>
      </c>
      <c r="I42" s="105">
        <v>42.39</v>
      </c>
      <c r="J42" s="109">
        <v>42.4</v>
      </c>
      <c r="K42" s="106"/>
      <c r="L42" s="1"/>
    </row>
    <row r="43" spans="2:12" x14ac:dyDescent="0.3">
      <c r="B43" s="1">
        <v>23</v>
      </c>
      <c r="C43" s="34">
        <v>41.97</v>
      </c>
      <c r="D43" s="35"/>
      <c r="E43" s="35">
        <v>42.03</v>
      </c>
      <c r="F43" s="35">
        <v>41.99</v>
      </c>
      <c r="G43" s="35">
        <v>41.98</v>
      </c>
      <c r="H43" s="35">
        <v>42.21</v>
      </c>
      <c r="I43" s="105">
        <v>42.22</v>
      </c>
      <c r="J43" s="109">
        <v>42.17</v>
      </c>
      <c r="K43" s="106"/>
      <c r="L43" s="1"/>
    </row>
    <row r="44" spans="2:12" x14ac:dyDescent="0.3">
      <c r="B44" s="1">
        <v>24</v>
      </c>
      <c r="C44" s="34">
        <v>42.01</v>
      </c>
      <c r="D44" s="35"/>
      <c r="E44" s="35">
        <v>42.06</v>
      </c>
      <c r="F44" s="35">
        <v>42.12</v>
      </c>
      <c r="G44" s="35">
        <v>42.01</v>
      </c>
      <c r="H44" s="35">
        <v>42.09</v>
      </c>
      <c r="I44" s="105">
        <v>42.01</v>
      </c>
      <c r="J44" s="109">
        <v>42.1</v>
      </c>
      <c r="K44" s="106"/>
      <c r="L44" s="1"/>
    </row>
    <row r="45" spans="2:12" x14ac:dyDescent="0.3">
      <c r="B45" s="1">
        <v>25</v>
      </c>
      <c r="C45" s="34">
        <v>41.8</v>
      </c>
      <c r="D45" s="35"/>
      <c r="E45" s="35">
        <v>42.06</v>
      </c>
      <c r="F45" s="35">
        <v>41.93</v>
      </c>
      <c r="G45" s="35">
        <v>41.9</v>
      </c>
      <c r="H45" s="35">
        <v>42.28</v>
      </c>
      <c r="I45" s="105">
        <v>41.98</v>
      </c>
      <c r="J45" s="109">
        <v>42.09</v>
      </c>
      <c r="K45" s="106"/>
      <c r="L45" s="1"/>
    </row>
    <row r="46" spans="2:12" x14ac:dyDescent="0.3">
      <c r="B46" s="1">
        <v>26</v>
      </c>
      <c r="C46" s="34">
        <v>42.06</v>
      </c>
      <c r="D46" s="35"/>
      <c r="E46" s="35">
        <v>42.01</v>
      </c>
      <c r="F46" s="35">
        <v>42.09</v>
      </c>
      <c r="G46" s="35">
        <v>42.17</v>
      </c>
      <c r="H46" s="35">
        <v>42.26</v>
      </c>
      <c r="I46" s="105">
        <v>42.04</v>
      </c>
      <c r="J46" s="109">
        <v>42.14</v>
      </c>
      <c r="K46" s="106"/>
      <c r="L46" s="1"/>
    </row>
    <row r="47" spans="2:12" x14ac:dyDescent="0.3">
      <c r="B47" s="1">
        <v>27</v>
      </c>
      <c r="C47" s="34">
        <v>41.98</v>
      </c>
      <c r="D47" s="35"/>
      <c r="E47" s="35">
        <v>41.92</v>
      </c>
      <c r="F47" s="35">
        <v>41.96</v>
      </c>
      <c r="G47" s="35">
        <v>42.13</v>
      </c>
      <c r="H47" s="35">
        <v>42.29</v>
      </c>
      <c r="I47" s="105">
        <v>42.02</v>
      </c>
      <c r="J47" s="109">
        <v>42.34</v>
      </c>
      <c r="K47" s="106"/>
      <c r="L47" s="1"/>
    </row>
    <row r="48" spans="2:12" x14ac:dyDescent="0.3">
      <c r="B48" s="1">
        <v>28</v>
      </c>
      <c r="C48" s="34">
        <v>42.02</v>
      </c>
      <c r="D48" s="35"/>
      <c r="E48" s="35">
        <v>42.01</v>
      </c>
      <c r="F48" s="35">
        <v>42.09</v>
      </c>
      <c r="G48" s="35">
        <v>42</v>
      </c>
      <c r="H48" s="35">
        <v>42.43</v>
      </c>
      <c r="I48" s="105">
        <v>41.95</v>
      </c>
      <c r="J48" s="109">
        <v>42.25</v>
      </c>
      <c r="K48" s="106"/>
      <c r="L48" s="1"/>
    </row>
    <row r="49" spans="2:12" x14ac:dyDescent="0.3">
      <c r="B49" s="1">
        <v>29</v>
      </c>
      <c r="C49" s="34">
        <v>42.08</v>
      </c>
      <c r="D49" s="35"/>
      <c r="E49" s="35"/>
      <c r="F49" s="35">
        <v>41.96</v>
      </c>
      <c r="G49" s="35">
        <v>41.91</v>
      </c>
      <c r="H49" s="35"/>
      <c r="I49" s="105">
        <v>41.96</v>
      </c>
      <c r="J49" s="109">
        <v>41.91</v>
      </c>
      <c r="K49" s="106"/>
      <c r="L49" s="1"/>
    </row>
    <row r="50" spans="2:12" x14ac:dyDescent="0.3">
      <c r="B50" s="1">
        <v>30</v>
      </c>
      <c r="C50" s="34">
        <v>42.08</v>
      </c>
      <c r="D50" s="35"/>
      <c r="E50" s="35"/>
      <c r="F50" s="35">
        <v>42</v>
      </c>
      <c r="G50" s="35">
        <v>42</v>
      </c>
      <c r="H50" s="35"/>
      <c r="I50" s="105">
        <v>41.94</v>
      </c>
      <c r="J50" s="109">
        <v>42.12</v>
      </c>
      <c r="K50" s="106"/>
      <c r="L50" s="1"/>
    </row>
    <row r="51" spans="2:12" x14ac:dyDescent="0.3">
      <c r="B51" s="1">
        <v>31</v>
      </c>
      <c r="C51" s="34">
        <v>41.85</v>
      </c>
      <c r="D51" s="35"/>
      <c r="E51" s="35"/>
      <c r="F51" s="35">
        <v>42.05</v>
      </c>
      <c r="G51" s="35">
        <v>42</v>
      </c>
      <c r="H51" s="35"/>
      <c r="I51" s="105">
        <v>42.06</v>
      </c>
      <c r="J51" s="109">
        <v>42.4</v>
      </c>
      <c r="K51" s="106"/>
      <c r="L51" s="1"/>
    </row>
    <row r="52" spans="2:12" x14ac:dyDescent="0.3">
      <c r="B52" s="1">
        <v>32</v>
      </c>
      <c r="C52" s="34">
        <v>41.88</v>
      </c>
      <c r="D52" s="35"/>
      <c r="E52" s="35"/>
      <c r="F52" s="35">
        <v>42.19</v>
      </c>
      <c r="G52" s="35">
        <v>41.91</v>
      </c>
      <c r="H52" s="35"/>
      <c r="I52" s="105">
        <v>41.97</v>
      </c>
      <c r="J52" s="109">
        <v>42.16</v>
      </c>
      <c r="K52" s="106"/>
      <c r="L52" s="1"/>
    </row>
    <row r="53" spans="2:12" x14ac:dyDescent="0.3">
      <c r="B53" s="1">
        <v>33</v>
      </c>
      <c r="C53" s="34">
        <v>41.77</v>
      </c>
      <c r="D53" s="35"/>
      <c r="E53" s="35"/>
      <c r="F53" s="35">
        <v>41.93</v>
      </c>
      <c r="G53" s="35">
        <v>42.09</v>
      </c>
      <c r="H53" s="35"/>
      <c r="I53" s="105">
        <v>42.05</v>
      </c>
      <c r="J53" s="109">
        <v>42.13</v>
      </c>
      <c r="K53" s="106"/>
      <c r="L53" s="1"/>
    </row>
    <row r="54" spans="2:12" x14ac:dyDescent="0.3">
      <c r="B54" s="1">
        <v>34</v>
      </c>
      <c r="C54" s="34">
        <v>41.87</v>
      </c>
      <c r="D54" s="35"/>
      <c r="E54" s="35"/>
      <c r="F54" s="35">
        <v>42.11</v>
      </c>
      <c r="G54" s="35">
        <v>41.99</v>
      </c>
      <c r="H54" s="35"/>
      <c r="I54" s="105">
        <v>42.01</v>
      </c>
      <c r="J54" s="109">
        <v>42.32</v>
      </c>
      <c r="K54" s="106"/>
      <c r="L54" s="1"/>
    </row>
    <row r="55" spans="2:12" x14ac:dyDescent="0.3">
      <c r="B55" s="1">
        <v>35</v>
      </c>
      <c r="C55" s="34">
        <v>41.86</v>
      </c>
      <c r="D55" s="35"/>
      <c r="E55" s="35"/>
      <c r="F55" s="35">
        <v>43.02</v>
      </c>
      <c r="G55" s="35">
        <v>42</v>
      </c>
      <c r="H55" s="35"/>
      <c r="I55" s="105">
        <v>42.05</v>
      </c>
      <c r="J55" s="109">
        <v>42.21</v>
      </c>
      <c r="K55" s="106"/>
      <c r="L55" s="1"/>
    </row>
    <row r="56" spans="2:12" x14ac:dyDescent="0.3">
      <c r="B56" s="1">
        <v>36</v>
      </c>
      <c r="C56" s="34">
        <v>42.02</v>
      </c>
      <c r="D56" s="35"/>
      <c r="E56" s="35"/>
      <c r="F56" s="35">
        <v>42.09</v>
      </c>
      <c r="G56" s="35">
        <v>41.95</v>
      </c>
      <c r="H56" s="35"/>
      <c r="I56" s="105">
        <v>41.94</v>
      </c>
      <c r="J56" s="109">
        <v>42.76</v>
      </c>
      <c r="K56" s="106"/>
      <c r="L56" s="1"/>
    </row>
    <row r="57" spans="2:12" x14ac:dyDescent="0.3">
      <c r="B57" s="1">
        <v>37</v>
      </c>
      <c r="C57" s="34">
        <v>41.91</v>
      </c>
      <c r="D57" s="35"/>
      <c r="E57" s="35"/>
      <c r="F57" s="35">
        <v>42</v>
      </c>
      <c r="G57" s="35">
        <v>41.86</v>
      </c>
      <c r="H57" s="35"/>
      <c r="I57" s="105">
        <v>42.28</v>
      </c>
      <c r="J57" s="109">
        <v>42.15</v>
      </c>
      <c r="K57" s="106"/>
      <c r="L57" s="1"/>
    </row>
    <row r="58" spans="2:12" x14ac:dyDescent="0.3">
      <c r="B58" s="1">
        <v>38</v>
      </c>
      <c r="C58" s="34">
        <v>42.05</v>
      </c>
      <c r="D58" s="35"/>
      <c r="E58" s="35"/>
      <c r="F58" s="35">
        <v>41.93</v>
      </c>
      <c r="G58" s="35">
        <v>41.94</v>
      </c>
      <c r="H58" s="35"/>
      <c r="I58" s="105">
        <v>42.3</v>
      </c>
      <c r="J58" s="109">
        <v>42.22</v>
      </c>
      <c r="K58" s="106"/>
      <c r="L58" s="1"/>
    </row>
    <row r="59" spans="2:12" x14ac:dyDescent="0.3">
      <c r="B59" s="1">
        <v>39</v>
      </c>
      <c r="C59" s="34"/>
      <c r="D59" s="35"/>
      <c r="E59" s="35"/>
      <c r="F59" s="35">
        <v>42.04</v>
      </c>
      <c r="G59" s="35">
        <v>41.94</v>
      </c>
      <c r="H59" s="35"/>
      <c r="I59" s="105">
        <v>42.07</v>
      </c>
      <c r="J59" s="109">
        <v>42.09</v>
      </c>
      <c r="K59" s="106"/>
      <c r="L59" s="1"/>
    </row>
    <row r="60" spans="2:12" x14ac:dyDescent="0.3">
      <c r="B60" s="1">
        <v>40</v>
      </c>
      <c r="C60" s="34"/>
      <c r="D60" s="35"/>
      <c r="E60" s="35"/>
      <c r="F60" s="35">
        <v>42.09</v>
      </c>
      <c r="G60" s="35">
        <v>41.86</v>
      </c>
      <c r="H60" s="35"/>
      <c r="I60" s="105">
        <v>42.01</v>
      </c>
      <c r="J60" s="109">
        <v>41.91</v>
      </c>
      <c r="K60" s="106"/>
      <c r="L60" s="1"/>
    </row>
    <row r="61" spans="2:12" x14ac:dyDescent="0.3">
      <c r="B61" s="1">
        <v>41</v>
      </c>
      <c r="C61" s="34"/>
      <c r="D61" s="35"/>
      <c r="E61" s="35"/>
      <c r="F61" s="35">
        <v>41.99</v>
      </c>
      <c r="G61" s="35">
        <v>42.01</v>
      </c>
      <c r="H61" s="35"/>
      <c r="I61" s="105">
        <v>41.91</v>
      </c>
      <c r="J61" s="109">
        <v>42.02</v>
      </c>
      <c r="K61" s="106"/>
      <c r="L61" s="1"/>
    </row>
    <row r="62" spans="2:12" x14ac:dyDescent="0.3">
      <c r="B62" s="1">
        <v>42</v>
      </c>
      <c r="C62" s="34"/>
      <c r="D62" s="35"/>
      <c r="E62" s="35"/>
      <c r="F62" s="35">
        <v>42.05</v>
      </c>
      <c r="G62" s="35">
        <v>41.93</v>
      </c>
      <c r="H62" s="35"/>
      <c r="I62" s="105">
        <v>42.07</v>
      </c>
      <c r="J62" s="109">
        <v>42</v>
      </c>
      <c r="K62" s="106"/>
      <c r="L62" s="1"/>
    </row>
    <row r="63" spans="2:12" x14ac:dyDescent="0.3">
      <c r="B63" s="1">
        <v>43</v>
      </c>
      <c r="C63" s="34"/>
      <c r="D63" s="35"/>
      <c r="E63" s="35"/>
      <c r="F63" s="35">
        <v>42.63</v>
      </c>
      <c r="G63" s="35">
        <v>41.88</v>
      </c>
      <c r="H63" s="35"/>
      <c r="I63" s="105">
        <v>42.04</v>
      </c>
      <c r="J63" s="109">
        <v>42.43</v>
      </c>
      <c r="K63" s="106"/>
      <c r="L63" s="1"/>
    </row>
    <row r="64" spans="2:12" x14ac:dyDescent="0.3">
      <c r="B64" s="1">
        <v>44</v>
      </c>
      <c r="C64" s="34"/>
      <c r="D64" s="35"/>
      <c r="E64" s="35"/>
      <c r="F64" s="35"/>
      <c r="G64" s="35">
        <v>41.9</v>
      </c>
      <c r="H64" s="35"/>
      <c r="I64" s="105">
        <v>42.05</v>
      </c>
      <c r="J64" s="109">
        <v>41.94</v>
      </c>
      <c r="K64" s="106"/>
      <c r="L64" s="1"/>
    </row>
    <row r="65" spans="2:12" x14ac:dyDescent="0.3">
      <c r="B65" s="1">
        <v>45</v>
      </c>
      <c r="C65" s="34"/>
      <c r="D65" s="35"/>
      <c r="E65" s="35"/>
      <c r="F65" s="35"/>
      <c r="G65" s="35">
        <v>42.08</v>
      </c>
      <c r="H65" s="35"/>
      <c r="I65" s="105">
        <v>42</v>
      </c>
      <c r="J65" s="109">
        <v>41.94</v>
      </c>
      <c r="K65" s="106"/>
      <c r="L65" s="1"/>
    </row>
    <row r="66" spans="2:12" x14ac:dyDescent="0.3">
      <c r="B66" s="1">
        <v>46</v>
      </c>
      <c r="C66" s="34"/>
      <c r="D66" s="35"/>
      <c r="E66" s="35"/>
      <c r="F66" s="35"/>
      <c r="G66" s="35">
        <v>42.02</v>
      </c>
      <c r="H66" s="35"/>
      <c r="I66" s="105">
        <v>42.1</v>
      </c>
      <c r="J66" s="109">
        <v>41.97</v>
      </c>
      <c r="K66" s="106"/>
      <c r="L66" s="1"/>
    </row>
    <row r="67" spans="2:12" x14ac:dyDescent="0.3">
      <c r="B67" s="1">
        <v>47</v>
      </c>
      <c r="C67" s="34"/>
      <c r="D67" s="35"/>
      <c r="E67" s="35"/>
      <c r="F67" s="35"/>
      <c r="G67" s="35">
        <v>41.94</v>
      </c>
      <c r="H67" s="35"/>
      <c r="I67" s="105">
        <v>41.92</v>
      </c>
      <c r="J67" s="109">
        <v>42</v>
      </c>
      <c r="K67" s="106"/>
      <c r="L67" s="1"/>
    </row>
    <row r="68" spans="2:12" x14ac:dyDescent="0.3">
      <c r="B68" s="1">
        <v>48</v>
      </c>
      <c r="C68" s="34"/>
      <c r="D68" s="35"/>
      <c r="E68" s="35"/>
      <c r="F68" s="35"/>
      <c r="G68" s="35">
        <v>42.07</v>
      </c>
      <c r="H68" s="35"/>
      <c r="I68" s="105">
        <v>42.04</v>
      </c>
      <c r="J68" s="109">
        <v>41.92</v>
      </c>
      <c r="K68" s="106"/>
      <c r="L68" s="1"/>
    </row>
    <row r="69" spans="2:12" x14ac:dyDescent="0.3">
      <c r="B69" s="1">
        <v>49</v>
      </c>
      <c r="C69" s="34"/>
      <c r="D69" s="35"/>
      <c r="E69" s="35"/>
      <c r="F69" s="35"/>
      <c r="G69" s="35">
        <v>42.16</v>
      </c>
      <c r="H69" s="35"/>
      <c r="I69" s="105">
        <v>42.02</v>
      </c>
      <c r="J69" s="109">
        <v>42.35</v>
      </c>
      <c r="K69" s="106"/>
      <c r="L69" s="1"/>
    </row>
    <row r="70" spans="2:12" x14ac:dyDescent="0.3">
      <c r="B70" s="1">
        <v>50</v>
      </c>
      <c r="C70" s="34"/>
      <c r="D70" s="35"/>
      <c r="E70" s="35"/>
      <c r="F70" s="35"/>
      <c r="G70" s="35">
        <v>42.12</v>
      </c>
      <c r="H70" s="35"/>
      <c r="I70" s="105">
        <v>42.07</v>
      </c>
      <c r="J70" s="109">
        <v>42.15</v>
      </c>
      <c r="K70" s="106"/>
      <c r="L70" s="1"/>
    </row>
    <row r="71" spans="2:12" x14ac:dyDescent="0.3">
      <c r="B71" s="1">
        <v>51</v>
      </c>
      <c r="C71" s="34"/>
      <c r="D71" s="35"/>
      <c r="E71" s="35"/>
      <c r="F71" s="35"/>
      <c r="G71" s="35">
        <v>42.26</v>
      </c>
      <c r="H71" s="35"/>
      <c r="I71" s="105">
        <v>42.08</v>
      </c>
      <c r="J71" s="109"/>
      <c r="K71" s="106"/>
      <c r="L71" s="1"/>
    </row>
    <row r="72" spans="2:12" x14ac:dyDescent="0.3">
      <c r="B72" s="1">
        <v>52</v>
      </c>
      <c r="C72" s="34"/>
      <c r="D72" s="35"/>
      <c r="E72" s="35"/>
      <c r="F72" s="35"/>
      <c r="G72" s="35">
        <v>42.16</v>
      </c>
      <c r="H72" s="35"/>
      <c r="I72" s="105">
        <v>42.07</v>
      </c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/>
      <c r="G73" s="35">
        <v>42.1</v>
      </c>
      <c r="H73" s="35"/>
      <c r="I73" s="105">
        <v>41.91</v>
      </c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/>
      <c r="G74" s="35">
        <v>42.03</v>
      </c>
      <c r="H74" s="35"/>
      <c r="I74" s="105">
        <v>41.95</v>
      </c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/>
      <c r="G75" s="35">
        <v>41.71</v>
      </c>
      <c r="H75" s="35"/>
      <c r="I75" s="105">
        <v>41.9</v>
      </c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/>
      <c r="G76" s="35">
        <v>42.19</v>
      </c>
      <c r="H76" s="35"/>
      <c r="I76" s="105">
        <v>41.9</v>
      </c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/>
      <c r="H77" s="35"/>
      <c r="I77" s="106">
        <v>42.3</v>
      </c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I16" activeCellId="1" sqref="G16:G17 I16:I17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121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122</v>
      </c>
      <c r="C8" s="76" t="s">
        <v>348</v>
      </c>
      <c r="D8" s="115">
        <f>COUNTA(C21:C85)</f>
        <v>21</v>
      </c>
      <c r="E8" s="81">
        <f>COUNTA(C21:C85)</f>
        <v>21</v>
      </c>
      <c r="F8" s="124">
        <f>MIN(C21:C84)</f>
        <v>42.23</v>
      </c>
      <c r="G8" s="118">
        <f>AVERAGE(C21:C87)</f>
        <v>42.69</v>
      </c>
      <c r="H8" s="62">
        <v>5</v>
      </c>
      <c r="I8" s="86">
        <f>G8-F8</f>
        <v>0.46000000000000085</v>
      </c>
      <c r="J8" s="91">
        <v>1.0919131944444445E-2</v>
      </c>
      <c r="K8" s="98">
        <f>J8</f>
        <v>1.0919131944444445E-2</v>
      </c>
      <c r="L8" s="99">
        <f>K8</f>
        <v>1.0919131944444445E-2</v>
      </c>
      <c r="M8" s="397" t="s">
        <v>187</v>
      </c>
      <c r="N8" s="403"/>
      <c r="O8" s="402"/>
      <c r="P8" s="17"/>
    </row>
    <row r="9" spans="1:16" s="3" customFormat="1" ht="30" customHeight="1" thickBot="1" x14ac:dyDescent="0.35">
      <c r="A9" s="74">
        <v>2</v>
      </c>
      <c r="B9" s="80" t="s">
        <v>386</v>
      </c>
      <c r="C9" s="77" t="s">
        <v>353</v>
      </c>
      <c r="D9" s="18">
        <f>COUNTA(D21:D85)+D8+1</f>
        <v>48</v>
      </c>
      <c r="E9" s="82">
        <f>COUNTA(D21:D85)+1</f>
        <v>27</v>
      </c>
      <c r="F9" s="423">
        <f>MIN(D21:D84)</f>
        <v>41.91</v>
      </c>
      <c r="G9" s="49">
        <f>AVERAGE(D21:D86)</f>
        <v>42.383461538461532</v>
      </c>
      <c r="H9" s="16">
        <v>2</v>
      </c>
      <c r="I9" s="87">
        <f>G9-F9</f>
        <v>0.47346153846153527</v>
      </c>
      <c r="J9" s="92">
        <v>2.5293541666666666E-2</v>
      </c>
      <c r="K9" s="100">
        <f t="shared" ref="K9:K15" si="0">J9-J8</f>
        <v>1.4374409722222221E-2</v>
      </c>
      <c r="L9" s="101">
        <f>K9</f>
        <v>1.4374409722222221E-2</v>
      </c>
      <c r="M9" s="398" t="s">
        <v>188</v>
      </c>
      <c r="N9" s="403" t="s">
        <v>324</v>
      </c>
      <c r="O9" s="402" t="s">
        <v>319</v>
      </c>
      <c r="P9" s="17"/>
    </row>
    <row r="10" spans="1:16" s="3" customFormat="1" ht="30" customHeight="1" thickBot="1" x14ac:dyDescent="0.35">
      <c r="A10" s="74">
        <v>3</v>
      </c>
      <c r="B10" s="80" t="s">
        <v>122</v>
      </c>
      <c r="C10" s="77" t="s">
        <v>357</v>
      </c>
      <c r="D10" s="18">
        <f>COUNTA(E21:E85)+D9+1</f>
        <v>90</v>
      </c>
      <c r="E10" s="82">
        <f>COUNTA(E21:E85)+1</f>
        <v>42</v>
      </c>
      <c r="F10" s="419">
        <f>MIN(E21:E86)</f>
        <v>41.91</v>
      </c>
      <c r="G10" s="48">
        <f>AVERAGE(E21:E87)</f>
        <v>42.160975609756093</v>
      </c>
      <c r="H10" s="16">
        <v>7</v>
      </c>
      <c r="I10" s="87">
        <f t="shared" ref="I10:I15" si="1">G10-F10</f>
        <v>0.25097560975609667</v>
      </c>
      <c r="J10" s="92">
        <v>4.6642743055555554E-2</v>
      </c>
      <c r="K10" s="100">
        <f t="shared" si="0"/>
        <v>2.1349201388888888E-2</v>
      </c>
      <c r="L10" s="101">
        <f t="shared" ref="L10:L15" si="2">K10+L8</f>
        <v>3.2268333333333329E-2</v>
      </c>
      <c r="M10" s="398" t="s">
        <v>189</v>
      </c>
      <c r="N10" s="65"/>
      <c r="O10" s="56"/>
      <c r="P10" s="17"/>
    </row>
    <row r="11" spans="1:16" s="3" customFormat="1" ht="30" customHeight="1" thickBot="1" x14ac:dyDescent="0.35">
      <c r="A11" s="74">
        <v>4</v>
      </c>
      <c r="B11" s="80" t="s">
        <v>386</v>
      </c>
      <c r="C11" s="77" t="s">
        <v>354</v>
      </c>
      <c r="D11" s="18">
        <f>COUNTA(F21:F85)+D10+1</f>
        <v>152</v>
      </c>
      <c r="E11" s="82">
        <f>COUNTA(F21:F85)+1</f>
        <v>62</v>
      </c>
      <c r="F11" s="415">
        <f>MIN(F21:F86)</f>
        <v>41.53</v>
      </c>
      <c r="G11" s="48">
        <f>AVERAGE(F21:F86)</f>
        <v>41.956229508196721</v>
      </c>
      <c r="H11" s="16">
        <v>4</v>
      </c>
      <c r="I11" s="87">
        <f t="shared" si="1"/>
        <v>0.42622950819671956</v>
      </c>
      <c r="J11" s="92">
        <v>7.7867916666666662E-2</v>
      </c>
      <c r="K11" s="100">
        <f t="shared" si="0"/>
        <v>3.1225173611111108E-2</v>
      </c>
      <c r="L11" s="101">
        <f t="shared" si="2"/>
        <v>4.5599583333333332E-2</v>
      </c>
      <c r="M11" s="398" t="s">
        <v>190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122</v>
      </c>
      <c r="C12" s="78" t="s">
        <v>347</v>
      </c>
      <c r="D12" s="18">
        <f>COUNTA(G21:G85)+D11+1</f>
        <v>208</v>
      </c>
      <c r="E12" s="82">
        <f>COUNTA(G21:G85)+1</f>
        <v>56</v>
      </c>
      <c r="F12" s="117">
        <f>MIN(G21:G86)</f>
        <v>41.93</v>
      </c>
      <c r="G12" s="48">
        <f>AVERAGE(G21:G886)</f>
        <v>42.205636363636373</v>
      </c>
      <c r="H12" s="16">
        <v>6</v>
      </c>
      <c r="I12" s="87">
        <f t="shared" si="1"/>
        <v>0.27563636363637301</v>
      </c>
      <c r="J12" s="92">
        <v>0.10634063657407407</v>
      </c>
      <c r="K12" s="100">
        <f t="shared" si="0"/>
        <v>2.8472719907407407E-2</v>
      </c>
      <c r="L12" s="101">
        <f t="shared" si="2"/>
        <v>6.0741053240740736E-2</v>
      </c>
      <c r="M12" s="398" t="s">
        <v>191</v>
      </c>
      <c r="N12" s="64"/>
      <c r="O12" s="47"/>
    </row>
    <row r="13" spans="1:16" s="3" customFormat="1" ht="30" customHeight="1" x14ac:dyDescent="0.3">
      <c r="A13" s="74">
        <v>6</v>
      </c>
      <c r="B13" s="122" t="s">
        <v>386</v>
      </c>
      <c r="C13" s="78" t="s">
        <v>332</v>
      </c>
      <c r="D13" s="18">
        <f>COUNTA(H21:H85)+D12+1</f>
        <v>235</v>
      </c>
      <c r="E13" s="82">
        <f>COUNTA(H21:H85)+1</f>
        <v>27</v>
      </c>
      <c r="F13" s="88">
        <f>MIN(H21:H86)</f>
        <v>41.86</v>
      </c>
      <c r="G13" s="48">
        <f>AVERAGE(H21:H86)</f>
        <v>42.371153846153852</v>
      </c>
      <c r="H13" s="16">
        <v>0</v>
      </c>
      <c r="I13" s="87">
        <f>G13-F13</f>
        <v>0.51115384615385295</v>
      </c>
      <c r="J13" s="92">
        <v>0.12070688657407408</v>
      </c>
      <c r="K13" s="100">
        <f t="shared" si="0"/>
        <v>1.4366250000000011E-2</v>
      </c>
      <c r="L13" s="101">
        <f t="shared" si="2"/>
        <v>5.9965833333333343E-2</v>
      </c>
      <c r="M13" s="398" t="s">
        <v>192</v>
      </c>
      <c r="N13" s="64"/>
      <c r="O13" s="47"/>
    </row>
    <row r="14" spans="1:16" s="3" customFormat="1" ht="30" customHeight="1" x14ac:dyDescent="0.3">
      <c r="A14" s="74">
        <v>7</v>
      </c>
      <c r="B14" s="122" t="s">
        <v>386</v>
      </c>
      <c r="C14" s="78" t="s">
        <v>341</v>
      </c>
      <c r="D14" s="18">
        <f>COUNTA(I21:I85)+D13+1</f>
        <v>279</v>
      </c>
      <c r="E14" s="82">
        <f>COUNTA(I21:I85)+1</f>
        <v>44</v>
      </c>
      <c r="F14" s="88">
        <f>MIN(I21:I86)</f>
        <v>41.84</v>
      </c>
      <c r="G14" s="39">
        <f>AVERAGE(I21:I86)</f>
        <v>42.146046511627894</v>
      </c>
      <c r="H14" s="16">
        <v>6</v>
      </c>
      <c r="I14" s="87">
        <f t="shared" si="1"/>
        <v>0.30604651162789054</v>
      </c>
      <c r="J14" s="92">
        <v>0.14330783564814814</v>
      </c>
      <c r="K14" s="100">
        <f t="shared" si="0"/>
        <v>2.2600949074074062E-2</v>
      </c>
      <c r="L14" s="102">
        <f>K14+L13</f>
        <v>8.2566782407407405E-2</v>
      </c>
      <c r="M14" s="398" t="s">
        <v>193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122</v>
      </c>
      <c r="C15" s="79" t="s">
        <v>330</v>
      </c>
      <c r="D15" s="116">
        <f>COUNTA(J21:J85)+D14+1</f>
        <v>327</v>
      </c>
      <c r="E15" s="83">
        <f>COUNTA(J21:J85)+1</f>
        <v>48</v>
      </c>
      <c r="F15" s="89">
        <f>MIN(J21:J86)</f>
        <v>42.12</v>
      </c>
      <c r="G15" s="66">
        <f>AVERAGE(J21:J86)</f>
        <v>42.319787234042558</v>
      </c>
      <c r="H15" s="67">
        <v>14</v>
      </c>
      <c r="I15" s="90">
        <f t="shared" si="1"/>
        <v>0.19978723404256016</v>
      </c>
      <c r="J15" s="93" t="str">
        <f>'Общие результаты'!G6</f>
        <v>4:00:44</v>
      </c>
      <c r="K15" s="103">
        <f t="shared" si="0"/>
        <v>2.3868090277777781E-2</v>
      </c>
      <c r="L15" s="104">
        <f>K15+L12</f>
        <v>8.4609143518518518E-2</v>
      </c>
      <c r="M15" s="399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AVERAGE(F8,F10,F12,F15)</f>
        <v>42.047499999999999</v>
      </c>
      <c r="G16" s="41">
        <f>AVERAGE(G8,G10,G12,G15)</f>
        <v>42.344099801858754</v>
      </c>
      <c r="H16" s="54" t="s">
        <v>372</v>
      </c>
      <c r="I16" s="42">
        <f>AVERAGE(I8,I10,I12,I15)</f>
        <v>0.29659980185875767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AVERAGE(F9,F11,F13,F14)</f>
        <v>41.784999999999997</v>
      </c>
      <c r="G17" s="24">
        <f>AVERAGE(G9,G11,G13,G14)</f>
        <v>42.214222851110001</v>
      </c>
      <c r="H17" s="55" t="s">
        <v>387</v>
      </c>
      <c r="I17" s="25">
        <f>AVERAGE(I9,I11,I13,I14)</f>
        <v>0.42922285110999958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41.916250000000005</v>
      </c>
      <c r="G18" s="28">
        <f>AVERAGE(C21:J90)</f>
        <v>42.22081249999998</v>
      </c>
      <c r="H18" s="29"/>
      <c r="I18" s="30">
        <f>AVERAGE(I8:I15)</f>
        <v>0.36291132648437863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Терещенко Андрей</v>
      </c>
      <c r="D20" s="31" t="str">
        <f>B9</f>
        <v>Медведева Даша</v>
      </c>
      <c r="E20" s="15" t="str">
        <f>B10</f>
        <v>Терещенко Андрей</v>
      </c>
      <c r="F20" s="15" t="str">
        <f>B11</f>
        <v>Медведева Даша</v>
      </c>
      <c r="G20" s="15" t="str">
        <f>B12</f>
        <v>Терещенко Андрей</v>
      </c>
      <c r="H20" s="15" t="str">
        <f>B13</f>
        <v>Медведева Даша</v>
      </c>
      <c r="I20" s="15" t="str">
        <f>B14</f>
        <v>Медведева Даша</v>
      </c>
      <c r="J20" s="15" t="str">
        <f>B15</f>
        <v>Терещенко Андрей</v>
      </c>
    </row>
    <row r="21" spans="1:14" x14ac:dyDescent="0.3">
      <c r="B21" s="1">
        <v>1</v>
      </c>
      <c r="C21" s="32">
        <v>45.06</v>
      </c>
      <c r="D21" s="33">
        <v>43.35</v>
      </c>
      <c r="E21" s="33">
        <v>43.09</v>
      </c>
      <c r="F21" s="33">
        <v>43.46</v>
      </c>
      <c r="G21" s="33">
        <v>43.55</v>
      </c>
      <c r="H21" s="33">
        <v>43.72</v>
      </c>
      <c r="I21" s="107">
        <v>42.82</v>
      </c>
      <c r="J21" s="108">
        <v>43.02</v>
      </c>
      <c r="K21" s="105"/>
      <c r="M21" s="2"/>
      <c r="N21" s="2"/>
    </row>
    <row r="22" spans="1:14" x14ac:dyDescent="0.3">
      <c r="B22" s="1">
        <v>2</v>
      </c>
      <c r="C22" s="34">
        <v>42.86</v>
      </c>
      <c r="D22" s="35">
        <v>42.43</v>
      </c>
      <c r="E22" s="35">
        <v>42.28</v>
      </c>
      <c r="F22" s="35">
        <v>42.14</v>
      </c>
      <c r="G22" s="35">
        <v>43.01</v>
      </c>
      <c r="H22" s="35">
        <v>42.2</v>
      </c>
      <c r="I22" s="105">
        <v>42.3</v>
      </c>
      <c r="J22" s="109">
        <v>42.22</v>
      </c>
      <c r="K22" s="105"/>
      <c r="M22" s="3"/>
      <c r="N22" s="3"/>
    </row>
    <row r="23" spans="1:14" x14ac:dyDescent="0.3">
      <c r="B23" s="1">
        <v>3</v>
      </c>
      <c r="C23" s="34">
        <v>43.75</v>
      </c>
      <c r="D23" s="35">
        <v>42.56</v>
      </c>
      <c r="E23" s="35">
        <v>42.65</v>
      </c>
      <c r="F23" s="35">
        <v>42.42</v>
      </c>
      <c r="G23" s="35">
        <v>42.29</v>
      </c>
      <c r="H23" s="35">
        <v>42.39</v>
      </c>
      <c r="I23" s="105">
        <v>41.92</v>
      </c>
      <c r="J23" s="109">
        <v>42.36</v>
      </c>
      <c r="K23" s="105"/>
      <c r="M23" s="3"/>
      <c r="N23" s="3"/>
    </row>
    <row r="24" spans="1:14" x14ac:dyDescent="0.3">
      <c r="B24" s="1">
        <v>4</v>
      </c>
      <c r="C24" s="34">
        <v>42.31</v>
      </c>
      <c r="D24" s="35">
        <v>42.27</v>
      </c>
      <c r="E24" s="35">
        <v>42.24</v>
      </c>
      <c r="F24" s="35">
        <v>41.87</v>
      </c>
      <c r="G24" s="35">
        <v>42.18</v>
      </c>
      <c r="H24" s="35">
        <v>42.11</v>
      </c>
      <c r="I24" s="105">
        <v>42.02</v>
      </c>
      <c r="J24" s="109">
        <v>42.51</v>
      </c>
      <c r="K24" s="105"/>
      <c r="M24" s="3"/>
      <c r="N24" s="3"/>
    </row>
    <row r="25" spans="1:14" x14ac:dyDescent="0.3">
      <c r="B25" s="1">
        <v>5</v>
      </c>
      <c r="C25" s="34">
        <v>42.64</v>
      </c>
      <c r="D25" s="35">
        <v>42.12</v>
      </c>
      <c r="E25" s="35">
        <v>42.09</v>
      </c>
      <c r="F25" s="35">
        <v>41.88</v>
      </c>
      <c r="G25" s="35">
        <v>42.19</v>
      </c>
      <c r="H25" s="35">
        <v>42.3</v>
      </c>
      <c r="I25" s="105">
        <v>42.16</v>
      </c>
      <c r="J25" s="109">
        <v>42.46</v>
      </c>
      <c r="K25" s="105"/>
    </row>
    <row r="26" spans="1:14" x14ac:dyDescent="0.3">
      <c r="B26" s="1">
        <v>6</v>
      </c>
      <c r="C26" s="34">
        <v>42.49</v>
      </c>
      <c r="D26" s="35">
        <v>42.3</v>
      </c>
      <c r="E26" s="35">
        <v>42.2</v>
      </c>
      <c r="F26" s="35">
        <v>41.85</v>
      </c>
      <c r="G26" s="35">
        <v>42.08</v>
      </c>
      <c r="H26" s="35">
        <v>41.86</v>
      </c>
      <c r="I26" s="105">
        <v>42.45</v>
      </c>
      <c r="J26" s="109">
        <v>42.36</v>
      </c>
      <c r="K26" s="105"/>
    </row>
    <row r="27" spans="1:14" x14ac:dyDescent="0.3">
      <c r="B27" s="1">
        <v>7</v>
      </c>
      <c r="C27" s="34">
        <v>42.33</v>
      </c>
      <c r="D27" s="35">
        <v>42.15</v>
      </c>
      <c r="E27" s="35">
        <v>42.08</v>
      </c>
      <c r="F27" s="35">
        <v>41.7</v>
      </c>
      <c r="G27" s="35">
        <v>42.13</v>
      </c>
      <c r="H27" s="35">
        <v>42.02</v>
      </c>
      <c r="I27" s="105">
        <v>42.02</v>
      </c>
      <c r="J27" s="109">
        <v>42.41</v>
      </c>
      <c r="K27" s="105"/>
    </row>
    <row r="28" spans="1:14" x14ac:dyDescent="0.3">
      <c r="B28" s="1">
        <v>8</v>
      </c>
      <c r="C28" s="34">
        <v>43.15</v>
      </c>
      <c r="D28" s="35">
        <v>42.34</v>
      </c>
      <c r="E28" s="35">
        <v>42.01</v>
      </c>
      <c r="F28" s="35">
        <v>42.14</v>
      </c>
      <c r="G28" s="35">
        <v>41.98</v>
      </c>
      <c r="H28" s="35">
        <v>42.08</v>
      </c>
      <c r="I28" s="105">
        <v>42.14</v>
      </c>
      <c r="J28" s="109">
        <v>42.44</v>
      </c>
      <c r="K28" s="105"/>
    </row>
    <row r="29" spans="1:14" x14ac:dyDescent="0.3">
      <c r="B29" s="1">
        <v>9</v>
      </c>
      <c r="C29" s="40">
        <v>42.94</v>
      </c>
      <c r="D29" s="35">
        <v>42.57</v>
      </c>
      <c r="E29" s="35">
        <v>42.19</v>
      </c>
      <c r="F29" s="35">
        <v>42.22</v>
      </c>
      <c r="G29" s="35">
        <v>42.21</v>
      </c>
      <c r="H29" s="35">
        <v>42.14</v>
      </c>
      <c r="I29" s="105">
        <v>41.97</v>
      </c>
      <c r="J29" s="109">
        <v>42.32</v>
      </c>
      <c r="K29" s="105"/>
    </row>
    <row r="30" spans="1:14" x14ac:dyDescent="0.3">
      <c r="B30" s="1">
        <v>10</v>
      </c>
      <c r="C30" s="34">
        <v>42.97</v>
      </c>
      <c r="D30" s="35">
        <v>41.98</v>
      </c>
      <c r="E30" s="35">
        <v>42.2</v>
      </c>
      <c r="F30" s="35">
        <v>42.44</v>
      </c>
      <c r="G30" s="35">
        <v>42.07</v>
      </c>
      <c r="H30" s="35">
        <v>42.35</v>
      </c>
      <c r="I30" s="105">
        <v>42.25</v>
      </c>
      <c r="J30" s="109">
        <v>42.31</v>
      </c>
      <c r="K30" s="105"/>
    </row>
    <row r="31" spans="1:14" x14ac:dyDescent="0.3">
      <c r="B31" s="1">
        <v>11</v>
      </c>
      <c r="C31" s="34">
        <v>42.41</v>
      </c>
      <c r="D31" s="35">
        <v>42.01</v>
      </c>
      <c r="E31" s="35">
        <v>42.17</v>
      </c>
      <c r="F31" s="35">
        <v>42.78</v>
      </c>
      <c r="G31" s="35">
        <v>42.09</v>
      </c>
      <c r="H31" s="35">
        <v>42.99</v>
      </c>
      <c r="I31" s="105">
        <v>42.45</v>
      </c>
      <c r="J31" s="109">
        <v>42.35</v>
      </c>
      <c r="K31" s="105"/>
    </row>
    <row r="32" spans="1:14" x14ac:dyDescent="0.3">
      <c r="B32" s="1">
        <v>12</v>
      </c>
      <c r="C32" s="34">
        <v>42.42</v>
      </c>
      <c r="D32" s="35">
        <v>42.07</v>
      </c>
      <c r="E32" s="35">
        <v>42.21</v>
      </c>
      <c r="F32" s="35">
        <v>42.14</v>
      </c>
      <c r="G32" s="35">
        <v>42.24</v>
      </c>
      <c r="H32" s="35">
        <v>42.36</v>
      </c>
      <c r="I32" s="105">
        <v>41.9</v>
      </c>
      <c r="J32" s="109">
        <v>42.44</v>
      </c>
      <c r="K32" s="105"/>
    </row>
    <row r="33" spans="2:12" x14ac:dyDescent="0.3">
      <c r="B33" s="1">
        <v>13</v>
      </c>
      <c r="C33" s="34">
        <v>42.45</v>
      </c>
      <c r="D33" s="35">
        <v>42.16</v>
      </c>
      <c r="E33" s="35">
        <v>42.08</v>
      </c>
      <c r="F33" s="35">
        <v>41.92</v>
      </c>
      <c r="G33" s="35">
        <v>42.01</v>
      </c>
      <c r="H33" s="35">
        <v>42.27</v>
      </c>
      <c r="I33" s="105">
        <v>42.17</v>
      </c>
      <c r="J33" s="109">
        <v>42.53</v>
      </c>
      <c r="K33" s="106"/>
      <c r="L33" s="1"/>
    </row>
    <row r="34" spans="2:12" x14ac:dyDescent="0.3">
      <c r="B34" s="1">
        <v>14</v>
      </c>
      <c r="C34" s="37">
        <v>42.35</v>
      </c>
      <c r="D34" s="35">
        <v>42.05</v>
      </c>
      <c r="E34" s="35">
        <v>42</v>
      </c>
      <c r="F34" s="35">
        <v>42.06</v>
      </c>
      <c r="G34" s="35">
        <v>42.14</v>
      </c>
      <c r="H34" s="35">
        <v>42.11</v>
      </c>
      <c r="I34" s="105">
        <v>42.12</v>
      </c>
      <c r="J34" s="109">
        <v>42.38</v>
      </c>
      <c r="K34" s="106"/>
      <c r="L34" s="1"/>
    </row>
    <row r="35" spans="2:12" x14ac:dyDescent="0.3">
      <c r="B35" s="1">
        <v>15</v>
      </c>
      <c r="C35" s="34">
        <v>42.41</v>
      </c>
      <c r="D35" s="35">
        <v>42.16</v>
      </c>
      <c r="E35" s="35">
        <v>42.09</v>
      </c>
      <c r="F35" s="35">
        <v>41.98</v>
      </c>
      <c r="G35" s="35">
        <v>42.09</v>
      </c>
      <c r="H35" s="35">
        <v>42.12</v>
      </c>
      <c r="I35" s="105">
        <v>42.05</v>
      </c>
      <c r="J35" s="109">
        <v>42.32</v>
      </c>
      <c r="K35" s="106"/>
      <c r="L35" s="1"/>
    </row>
    <row r="36" spans="2:12" x14ac:dyDescent="0.3">
      <c r="B36" s="1">
        <v>16</v>
      </c>
      <c r="C36" s="34">
        <v>42.38</v>
      </c>
      <c r="D36" s="43">
        <v>42.17</v>
      </c>
      <c r="E36" s="35">
        <v>42.08</v>
      </c>
      <c r="F36" s="35">
        <v>41.66</v>
      </c>
      <c r="G36" s="35">
        <v>42.25</v>
      </c>
      <c r="H36" s="35">
        <v>42.04</v>
      </c>
      <c r="I36" s="105">
        <v>42.28</v>
      </c>
      <c r="J36" s="109">
        <v>42.16</v>
      </c>
      <c r="K36" s="106"/>
      <c r="L36" s="1"/>
    </row>
    <row r="37" spans="2:12" x14ac:dyDescent="0.3">
      <c r="B37" s="1">
        <v>17</v>
      </c>
      <c r="C37" s="34">
        <v>42.4</v>
      </c>
      <c r="D37" s="35">
        <v>41.91</v>
      </c>
      <c r="E37" s="35">
        <v>41.99</v>
      </c>
      <c r="F37" s="35">
        <v>41.89</v>
      </c>
      <c r="G37" s="35">
        <v>42.2</v>
      </c>
      <c r="H37" s="35">
        <v>42.13</v>
      </c>
      <c r="I37" s="105">
        <v>42.18</v>
      </c>
      <c r="J37" s="109">
        <v>42.33</v>
      </c>
      <c r="K37" s="106"/>
      <c r="L37" s="1"/>
    </row>
    <row r="38" spans="2:12" x14ac:dyDescent="0.3">
      <c r="B38" s="1">
        <v>18</v>
      </c>
      <c r="C38" s="34">
        <v>42.33</v>
      </c>
      <c r="D38" s="35">
        <v>42.25</v>
      </c>
      <c r="E38" s="35">
        <v>42.08</v>
      </c>
      <c r="F38" s="35">
        <v>41.74</v>
      </c>
      <c r="G38" s="35">
        <v>42.02</v>
      </c>
      <c r="H38" s="35">
        <v>42.4</v>
      </c>
      <c r="I38" s="105">
        <v>42.55</v>
      </c>
      <c r="J38" s="109">
        <v>42.23</v>
      </c>
      <c r="K38" s="106"/>
      <c r="L38" s="1"/>
    </row>
    <row r="39" spans="2:12" x14ac:dyDescent="0.3">
      <c r="B39" s="1">
        <v>19</v>
      </c>
      <c r="C39" s="34">
        <v>42.29</v>
      </c>
      <c r="D39" s="35">
        <v>42.51</v>
      </c>
      <c r="E39" s="35">
        <v>42.03</v>
      </c>
      <c r="F39" s="35">
        <v>41.68</v>
      </c>
      <c r="G39" s="35">
        <v>42.23</v>
      </c>
      <c r="H39" s="35">
        <v>42.22</v>
      </c>
      <c r="I39" s="105">
        <v>42.2</v>
      </c>
      <c r="J39" s="109">
        <v>42.18</v>
      </c>
      <c r="K39" s="106"/>
      <c r="L39" s="1"/>
    </row>
    <row r="40" spans="2:12" x14ac:dyDescent="0.3">
      <c r="B40" s="1">
        <v>20</v>
      </c>
      <c r="C40" s="34">
        <v>42.32</v>
      </c>
      <c r="D40" s="35">
        <v>43.76</v>
      </c>
      <c r="E40" s="35">
        <v>41.98</v>
      </c>
      <c r="F40" s="35">
        <v>41.59</v>
      </c>
      <c r="G40" s="35">
        <v>42.19</v>
      </c>
      <c r="H40" s="35">
        <v>42.32</v>
      </c>
      <c r="I40" s="105">
        <v>42.13</v>
      </c>
      <c r="J40" s="109">
        <v>42.5</v>
      </c>
      <c r="K40" s="106"/>
      <c r="L40" s="1"/>
    </row>
    <row r="41" spans="2:12" x14ac:dyDescent="0.3">
      <c r="B41" s="1">
        <v>21</v>
      </c>
      <c r="C41" s="34">
        <v>42.23</v>
      </c>
      <c r="D41" s="35">
        <v>43.8</v>
      </c>
      <c r="E41" s="35">
        <v>42.12</v>
      </c>
      <c r="F41" s="35">
        <v>41.85</v>
      </c>
      <c r="G41" s="35">
        <v>42.4</v>
      </c>
      <c r="H41" s="35">
        <v>42.48</v>
      </c>
      <c r="I41" s="105">
        <v>42.16</v>
      </c>
      <c r="J41" s="109">
        <v>42.21</v>
      </c>
      <c r="K41" s="106"/>
      <c r="L41" s="1"/>
    </row>
    <row r="42" spans="2:12" x14ac:dyDescent="0.3">
      <c r="B42" s="1">
        <v>22</v>
      </c>
      <c r="C42" s="34"/>
      <c r="D42" s="35">
        <v>42.24</v>
      </c>
      <c r="E42" s="35">
        <v>42.17</v>
      </c>
      <c r="F42" s="35">
        <v>41.88</v>
      </c>
      <c r="G42" s="35">
        <v>42.14</v>
      </c>
      <c r="H42" s="35">
        <v>42.49</v>
      </c>
      <c r="I42" s="105">
        <v>41.88</v>
      </c>
      <c r="J42" s="109">
        <v>42.16</v>
      </c>
      <c r="K42" s="106"/>
      <c r="L42" s="1"/>
    </row>
    <row r="43" spans="2:12" x14ac:dyDescent="0.3">
      <c r="B43" s="1">
        <v>23</v>
      </c>
      <c r="C43" s="34"/>
      <c r="D43" s="35">
        <v>42.35</v>
      </c>
      <c r="E43" s="35">
        <v>41.91</v>
      </c>
      <c r="F43" s="35">
        <v>41.75</v>
      </c>
      <c r="G43" s="35">
        <v>42.18</v>
      </c>
      <c r="H43" s="35">
        <v>42.38</v>
      </c>
      <c r="I43" s="105">
        <v>42.03</v>
      </c>
      <c r="J43" s="109">
        <v>42.45</v>
      </c>
      <c r="K43" s="106"/>
      <c r="L43" s="1"/>
    </row>
    <row r="44" spans="2:12" x14ac:dyDescent="0.3">
      <c r="B44" s="1">
        <v>24</v>
      </c>
      <c r="C44" s="34"/>
      <c r="D44" s="35">
        <v>42.2</v>
      </c>
      <c r="E44" s="35">
        <v>41.99</v>
      </c>
      <c r="F44" s="35">
        <v>41.72</v>
      </c>
      <c r="G44" s="35">
        <v>42.26</v>
      </c>
      <c r="H44" s="35">
        <v>42.88</v>
      </c>
      <c r="I44" s="105">
        <v>41.84</v>
      </c>
      <c r="J44" s="109">
        <v>42.22</v>
      </c>
      <c r="K44" s="106"/>
      <c r="L44" s="1"/>
    </row>
    <row r="45" spans="2:12" x14ac:dyDescent="0.3">
      <c r="B45" s="1">
        <v>25</v>
      </c>
      <c r="C45" s="34"/>
      <c r="D45" s="35">
        <v>42.2</v>
      </c>
      <c r="E45" s="35">
        <v>42.07</v>
      </c>
      <c r="F45" s="35">
        <v>41.83</v>
      </c>
      <c r="G45" s="35">
        <v>42.22</v>
      </c>
      <c r="H45" s="35">
        <v>42.96</v>
      </c>
      <c r="I45" s="105">
        <v>42.26</v>
      </c>
      <c r="J45" s="109">
        <v>42.48</v>
      </c>
      <c r="K45" s="106"/>
      <c r="L45" s="1"/>
    </row>
    <row r="46" spans="2:12" x14ac:dyDescent="0.3">
      <c r="B46" s="1">
        <v>26</v>
      </c>
      <c r="C46" s="34"/>
      <c r="D46" s="35">
        <v>42.06</v>
      </c>
      <c r="E46" s="35">
        <v>42.24</v>
      </c>
      <c r="F46" s="35">
        <v>42.14</v>
      </c>
      <c r="G46" s="35">
        <v>42.02</v>
      </c>
      <c r="H46" s="35">
        <v>42.33</v>
      </c>
      <c r="I46" s="105">
        <v>42.01</v>
      </c>
      <c r="J46" s="109">
        <v>42.19</v>
      </c>
      <c r="K46" s="106"/>
      <c r="L46" s="1"/>
    </row>
    <row r="47" spans="2:12" x14ac:dyDescent="0.3">
      <c r="B47" s="1">
        <v>27</v>
      </c>
      <c r="C47" s="34"/>
      <c r="D47" s="35"/>
      <c r="E47" s="35">
        <v>41.93</v>
      </c>
      <c r="F47" s="35">
        <v>42.15</v>
      </c>
      <c r="G47" s="35">
        <v>42.15</v>
      </c>
      <c r="H47" s="35"/>
      <c r="I47" s="105">
        <v>42.1</v>
      </c>
      <c r="J47" s="109">
        <v>42.18</v>
      </c>
      <c r="K47" s="106"/>
      <c r="L47" s="1"/>
    </row>
    <row r="48" spans="2:12" x14ac:dyDescent="0.3">
      <c r="B48" s="1">
        <v>28</v>
      </c>
      <c r="C48" s="34"/>
      <c r="D48" s="35"/>
      <c r="E48" s="35">
        <v>42.13</v>
      </c>
      <c r="F48" s="35">
        <v>41.7</v>
      </c>
      <c r="G48" s="35">
        <v>42.47</v>
      </c>
      <c r="H48" s="35"/>
      <c r="I48" s="105">
        <v>41.91</v>
      </c>
      <c r="J48" s="109">
        <v>42.36</v>
      </c>
      <c r="K48" s="106"/>
      <c r="L48" s="1"/>
    </row>
    <row r="49" spans="2:12" x14ac:dyDescent="0.3">
      <c r="B49" s="1">
        <v>29</v>
      </c>
      <c r="C49" s="34"/>
      <c r="D49" s="35"/>
      <c r="E49" s="35">
        <v>42.12</v>
      </c>
      <c r="F49" s="35">
        <v>42.01</v>
      </c>
      <c r="G49" s="35">
        <v>42.14</v>
      </c>
      <c r="H49" s="35"/>
      <c r="I49" s="105">
        <v>42.41</v>
      </c>
      <c r="J49" s="109">
        <v>42.35</v>
      </c>
      <c r="K49" s="106"/>
      <c r="L49" s="1"/>
    </row>
    <row r="50" spans="2:12" x14ac:dyDescent="0.3">
      <c r="B50" s="1">
        <v>30</v>
      </c>
      <c r="C50" s="34"/>
      <c r="D50" s="35"/>
      <c r="E50" s="35">
        <v>41.96</v>
      </c>
      <c r="F50" s="35">
        <v>41.57</v>
      </c>
      <c r="G50" s="35">
        <v>41.93</v>
      </c>
      <c r="H50" s="35"/>
      <c r="I50" s="105">
        <v>42.15</v>
      </c>
      <c r="J50" s="109">
        <v>42.42</v>
      </c>
      <c r="K50" s="106"/>
      <c r="L50" s="1"/>
    </row>
    <row r="51" spans="2:12" x14ac:dyDescent="0.3">
      <c r="B51" s="1">
        <v>31</v>
      </c>
      <c r="C51" s="34"/>
      <c r="D51" s="35"/>
      <c r="E51" s="35">
        <v>42.11</v>
      </c>
      <c r="F51" s="35">
        <v>41.75</v>
      </c>
      <c r="G51" s="35">
        <v>42.13</v>
      </c>
      <c r="H51" s="35"/>
      <c r="I51" s="105">
        <v>41.86</v>
      </c>
      <c r="J51" s="109">
        <v>42.21</v>
      </c>
      <c r="K51" s="106"/>
      <c r="L51" s="1"/>
    </row>
    <row r="52" spans="2:12" x14ac:dyDescent="0.3">
      <c r="B52" s="1">
        <v>32</v>
      </c>
      <c r="C52" s="34"/>
      <c r="D52" s="35"/>
      <c r="E52" s="35">
        <v>42.08</v>
      </c>
      <c r="F52" s="35">
        <v>41.85</v>
      </c>
      <c r="G52" s="35">
        <v>42.31</v>
      </c>
      <c r="H52" s="35"/>
      <c r="I52" s="105">
        <v>42.37</v>
      </c>
      <c r="J52" s="109">
        <v>42.45</v>
      </c>
      <c r="K52" s="106"/>
      <c r="L52" s="1"/>
    </row>
    <row r="53" spans="2:12" x14ac:dyDescent="0.3">
      <c r="B53" s="1">
        <v>33</v>
      </c>
      <c r="C53" s="34"/>
      <c r="D53" s="35"/>
      <c r="E53" s="35">
        <v>42.04</v>
      </c>
      <c r="F53" s="35">
        <v>41.53</v>
      </c>
      <c r="G53" s="35">
        <v>42.11</v>
      </c>
      <c r="H53" s="35"/>
      <c r="I53" s="105">
        <v>42.37</v>
      </c>
      <c r="J53" s="109">
        <v>42.27</v>
      </c>
      <c r="K53" s="106"/>
      <c r="L53" s="1"/>
    </row>
    <row r="54" spans="2:12" x14ac:dyDescent="0.3">
      <c r="B54" s="1">
        <v>34</v>
      </c>
      <c r="C54" s="34"/>
      <c r="D54" s="35"/>
      <c r="E54" s="35">
        <v>42.14</v>
      </c>
      <c r="F54" s="35">
        <v>41.76</v>
      </c>
      <c r="G54" s="35">
        <v>42.1</v>
      </c>
      <c r="H54" s="35"/>
      <c r="I54" s="105">
        <v>42.05</v>
      </c>
      <c r="J54" s="109">
        <v>42.35</v>
      </c>
      <c r="K54" s="106"/>
      <c r="L54" s="1"/>
    </row>
    <row r="55" spans="2:12" x14ac:dyDescent="0.3">
      <c r="B55" s="1">
        <v>35</v>
      </c>
      <c r="C55" s="34"/>
      <c r="D55" s="35"/>
      <c r="E55" s="35">
        <v>42.07</v>
      </c>
      <c r="F55" s="35">
        <v>41.73</v>
      </c>
      <c r="G55" s="35">
        <v>42.15</v>
      </c>
      <c r="H55" s="35"/>
      <c r="I55" s="105">
        <v>42.18</v>
      </c>
      <c r="J55" s="109">
        <v>42.23</v>
      </c>
      <c r="K55" s="106"/>
      <c r="L55" s="1"/>
    </row>
    <row r="56" spans="2:12" x14ac:dyDescent="0.3">
      <c r="B56" s="1">
        <v>36</v>
      </c>
      <c r="C56" s="34"/>
      <c r="D56" s="35"/>
      <c r="E56" s="35">
        <v>42.16</v>
      </c>
      <c r="F56" s="35">
        <v>41.61</v>
      </c>
      <c r="G56" s="35">
        <v>42.04</v>
      </c>
      <c r="H56" s="35"/>
      <c r="I56" s="105">
        <v>42.18</v>
      </c>
      <c r="J56" s="109">
        <v>42.19</v>
      </c>
      <c r="K56" s="106"/>
      <c r="L56" s="1"/>
    </row>
    <row r="57" spans="2:12" x14ac:dyDescent="0.3">
      <c r="B57" s="1">
        <v>37</v>
      </c>
      <c r="C57" s="34"/>
      <c r="D57" s="35"/>
      <c r="E57" s="35">
        <v>42.05</v>
      </c>
      <c r="F57" s="35">
        <v>42.31</v>
      </c>
      <c r="G57" s="35">
        <v>42.05</v>
      </c>
      <c r="H57" s="35"/>
      <c r="I57" s="105">
        <v>42.29</v>
      </c>
      <c r="J57" s="109">
        <v>42.2</v>
      </c>
      <c r="K57" s="106"/>
      <c r="L57" s="1"/>
    </row>
    <row r="58" spans="2:12" x14ac:dyDescent="0.3">
      <c r="B58" s="1">
        <v>38</v>
      </c>
      <c r="C58" s="34"/>
      <c r="D58" s="35"/>
      <c r="E58" s="35">
        <v>42.07</v>
      </c>
      <c r="F58" s="35">
        <v>42.03</v>
      </c>
      <c r="G58" s="35">
        <v>42.22</v>
      </c>
      <c r="H58" s="35"/>
      <c r="I58" s="105">
        <v>42.06</v>
      </c>
      <c r="J58" s="109">
        <v>42.23</v>
      </c>
      <c r="K58" s="106"/>
      <c r="L58" s="1"/>
    </row>
    <row r="59" spans="2:12" x14ac:dyDescent="0.3">
      <c r="B59" s="1">
        <v>39</v>
      </c>
      <c r="C59" s="34"/>
      <c r="D59" s="35"/>
      <c r="E59" s="35">
        <v>42.74</v>
      </c>
      <c r="F59" s="35">
        <v>41.72</v>
      </c>
      <c r="G59" s="35">
        <v>42.16</v>
      </c>
      <c r="H59" s="35"/>
      <c r="I59" s="105">
        <v>41.84</v>
      </c>
      <c r="J59" s="109">
        <v>42.17</v>
      </c>
      <c r="K59" s="106"/>
      <c r="L59" s="1"/>
    </row>
    <row r="60" spans="2:12" x14ac:dyDescent="0.3">
      <c r="B60" s="1">
        <v>40</v>
      </c>
      <c r="C60" s="34"/>
      <c r="D60" s="35"/>
      <c r="E60" s="35">
        <v>42.12</v>
      </c>
      <c r="F60" s="35">
        <v>41.65</v>
      </c>
      <c r="G60" s="35">
        <v>42.24</v>
      </c>
      <c r="H60" s="35"/>
      <c r="I60" s="105">
        <v>42.06</v>
      </c>
      <c r="J60" s="109">
        <v>42.33</v>
      </c>
      <c r="K60" s="106"/>
      <c r="L60" s="1"/>
    </row>
    <row r="61" spans="2:12" x14ac:dyDescent="0.3">
      <c r="B61" s="1">
        <v>41</v>
      </c>
      <c r="C61" s="34"/>
      <c r="D61" s="35"/>
      <c r="E61" s="35">
        <v>42.64</v>
      </c>
      <c r="F61" s="35">
        <v>41.97</v>
      </c>
      <c r="G61" s="35">
        <v>42.38</v>
      </c>
      <c r="H61" s="35"/>
      <c r="I61" s="105">
        <v>41.98</v>
      </c>
      <c r="J61" s="109">
        <v>42.3</v>
      </c>
      <c r="K61" s="106"/>
      <c r="L61" s="1"/>
    </row>
    <row r="62" spans="2:12" x14ac:dyDescent="0.3">
      <c r="B62" s="1">
        <v>42</v>
      </c>
      <c r="C62" s="34"/>
      <c r="D62" s="35"/>
      <c r="E62" s="35"/>
      <c r="F62" s="35">
        <v>42.07</v>
      </c>
      <c r="G62" s="35">
        <v>42.14</v>
      </c>
      <c r="H62" s="35"/>
      <c r="I62" s="105">
        <v>42</v>
      </c>
      <c r="J62" s="109">
        <v>42.24</v>
      </c>
      <c r="K62" s="106"/>
      <c r="L62" s="1"/>
    </row>
    <row r="63" spans="2:12" x14ac:dyDescent="0.3">
      <c r="B63" s="1">
        <v>43</v>
      </c>
      <c r="C63" s="34"/>
      <c r="D63" s="35"/>
      <c r="E63" s="35"/>
      <c r="F63" s="35">
        <v>41.89</v>
      </c>
      <c r="G63" s="35">
        <v>42.12</v>
      </c>
      <c r="H63" s="35"/>
      <c r="I63" s="105">
        <v>42.21</v>
      </c>
      <c r="J63" s="109">
        <v>42.23</v>
      </c>
      <c r="K63" s="106"/>
      <c r="L63" s="1"/>
    </row>
    <row r="64" spans="2:12" x14ac:dyDescent="0.3">
      <c r="B64" s="1">
        <v>44</v>
      </c>
      <c r="C64" s="34"/>
      <c r="D64" s="35"/>
      <c r="E64" s="35"/>
      <c r="F64" s="35">
        <v>42.4</v>
      </c>
      <c r="G64" s="35">
        <v>41.99</v>
      </c>
      <c r="H64" s="35"/>
      <c r="I64" s="105"/>
      <c r="J64" s="109">
        <v>42.15</v>
      </c>
      <c r="K64" s="106"/>
      <c r="L64" s="1"/>
    </row>
    <row r="65" spans="2:12" x14ac:dyDescent="0.3">
      <c r="B65" s="1">
        <v>45</v>
      </c>
      <c r="C65" s="34"/>
      <c r="D65" s="35"/>
      <c r="E65" s="35"/>
      <c r="F65" s="35">
        <v>42.83</v>
      </c>
      <c r="G65" s="35">
        <v>42.18</v>
      </c>
      <c r="H65" s="35"/>
      <c r="I65" s="105"/>
      <c r="J65" s="109">
        <v>42.12</v>
      </c>
      <c r="K65" s="106"/>
      <c r="L65" s="1"/>
    </row>
    <row r="66" spans="2:12" x14ac:dyDescent="0.3">
      <c r="B66" s="1">
        <v>46</v>
      </c>
      <c r="C66" s="34"/>
      <c r="D66" s="35"/>
      <c r="E66" s="35"/>
      <c r="F66" s="35">
        <v>41.69</v>
      </c>
      <c r="G66" s="35">
        <v>42.26</v>
      </c>
      <c r="H66" s="35"/>
      <c r="I66" s="105"/>
      <c r="J66" s="109">
        <v>42.16</v>
      </c>
      <c r="K66" s="106"/>
      <c r="L66" s="1"/>
    </row>
    <row r="67" spans="2:12" x14ac:dyDescent="0.3">
      <c r="B67" s="1">
        <v>47</v>
      </c>
      <c r="C67" s="34"/>
      <c r="D67" s="35"/>
      <c r="E67" s="35"/>
      <c r="F67" s="35">
        <v>41.55</v>
      </c>
      <c r="G67" s="35">
        <v>42.12</v>
      </c>
      <c r="H67" s="35"/>
      <c r="I67" s="105"/>
      <c r="J67" s="109">
        <v>42.35</v>
      </c>
      <c r="K67" s="106"/>
      <c r="L67" s="1"/>
    </row>
    <row r="68" spans="2:12" x14ac:dyDescent="0.3">
      <c r="B68" s="1">
        <v>48</v>
      </c>
      <c r="C68" s="34"/>
      <c r="D68" s="35"/>
      <c r="E68" s="35"/>
      <c r="F68" s="35">
        <v>41.77</v>
      </c>
      <c r="G68" s="35">
        <v>42.18</v>
      </c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/>
      <c r="E69" s="35"/>
      <c r="F69" s="35">
        <v>41.74</v>
      </c>
      <c r="G69" s="35">
        <v>42.18</v>
      </c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/>
      <c r="E70" s="35"/>
      <c r="F70" s="35">
        <v>42</v>
      </c>
      <c r="G70" s="35">
        <v>42.17</v>
      </c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/>
      <c r="E71" s="35"/>
      <c r="F71" s="35">
        <v>41.71</v>
      </c>
      <c r="G71" s="35">
        <v>42.23</v>
      </c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/>
      <c r="E72" s="35"/>
      <c r="F72" s="35">
        <v>42.31</v>
      </c>
      <c r="G72" s="35">
        <v>42.28</v>
      </c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>
        <v>42.15</v>
      </c>
      <c r="G73" s="35">
        <v>42.43</v>
      </c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>
        <v>41.86</v>
      </c>
      <c r="G74" s="35">
        <v>42.02</v>
      </c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>
        <v>41.68</v>
      </c>
      <c r="G75" s="35">
        <v>42.06</v>
      </c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>
        <v>41.88</v>
      </c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>
        <v>42.09</v>
      </c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>
        <v>41.94</v>
      </c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>
        <v>41.85</v>
      </c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>
        <v>41.81</v>
      </c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>
        <v>42.04</v>
      </c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4"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155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407" t="s">
        <v>156</v>
      </c>
      <c r="C8" s="76" t="s">
        <v>340</v>
      </c>
      <c r="D8" s="115">
        <f>COUNTA(C21:C85)</f>
        <v>23</v>
      </c>
      <c r="E8" s="81">
        <f>COUNTA(C21:C85)</f>
        <v>23</v>
      </c>
      <c r="F8" s="124">
        <f>MIN(C21:C84)</f>
        <v>41.8</v>
      </c>
      <c r="G8" s="118">
        <f>AVERAGE(C21:C87)</f>
        <v>42.163913043478253</v>
      </c>
      <c r="H8" s="62">
        <v>2</v>
      </c>
      <c r="I8" s="86">
        <f>G8-F8</f>
        <v>0.36391304347825582</v>
      </c>
      <c r="J8" s="91">
        <v>1.1756145833333334E-2</v>
      </c>
      <c r="K8" s="98">
        <f>J8</f>
        <v>1.1756145833333334E-2</v>
      </c>
      <c r="L8" s="99">
        <f>K8</f>
        <v>1.1756145833333334E-2</v>
      </c>
      <c r="M8" s="397" t="s">
        <v>213</v>
      </c>
      <c r="N8" s="63"/>
      <c r="O8" s="61"/>
      <c r="P8" s="17"/>
    </row>
    <row r="9" spans="1:16" s="3" customFormat="1" ht="30" customHeight="1" x14ac:dyDescent="0.3">
      <c r="A9" s="74">
        <v>2</v>
      </c>
      <c r="B9" s="408" t="s">
        <v>157</v>
      </c>
      <c r="C9" s="77" t="s">
        <v>352</v>
      </c>
      <c r="D9" s="18">
        <f>COUNTA(D21:D85)+D8+1</f>
        <v>50</v>
      </c>
      <c r="E9" s="82">
        <f>COUNTA(D21:D85)+1</f>
        <v>27</v>
      </c>
      <c r="F9" s="125">
        <f>MIN(D21:D84)</f>
        <v>41.81</v>
      </c>
      <c r="G9" s="49">
        <f>AVERAGE(D21:D86)</f>
        <v>42.232692307692304</v>
      </c>
      <c r="H9" s="16">
        <v>1</v>
      </c>
      <c r="I9" s="87">
        <f>G9-F9</f>
        <v>0.42269230769230148</v>
      </c>
      <c r="J9" s="92">
        <v>2.6069166666666668E-2</v>
      </c>
      <c r="K9" s="100">
        <f t="shared" ref="K9:K15" si="0">J9-J8</f>
        <v>1.4313020833333334E-2</v>
      </c>
      <c r="L9" s="101">
        <f>K9</f>
        <v>1.4313020833333334E-2</v>
      </c>
      <c r="M9" s="398" t="s">
        <v>214</v>
      </c>
      <c r="N9" s="64"/>
      <c r="O9" s="46"/>
      <c r="P9" s="17"/>
    </row>
    <row r="10" spans="1:16" s="3" customFormat="1" ht="30" customHeight="1" x14ac:dyDescent="0.3">
      <c r="A10" s="74">
        <v>3</v>
      </c>
      <c r="B10" s="408" t="s">
        <v>156</v>
      </c>
      <c r="C10" s="77" t="s">
        <v>334</v>
      </c>
      <c r="D10" s="18">
        <f>COUNTA(E21:E85)+D9+1</f>
        <v>85</v>
      </c>
      <c r="E10" s="82">
        <f>COUNTA(E21:E85)+1</f>
        <v>35</v>
      </c>
      <c r="F10" s="117">
        <f>MIN(E21:E86)</f>
        <v>41.88</v>
      </c>
      <c r="G10" s="48">
        <f>AVERAGE(E21:E87)</f>
        <v>42.154117647058825</v>
      </c>
      <c r="H10" s="16">
        <v>9</v>
      </c>
      <c r="I10" s="87">
        <f t="shared" ref="I10:I15" si="1">G10-F10</f>
        <v>0.27411764705882291</v>
      </c>
      <c r="J10" s="92">
        <v>4.4247534722222225E-2</v>
      </c>
      <c r="K10" s="100">
        <f t="shared" si="0"/>
        <v>1.8178368055555557E-2</v>
      </c>
      <c r="L10" s="101">
        <f t="shared" ref="L10:L15" si="2">K10+L8</f>
        <v>2.9934513888888889E-2</v>
      </c>
      <c r="M10" s="398" t="s">
        <v>215</v>
      </c>
      <c r="N10" s="65" t="s">
        <v>321</v>
      </c>
      <c r="O10" s="56" t="s">
        <v>323</v>
      </c>
      <c r="P10" s="17"/>
    </row>
    <row r="11" spans="1:16" s="3" customFormat="1" ht="30" customHeight="1" thickBot="1" x14ac:dyDescent="0.35">
      <c r="A11" s="74">
        <v>4</v>
      </c>
      <c r="B11" s="408" t="s">
        <v>157</v>
      </c>
      <c r="C11" s="77" t="s">
        <v>342</v>
      </c>
      <c r="D11" s="18">
        <f>COUNTA(F21:F85)+D10+1</f>
        <v>143</v>
      </c>
      <c r="E11" s="82">
        <f>COUNTA(F21:F85)+1</f>
        <v>58</v>
      </c>
      <c r="F11" s="413">
        <f>MIN(F21:F86)</f>
        <v>41.87</v>
      </c>
      <c r="G11" s="48">
        <f>AVERAGE(F21:F86)</f>
        <v>42.13070175438596</v>
      </c>
      <c r="H11" s="16">
        <v>9</v>
      </c>
      <c r="I11" s="87">
        <f t="shared" si="1"/>
        <v>0.26070175438596266</v>
      </c>
      <c r="J11" s="92">
        <v>7.371482638888889E-2</v>
      </c>
      <c r="K11" s="100">
        <f t="shared" si="0"/>
        <v>2.9467291666666666E-2</v>
      </c>
      <c r="L11" s="101">
        <f t="shared" si="2"/>
        <v>4.3780312500000002E-2</v>
      </c>
      <c r="M11" s="398" t="s">
        <v>216</v>
      </c>
      <c r="N11" s="64"/>
      <c r="O11" s="46"/>
      <c r="P11" s="17"/>
    </row>
    <row r="12" spans="1:16" s="3" customFormat="1" ht="30" customHeight="1" thickBot="1" x14ac:dyDescent="0.35">
      <c r="A12" s="74">
        <v>5</v>
      </c>
      <c r="B12" s="409" t="s">
        <v>156</v>
      </c>
      <c r="C12" s="78" t="s">
        <v>334</v>
      </c>
      <c r="D12" s="18">
        <f>COUNTA(G21:G85)+D11+1</f>
        <v>189</v>
      </c>
      <c r="E12" s="82">
        <f>COUNTA(G21:G85)+1</f>
        <v>46</v>
      </c>
      <c r="F12" s="419">
        <f>MIN(G21:G86)</f>
        <v>41.7</v>
      </c>
      <c r="G12" s="48">
        <f>AVERAGE(G21:G886)</f>
        <v>41.955777777777769</v>
      </c>
      <c r="H12" s="16">
        <v>9</v>
      </c>
      <c r="I12" s="87">
        <f t="shared" si="1"/>
        <v>0.25577777777776589</v>
      </c>
      <c r="J12" s="92">
        <v>9.7169664351851856E-2</v>
      </c>
      <c r="K12" s="100">
        <f t="shared" si="0"/>
        <v>2.3454837962962966E-2</v>
      </c>
      <c r="L12" s="101">
        <f t="shared" si="2"/>
        <v>5.3389351851851855E-2</v>
      </c>
      <c r="M12" s="398" t="s">
        <v>217</v>
      </c>
      <c r="N12" s="64"/>
      <c r="O12" s="47"/>
    </row>
    <row r="13" spans="1:16" s="3" customFormat="1" ht="30" customHeight="1" x14ac:dyDescent="0.3">
      <c r="A13" s="74">
        <v>6</v>
      </c>
      <c r="B13" s="409" t="s">
        <v>157</v>
      </c>
      <c r="C13" s="78" t="s">
        <v>342</v>
      </c>
      <c r="D13" s="18">
        <f>COUNTA(H21:H85)+D12+1</f>
        <v>217</v>
      </c>
      <c r="E13" s="82">
        <f>COUNTA(H21:H85)+1</f>
        <v>28</v>
      </c>
      <c r="F13" s="117">
        <f>MIN(H21:H86)</f>
        <v>41.97</v>
      </c>
      <c r="G13" s="48">
        <f>AVERAGE(H21:H86)</f>
        <v>42.350000000000009</v>
      </c>
      <c r="H13" s="16">
        <v>4</v>
      </c>
      <c r="I13" s="87">
        <f>G13-F13</f>
        <v>0.38000000000000966</v>
      </c>
      <c r="J13" s="92">
        <v>0.11200505787037036</v>
      </c>
      <c r="K13" s="100">
        <f t="shared" si="0"/>
        <v>1.4835393518518508E-2</v>
      </c>
      <c r="L13" s="101">
        <f t="shared" si="2"/>
        <v>5.861570601851851E-2</v>
      </c>
      <c r="M13" s="398" t="s">
        <v>218</v>
      </c>
      <c r="N13" s="65" t="s">
        <v>321</v>
      </c>
      <c r="O13" s="400" t="s">
        <v>323</v>
      </c>
    </row>
    <row r="14" spans="1:16" s="3" customFormat="1" ht="30" customHeight="1" thickBot="1" x14ac:dyDescent="0.35">
      <c r="A14" s="74">
        <v>7</v>
      </c>
      <c r="B14" s="409" t="s">
        <v>156</v>
      </c>
      <c r="C14" s="78" t="s">
        <v>330</v>
      </c>
      <c r="D14" s="18">
        <f>COUNTA(I21:I85)+D13+1</f>
        <v>275</v>
      </c>
      <c r="E14" s="82">
        <f>COUNTA(I21:I85)+1</f>
        <v>58</v>
      </c>
      <c r="F14" s="413">
        <f>MIN(I21:I86)</f>
        <v>41.96</v>
      </c>
      <c r="G14" s="39">
        <f>AVERAGE(I21:I86)</f>
        <v>42.301052631578948</v>
      </c>
      <c r="H14" s="16">
        <v>3</v>
      </c>
      <c r="I14" s="87">
        <f t="shared" si="1"/>
        <v>0.34105263157894683</v>
      </c>
      <c r="J14" s="92">
        <v>0.14158049768518519</v>
      </c>
      <c r="K14" s="100">
        <f t="shared" si="0"/>
        <v>2.9575439814814822E-2</v>
      </c>
      <c r="L14" s="102">
        <f t="shared" si="2"/>
        <v>8.2964791666666676E-2</v>
      </c>
      <c r="M14" s="398" t="s">
        <v>219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157</v>
      </c>
      <c r="C15" s="79" t="s">
        <v>364</v>
      </c>
      <c r="D15" s="116">
        <f>COUNTA(J21:J85)+D14+1</f>
        <v>327</v>
      </c>
      <c r="E15" s="83">
        <f>COUNTA(J21:J85)+1</f>
        <v>52</v>
      </c>
      <c r="F15" s="415">
        <f>MIN(J21:J86)</f>
        <v>41.79</v>
      </c>
      <c r="G15" s="411">
        <f>AVERAGE(J21:J86)</f>
        <v>41.970784313725495</v>
      </c>
      <c r="H15" s="67">
        <v>14</v>
      </c>
      <c r="I15" s="90">
        <f t="shared" si="1"/>
        <v>0.1807843137254963</v>
      </c>
      <c r="J15" s="93" t="str">
        <f>'Общие результаты'!G6</f>
        <v>4:00:44</v>
      </c>
      <c r="K15" s="103">
        <f t="shared" si="0"/>
        <v>2.5595428240740736E-2</v>
      </c>
      <c r="L15" s="104">
        <f t="shared" si="2"/>
        <v>8.4211134259259246E-2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AVERAGE(F8,F10,F12,F14)</f>
        <v>41.835000000000001</v>
      </c>
      <c r="G16" s="41">
        <f>AVERAGE(G8,G10,G12,G14)</f>
        <v>42.143715274973452</v>
      </c>
      <c r="H16" s="54" t="s">
        <v>372</v>
      </c>
      <c r="I16" s="42">
        <f>AVERAGE(I8,I10,I12,I14)</f>
        <v>0.30871527497344786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AVERAGE(F9,F11,F13,F15)</f>
        <v>41.86</v>
      </c>
      <c r="G17" s="24">
        <f>AVERAGE(G9,G11,G13,G15)</f>
        <v>42.171044593950946</v>
      </c>
      <c r="H17" s="55" t="s">
        <v>368</v>
      </c>
      <c r="I17" s="25">
        <f>AVERAGE(I9,I11,I13,I15)</f>
        <v>0.31104459395094253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41.847500000000004</v>
      </c>
      <c r="G18" s="28">
        <f>AVERAGE(C21:J90)</f>
        <v>42.14262500000001</v>
      </c>
      <c r="H18" s="29"/>
      <c r="I18" s="30">
        <f>AVERAGE(I8:I15)</f>
        <v>0.30987993446219519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Стоцкий Андрей</v>
      </c>
      <c r="D20" s="31" t="str">
        <f>B9</f>
        <v>Манило Денис</v>
      </c>
      <c r="E20" s="15" t="str">
        <f>B10</f>
        <v>Стоцкий Андрей</v>
      </c>
      <c r="F20" s="15" t="str">
        <f>B11</f>
        <v>Манило Денис</v>
      </c>
      <c r="G20" s="15" t="str">
        <f>B12</f>
        <v>Стоцкий Андрей</v>
      </c>
      <c r="H20" s="15" t="str">
        <f>B13</f>
        <v>Манило Денис</v>
      </c>
      <c r="I20" s="15" t="str">
        <f>B14</f>
        <v>Стоцкий Андрей</v>
      </c>
      <c r="J20" s="15" t="str">
        <f>B15</f>
        <v>Манило Денис</v>
      </c>
    </row>
    <row r="21" spans="1:14" x14ac:dyDescent="0.3">
      <c r="B21" s="1">
        <v>1</v>
      </c>
      <c r="C21" s="32">
        <v>44.48</v>
      </c>
      <c r="D21" s="33">
        <v>43.14</v>
      </c>
      <c r="E21" s="33">
        <v>44.42</v>
      </c>
      <c r="F21" s="33">
        <v>43.2</v>
      </c>
      <c r="G21" s="33">
        <v>43.26</v>
      </c>
      <c r="H21" s="33">
        <v>43.05</v>
      </c>
      <c r="I21" s="107">
        <v>42.92</v>
      </c>
      <c r="J21" s="108">
        <v>42.55</v>
      </c>
      <c r="K21" s="105"/>
      <c r="M21" s="2"/>
      <c r="N21" s="2"/>
    </row>
    <row r="22" spans="1:14" x14ac:dyDescent="0.3">
      <c r="B22" s="1">
        <v>2</v>
      </c>
      <c r="C22" s="34">
        <v>42.56</v>
      </c>
      <c r="D22" s="35">
        <v>42.37</v>
      </c>
      <c r="E22" s="35">
        <v>42.71</v>
      </c>
      <c r="F22" s="35">
        <v>42.46</v>
      </c>
      <c r="G22" s="35">
        <v>42.76</v>
      </c>
      <c r="H22" s="35">
        <v>42.29</v>
      </c>
      <c r="I22" s="105">
        <v>42.21</v>
      </c>
      <c r="J22" s="109">
        <v>41.9</v>
      </c>
      <c r="K22" s="105"/>
      <c r="M22" s="3"/>
      <c r="N22" s="3"/>
    </row>
    <row r="23" spans="1:14" x14ac:dyDescent="0.3">
      <c r="B23" s="1">
        <v>3</v>
      </c>
      <c r="C23" s="34">
        <v>42.46</v>
      </c>
      <c r="D23" s="35">
        <v>42.11</v>
      </c>
      <c r="E23" s="35">
        <v>42.25</v>
      </c>
      <c r="F23" s="35">
        <v>42.28</v>
      </c>
      <c r="G23" s="35">
        <v>42.22</v>
      </c>
      <c r="H23" s="35">
        <v>42.3</v>
      </c>
      <c r="I23" s="105">
        <v>42.5</v>
      </c>
      <c r="J23" s="109">
        <v>42.19</v>
      </c>
      <c r="K23" s="105"/>
      <c r="M23" s="3"/>
      <c r="N23" s="3"/>
    </row>
    <row r="24" spans="1:14" x14ac:dyDescent="0.3">
      <c r="B24" s="1">
        <v>4</v>
      </c>
      <c r="C24" s="34">
        <v>42.03</v>
      </c>
      <c r="D24" s="35">
        <v>42.28</v>
      </c>
      <c r="E24" s="35">
        <v>42.28</v>
      </c>
      <c r="F24" s="35">
        <v>42.19</v>
      </c>
      <c r="G24" s="35">
        <v>41.93</v>
      </c>
      <c r="H24" s="35">
        <v>42.22</v>
      </c>
      <c r="I24" s="105">
        <v>42.25</v>
      </c>
      <c r="J24" s="109">
        <v>41.95</v>
      </c>
      <c r="K24" s="105"/>
      <c r="M24" s="3"/>
      <c r="N24" s="3"/>
    </row>
    <row r="25" spans="1:14" x14ac:dyDescent="0.3">
      <c r="B25" s="1">
        <v>5</v>
      </c>
      <c r="C25" s="34">
        <v>42.57</v>
      </c>
      <c r="D25" s="35">
        <v>42.13</v>
      </c>
      <c r="E25" s="35">
        <v>42.25</v>
      </c>
      <c r="F25" s="35">
        <v>42.15</v>
      </c>
      <c r="G25" s="35">
        <v>42.09</v>
      </c>
      <c r="H25" s="35">
        <v>42.29</v>
      </c>
      <c r="I25" s="105">
        <v>42.32</v>
      </c>
      <c r="J25" s="109">
        <v>42.01</v>
      </c>
      <c r="K25" s="105"/>
    </row>
    <row r="26" spans="1:14" x14ac:dyDescent="0.3">
      <c r="B26" s="1">
        <v>6</v>
      </c>
      <c r="C26" s="34">
        <v>41.98</v>
      </c>
      <c r="D26" s="35">
        <v>42.29</v>
      </c>
      <c r="E26" s="35">
        <v>42.13</v>
      </c>
      <c r="F26" s="35">
        <v>42.15</v>
      </c>
      <c r="G26" s="35">
        <v>42.1</v>
      </c>
      <c r="H26" s="35">
        <v>42.14</v>
      </c>
      <c r="I26" s="105">
        <v>42.3</v>
      </c>
      <c r="J26" s="109">
        <v>41.97</v>
      </c>
      <c r="K26" s="105"/>
    </row>
    <row r="27" spans="1:14" x14ac:dyDescent="0.3">
      <c r="B27" s="1">
        <v>7</v>
      </c>
      <c r="C27" s="34">
        <v>42</v>
      </c>
      <c r="D27" s="35">
        <v>42.07</v>
      </c>
      <c r="E27" s="35">
        <v>42</v>
      </c>
      <c r="F27" s="35">
        <v>42.14</v>
      </c>
      <c r="G27" s="35">
        <v>42.09</v>
      </c>
      <c r="H27" s="35">
        <v>42.22</v>
      </c>
      <c r="I27" s="105">
        <v>42.84</v>
      </c>
      <c r="J27" s="109">
        <v>42.05</v>
      </c>
      <c r="K27" s="105"/>
    </row>
    <row r="28" spans="1:14" x14ac:dyDescent="0.3">
      <c r="B28" s="1">
        <v>8</v>
      </c>
      <c r="C28" s="34">
        <v>41.86</v>
      </c>
      <c r="D28" s="35">
        <v>42.12</v>
      </c>
      <c r="E28" s="35">
        <v>42.11</v>
      </c>
      <c r="F28" s="35">
        <v>42.27</v>
      </c>
      <c r="G28" s="35">
        <v>41.84</v>
      </c>
      <c r="H28" s="35">
        <v>42.35</v>
      </c>
      <c r="I28" s="105">
        <v>42.23</v>
      </c>
      <c r="J28" s="109">
        <v>42.02</v>
      </c>
      <c r="K28" s="105"/>
    </row>
    <row r="29" spans="1:14" x14ac:dyDescent="0.3">
      <c r="B29" s="1">
        <v>9</v>
      </c>
      <c r="C29" s="40">
        <v>41.83</v>
      </c>
      <c r="D29" s="35">
        <v>41.95</v>
      </c>
      <c r="E29" s="35">
        <v>42.08</v>
      </c>
      <c r="F29" s="35">
        <v>42.12</v>
      </c>
      <c r="G29" s="35">
        <v>41.9</v>
      </c>
      <c r="H29" s="35">
        <v>42.36</v>
      </c>
      <c r="I29" s="105">
        <v>42.27</v>
      </c>
      <c r="J29" s="109">
        <v>41.97</v>
      </c>
      <c r="K29" s="105"/>
    </row>
    <row r="30" spans="1:14" x14ac:dyDescent="0.3">
      <c r="B30" s="1">
        <v>10</v>
      </c>
      <c r="C30" s="34">
        <v>42.01</v>
      </c>
      <c r="D30" s="35">
        <v>42.25</v>
      </c>
      <c r="E30" s="35">
        <v>41.95</v>
      </c>
      <c r="F30" s="35">
        <v>42.08</v>
      </c>
      <c r="G30" s="35">
        <v>42.08</v>
      </c>
      <c r="H30" s="35">
        <v>42.15</v>
      </c>
      <c r="I30" s="105">
        <v>42.41</v>
      </c>
      <c r="J30" s="109">
        <v>41.98</v>
      </c>
      <c r="K30" s="105"/>
    </row>
    <row r="31" spans="1:14" x14ac:dyDescent="0.3">
      <c r="B31" s="1">
        <v>11</v>
      </c>
      <c r="C31" s="34">
        <v>41.8</v>
      </c>
      <c r="D31" s="35">
        <v>42.12</v>
      </c>
      <c r="E31" s="35">
        <v>42.09</v>
      </c>
      <c r="F31" s="35">
        <v>42.1</v>
      </c>
      <c r="G31" s="35">
        <v>41.83</v>
      </c>
      <c r="H31" s="35">
        <v>41.98</v>
      </c>
      <c r="I31" s="105">
        <v>42.14</v>
      </c>
      <c r="J31" s="109">
        <v>41.96</v>
      </c>
      <c r="K31" s="105"/>
    </row>
    <row r="32" spans="1:14" x14ac:dyDescent="0.3">
      <c r="B32" s="1">
        <v>12</v>
      </c>
      <c r="C32" s="34">
        <v>41.97</v>
      </c>
      <c r="D32" s="35">
        <v>42.03</v>
      </c>
      <c r="E32" s="35">
        <v>42.02</v>
      </c>
      <c r="F32" s="35">
        <v>42.05</v>
      </c>
      <c r="G32" s="35">
        <v>41.9</v>
      </c>
      <c r="H32" s="35">
        <v>42.22</v>
      </c>
      <c r="I32" s="105">
        <v>42.13</v>
      </c>
      <c r="J32" s="109">
        <v>41.95</v>
      </c>
      <c r="K32" s="105"/>
    </row>
    <row r="33" spans="2:12" x14ac:dyDescent="0.3">
      <c r="B33" s="1">
        <v>13</v>
      </c>
      <c r="C33" s="34">
        <v>42.01</v>
      </c>
      <c r="D33" s="35">
        <v>42.05</v>
      </c>
      <c r="E33" s="35">
        <v>42.02</v>
      </c>
      <c r="F33" s="35">
        <v>42.13</v>
      </c>
      <c r="G33" s="35">
        <v>41.79</v>
      </c>
      <c r="H33" s="35">
        <v>42.83</v>
      </c>
      <c r="I33" s="105">
        <v>42.13</v>
      </c>
      <c r="J33" s="109">
        <v>41.85</v>
      </c>
      <c r="K33" s="106"/>
      <c r="L33" s="1"/>
    </row>
    <row r="34" spans="2:12" x14ac:dyDescent="0.3">
      <c r="B34" s="1">
        <v>14</v>
      </c>
      <c r="C34" s="37">
        <v>41.94</v>
      </c>
      <c r="D34" s="35">
        <v>42.01</v>
      </c>
      <c r="E34" s="35">
        <v>41.98</v>
      </c>
      <c r="F34" s="35">
        <v>42.06</v>
      </c>
      <c r="G34" s="35">
        <v>41.77</v>
      </c>
      <c r="H34" s="35">
        <v>42.16</v>
      </c>
      <c r="I34" s="105">
        <v>42.45</v>
      </c>
      <c r="J34" s="109">
        <v>42.25</v>
      </c>
      <c r="K34" s="106"/>
      <c r="L34" s="1"/>
    </row>
    <row r="35" spans="2:12" x14ac:dyDescent="0.3">
      <c r="B35" s="1">
        <v>15</v>
      </c>
      <c r="C35" s="34">
        <v>42.03</v>
      </c>
      <c r="D35" s="35">
        <v>42.05</v>
      </c>
      <c r="E35" s="35">
        <v>42.35</v>
      </c>
      <c r="F35" s="35">
        <v>41.97</v>
      </c>
      <c r="G35" s="35">
        <v>41.76</v>
      </c>
      <c r="H35" s="35">
        <v>42.38</v>
      </c>
      <c r="I35" s="105">
        <v>42.36</v>
      </c>
      <c r="J35" s="109">
        <v>41.96</v>
      </c>
      <c r="K35" s="106"/>
      <c r="L35" s="1"/>
    </row>
    <row r="36" spans="2:12" x14ac:dyDescent="0.3">
      <c r="B36" s="1">
        <v>16</v>
      </c>
      <c r="C36" s="34">
        <v>41.93</v>
      </c>
      <c r="D36" s="43">
        <v>41.87</v>
      </c>
      <c r="E36" s="35">
        <v>41.92</v>
      </c>
      <c r="F36" s="35">
        <v>42.03</v>
      </c>
      <c r="G36" s="35">
        <v>42.05</v>
      </c>
      <c r="H36" s="35">
        <v>42.16</v>
      </c>
      <c r="I36" s="105">
        <v>42.53</v>
      </c>
      <c r="J36" s="109">
        <v>42.01</v>
      </c>
      <c r="K36" s="106"/>
      <c r="L36" s="1"/>
    </row>
    <row r="37" spans="2:12" x14ac:dyDescent="0.3">
      <c r="B37" s="1">
        <v>17</v>
      </c>
      <c r="C37" s="34">
        <v>41.99</v>
      </c>
      <c r="D37" s="35">
        <v>41.94</v>
      </c>
      <c r="E37" s="35">
        <v>42.19</v>
      </c>
      <c r="F37" s="35">
        <v>42.07</v>
      </c>
      <c r="G37" s="35">
        <v>41.8</v>
      </c>
      <c r="H37" s="35">
        <v>42.4</v>
      </c>
      <c r="I37" s="105">
        <v>42.32</v>
      </c>
      <c r="J37" s="109">
        <v>41.83</v>
      </c>
      <c r="K37" s="106"/>
      <c r="L37" s="1"/>
    </row>
    <row r="38" spans="2:12" x14ac:dyDescent="0.3">
      <c r="B38" s="1">
        <v>18</v>
      </c>
      <c r="C38" s="34">
        <v>41.97</v>
      </c>
      <c r="D38" s="35">
        <v>42.12</v>
      </c>
      <c r="E38" s="35">
        <v>42.11</v>
      </c>
      <c r="F38" s="35">
        <v>42.09</v>
      </c>
      <c r="G38" s="35">
        <v>41.84</v>
      </c>
      <c r="H38" s="35">
        <v>42.17</v>
      </c>
      <c r="I38" s="105">
        <v>42.22</v>
      </c>
      <c r="J38" s="109">
        <v>42.06</v>
      </c>
      <c r="K38" s="106"/>
      <c r="L38" s="1"/>
    </row>
    <row r="39" spans="2:12" x14ac:dyDescent="0.3">
      <c r="B39" s="1">
        <v>19</v>
      </c>
      <c r="C39" s="34">
        <v>42.05</v>
      </c>
      <c r="D39" s="35">
        <v>42.13</v>
      </c>
      <c r="E39" s="35">
        <v>41.95</v>
      </c>
      <c r="F39" s="35">
        <v>42.2</v>
      </c>
      <c r="G39" s="35">
        <v>41.8</v>
      </c>
      <c r="H39" s="35">
        <v>42.06</v>
      </c>
      <c r="I39" s="105">
        <v>42.53</v>
      </c>
      <c r="J39" s="109">
        <v>41.97</v>
      </c>
      <c r="K39" s="106"/>
      <c r="L39" s="1"/>
    </row>
    <row r="40" spans="2:12" x14ac:dyDescent="0.3">
      <c r="B40" s="1">
        <v>20</v>
      </c>
      <c r="C40" s="34">
        <v>41.98</v>
      </c>
      <c r="D40" s="35">
        <v>42.1</v>
      </c>
      <c r="E40" s="35">
        <v>41.9</v>
      </c>
      <c r="F40" s="35">
        <v>42.08</v>
      </c>
      <c r="G40" s="35">
        <v>42.06</v>
      </c>
      <c r="H40" s="35">
        <v>42.12</v>
      </c>
      <c r="I40" s="105">
        <v>42.62</v>
      </c>
      <c r="J40" s="109">
        <v>42.31</v>
      </c>
      <c r="K40" s="106"/>
      <c r="L40" s="1"/>
    </row>
    <row r="41" spans="2:12" x14ac:dyDescent="0.3">
      <c r="B41" s="1">
        <v>21</v>
      </c>
      <c r="C41" s="34">
        <v>42.02</v>
      </c>
      <c r="D41" s="35">
        <v>43.37</v>
      </c>
      <c r="E41" s="35">
        <v>41.93</v>
      </c>
      <c r="F41" s="35">
        <v>42.02</v>
      </c>
      <c r="G41" s="35">
        <v>41.75</v>
      </c>
      <c r="H41" s="35">
        <v>42.12</v>
      </c>
      <c r="I41" s="105">
        <v>42.4</v>
      </c>
      <c r="J41" s="109">
        <v>41.91</v>
      </c>
      <c r="K41" s="106"/>
      <c r="L41" s="1"/>
    </row>
    <row r="42" spans="2:12" x14ac:dyDescent="0.3">
      <c r="B42" s="1">
        <v>22</v>
      </c>
      <c r="C42" s="34">
        <v>42.19</v>
      </c>
      <c r="D42" s="35">
        <v>41.95</v>
      </c>
      <c r="E42" s="35">
        <v>42.07</v>
      </c>
      <c r="F42" s="35">
        <v>42.06</v>
      </c>
      <c r="G42" s="35">
        <v>41.92</v>
      </c>
      <c r="H42" s="35">
        <v>42.16</v>
      </c>
      <c r="I42" s="105">
        <v>42.3</v>
      </c>
      <c r="J42" s="109">
        <v>41.92</v>
      </c>
      <c r="K42" s="106"/>
      <c r="L42" s="1"/>
    </row>
    <row r="43" spans="2:12" x14ac:dyDescent="0.3">
      <c r="B43" s="1">
        <v>23</v>
      </c>
      <c r="C43" s="34">
        <v>42.11</v>
      </c>
      <c r="D43" s="35">
        <v>42.04</v>
      </c>
      <c r="E43" s="35">
        <v>42</v>
      </c>
      <c r="F43" s="35">
        <v>41.99</v>
      </c>
      <c r="G43" s="35">
        <v>41.74</v>
      </c>
      <c r="H43" s="35">
        <v>41.99</v>
      </c>
      <c r="I43" s="105">
        <v>42.15</v>
      </c>
      <c r="J43" s="109">
        <v>41.83</v>
      </c>
      <c r="K43" s="106"/>
      <c r="L43" s="1"/>
    </row>
    <row r="44" spans="2:12" x14ac:dyDescent="0.3">
      <c r="B44" s="1">
        <v>24</v>
      </c>
      <c r="C44" s="34"/>
      <c r="D44" s="35">
        <v>43.14</v>
      </c>
      <c r="E44" s="35">
        <v>42.19</v>
      </c>
      <c r="F44" s="35">
        <v>42.09</v>
      </c>
      <c r="G44" s="35">
        <v>41.84</v>
      </c>
      <c r="H44" s="35">
        <v>41.97</v>
      </c>
      <c r="I44" s="105">
        <v>42.26</v>
      </c>
      <c r="J44" s="109">
        <v>42.47</v>
      </c>
      <c r="K44" s="106"/>
      <c r="L44" s="1"/>
    </row>
    <row r="45" spans="2:12" x14ac:dyDescent="0.3">
      <c r="B45" s="1">
        <v>25</v>
      </c>
      <c r="C45" s="34"/>
      <c r="D45" s="35">
        <v>42.61</v>
      </c>
      <c r="E45" s="35">
        <v>41.97</v>
      </c>
      <c r="F45" s="35">
        <v>41.95</v>
      </c>
      <c r="G45" s="35">
        <v>41.86</v>
      </c>
      <c r="H45" s="35">
        <v>42.03</v>
      </c>
      <c r="I45" s="105">
        <v>42.36</v>
      </c>
      <c r="J45" s="109">
        <v>41.96</v>
      </c>
      <c r="K45" s="106"/>
      <c r="L45" s="1"/>
    </row>
    <row r="46" spans="2:12" x14ac:dyDescent="0.3">
      <c r="B46" s="1">
        <v>26</v>
      </c>
      <c r="C46" s="34"/>
      <c r="D46" s="35">
        <v>41.81</v>
      </c>
      <c r="E46" s="35">
        <v>42.25</v>
      </c>
      <c r="F46" s="35">
        <v>42.46</v>
      </c>
      <c r="G46" s="35">
        <v>41.71</v>
      </c>
      <c r="H46" s="35">
        <v>43.65</v>
      </c>
      <c r="I46" s="105">
        <v>42.21</v>
      </c>
      <c r="J46" s="109">
        <v>41.98</v>
      </c>
      <c r="K46" s="106"/>
      <c r="L46" s="1"/>
    </row>
    <row r="47" spans="2:12" x14ac:dyDescent="0.3">
      <c r="B47" s="1">
        <v>27</v>
      </c>
      <c r="C47" s="34"/>
      <c r="D47" s="35"/>
      <c r="E47" s="35">
        <v>42.08</v>
      </c>
      <c r="F47" s="35">
        <v>42.33</v>
      </c>
      <c r="G47" s="35">
        <v>41.99</v>
      </c>
      <c r="H47" s="35">
        <v>43.68</v>
      </c>
      <c r="I47" s="105">
        <v>42.36</v>
      </c>
      <c r="J47" s="109">
        <v>41.88</v>
      </c>
      <c r="K47" s="106"/>
      <c r="L47" s="1"/>
    </row>
    <row r="48" spans="2:12" x14ac:dyDescent="0.3">
      <c r="B48" s="1">
        <v>28</v>
      </c>
      <c r="C48" s="34"/>
      <c r="D48" s="35"/>
      <c r="E48" s="35">
        <v>42.03</v>
      </c>
      <c r="F48" s="35">
        <v>42.36</v>
      </c>
      <c r="G48" s="35">
        <v>42.01</v>
      </c>
      <c r="H48" s="35"/>
      <c r="I48" s="105">
        <v>42.39</v>
      </c>
      <c r="J48" s="109">
        <v>41.88</v>
      </c>
      <c r="K48" s="106"/>
      <c r="L48" s="1"/>
    </row>
    <row r="49" spans="2:12" x14ac:dyDescent="0.3">
      <c r="B49" s="1">
        <v>29</v>
      </c>
      <c r="C49" s="34"/>
      <c r="D49" s="35"/>
      <c r="E49" s="35">
        <v>41.88</v>
      </c>
      <c r="F49" s="35">
        <v>42.33</v>
      </c>
      <c r="G49" s="35">
        <v>42.07</v>
      </c>
      <c r="H49" s="35"/>
      <c r="I49" s="105">
        <v>42.46</v>
      </c>
      <c r="J49" s="109">
        <v>41.93</v>
      </c>
      <c r="K49" s="106"/>
      <c r="L49" s="1"/>
    </row>
    <row r="50" spans="2:12" x14ac:dyDescent="0.3">
      <c r="B50" s="1">
        <v>30</v>
      </c>
      <c r="C50" s="34"/>
      <c r="D50" s="35"/>
      <c r="E50" s="35">
        <v>41.97</v>
      </c>
      <c r="F50" s="35">
        <v>42</v>
      </c>
      <c r="G50" s="35">
        <v>41.8</v>
      </c>
      <c r="H50" s="35"/>
      <c r="I50" s="105">
        <v>42.41</v>
      </c>
      <c r="J50" s="109">
        <v>41.93</v>
      </c>
      <c r="K50" s="106"/>
      <c r="L50" s="1"/>
    </row>
    <row r="51" spans="2:12" x14ac:dyDescent="0.3">
      <c r="B51" s="1">
        <v>31</v>
      </c>
      <c r="C51" s="34"/>
      <c r="D51" s="35"/>
      <c r="E51" s="35">
        <v>42.01</v>
      </c>
      <c r="F51" s="35">
        <v>42.16</v>
      </c>
      <c r="G51" s="35">
        <v>42.24</v>
      </c>
      <c r="H51" s="35"/>
      <c r="I51" s="105">
        <v>42.27</v>
      </c>
      <c r="J51" s="109">
        <v>41.99</v>
      </c>
      <c r="K51" s="106"/>
      <c r="L51" s="1"/>
    </row>
    <row r="52" spans="2:12" x14ac:dyDescent="0.3">
      <c r="B52" s="1">
        <v>32</v>
      </c>
      <c r="C52" s="34"/>
      <c r="D52" s="35"/>
      <c r="E52" s="35">
        <v>41.91</v>
      </c>
      <c r="F52" s="35">
        <v>42.2</v>
      </c>
      <c r="G52" s="35">
        <v>41.88</v>
      </c>
      <c r="H52" s="35"/>
      <c r="I52" s="105">
        <v>42.15</v>
      </c>
      <c r="J52" s="109">
        <v>41.91</v>
      </c>
      <c r="K52" s="106"/>
      <c r="L52" s="1"/>
    </row>
    <row r="53" spans="2:12" x14ac:dyDescent="0.3">
      <c r="B53" s="1">
        <v>33</v>
      </c>
      <c r="C53" s="34"/>
      <c r="D53" s="35"/>
      <c r="E53" s="35">
        <v>42.12</v>
      </c>
      <c r="F53" s="35">
        <v>41.97</v>
      </c>
      <c r="G53" s="35">
        <v>41.84</v>
      </c>
      <c r="H53" s="35"/>
      <c r="I53" s="105">
        <v>42.3</v>
      </c>
      <c r="J53" s="109">
        <v>41.92</v>
      </c>
      <c r="K53" s="106"/>
      <c r="L53" s="1"/>
    </row>
    <row r="54" spans="2:12" x14ac:dyDescent="0.3">
      <c r="B54" s="1">
        <v>34</v>
      </c>
      <c r="C54" s="34"/>
      <c r="D54" s="35"/>
      <c r="E54" s="35">
        <v>42.12</v>
      </c>
      <c r="F54" s="35">
        <v>41.94</v>
      </c>
      <c r="G54" s="35">
        <v>41.82</v>
      </c>
      <c r="H54" s="35"/>
      <c r="I54" s="105">
        <v>42.43</v>
      </c>
      <c r="J54" s="109">
        <v>41.98</v>
      </c>
      <c r="K54" s="106"/>
      <c r="L54" s="1"/>
    </row>
    <row r="55" spans="2:12" x14ac:dyDescent="0.3">
      <c r="B55" s="1">
        <v>35</v>
      </c>
      <c r="C55" s="34"/>
      <c r="D55" s="35"/>
      <c r="E55" s="35"/>
      <c r="F55" s="35">
        <v>41.87</v>
      </c>
      <c r="G55" s="35">
        <v>41.86</v>
      </c>
      <c r="H55" s="35"/>
      <c r="I55" s="105">
        <v>42.33</v>
      </c>
      <c r="J55" s="109">
        <v>42.06</v>
      </c>
      <c r="K55" s="106"/>
      <c r="L55" s="1"/>
    </row>
    <row r="56" spans="2:12" x14ac:dyDescent="0.3">
      <c r="B56" s="1">
        <v>36</v>
      </c>
      <c r="C56" s="34"/>
      <c r="D56" s="35"/>
      <c r="E56" s="35"/>
      <c r="F56" s="35">
        <v>42.19</v>
      </c>
      <c r="G56" s="35">
        <v>42</v>
      </c>
      <c r="H56" s="35"/>
      <c r="I56" s="105">
        <v>42.1</v>
      </c>
      <c r="J56" s="109">
        <v>42.15</v>
      </c>
      <c r="K56" s="106"/>
      <c r="L56" s="1"/>
    </row>
    <row r="57" spans="2:12" x14ac:dyDescent="0.3">
      <c r="B57" s="1">
        <v>37</v>
      </c>
      <c r="C57" s="34"/>
      <c r="D57" s="35"/>
      <c r="E57" s="35"/>
      <c r="F57" s="35">
        <v>41.93</v>
      </c>
      <c r="G57" s="35">
        <v>41.93</v>
      </c>
      <c r="H57" s="35"/>
      <c r="I57" s="105">
        <v>42.14</v>
      </c>
      <c r="J57" s="109">
        <v>41.93</v>
      </c>
      <c r="K57" s="106"/>
      <c r="L57" s="1"/>
    </row>
    <row r="58" spans="2:12" x14ac:dyDescent="0.3">
      <c r="B58" s="1">
        <v>38</v>
      </c>
      <c r="C58" s="34"/>
      <c r="D58" s="35"/>
      <c r="E58" s="35"/>
      <c r="F58" s="35">
        <v>42.09</v>
      </c>
      <c r="G58" s="35">
        <v>41.84</v>
      </c>
      <c r="H58" s="35"/>
      <c r="I58" s="105">
        <v>42.28</v>
      </c>
      <c r="J58" s="109">
        <v>41.89</v>
      </c>
      <c r="K58" s="106"/>
      <c r="L58" s="1"/>
    </row>
    <row r="59" spans="2:12" x14ac:dyDescent="0.3">
      <c r="B59" s="1">
        <v>39</v>
      </c>
      <c r="C59" s="34"/>
      <c r="D59" s="35"/>
      <c r="E59" s="35"/>
      <c r="F59" s="35">
        <v>42.19</v>
      </c>
      <c r="G59" s="35">
        <v>41.9</v>
      </c>
      <c r="H59" s="35"/>
      <c r="I59" s="105">
        <v>42.24</v>
      </c>
      <c r="J59" s="109">
        <v>41.9</v>
      </c>
      <c r="K59" s="106"/>
      <c r="L59" s="1"/>
    </row>
    <row r="60" spans="2:12" x14ac:dyDescent="0.3">
      <c r="B60" s="1">
        <v>40</v>
      </c>
      <c r="C60" s="34"/>
      <c r="D60" s="35"/>
      <c r="E60" s="35"/>
      <c r="F60" s="35">
        <v>42.03</v>
      </c>
      <c r="G60" s="35">
        <v>41.84</v>
      </c>
      <c r="H60" s="35"/>
      <c r="I60" s="105">
        <v>42.08</v>
      </c>
      <c r="J60" s="109">
        <v>41.94</v>
      </c>
      <c r="K60" s="106"/>
      <c r="L60" s="1"/>
    </row>
    <row r="61" spans="2:12" x14ac:dyDescent="0.3">
      <c r="B61" s="1">
        <v>41</v>
      </c>
      <c r="C61" s="34"/>
      <c r="D61" s="35"/>
      <c r="E61" s="35"/>
      <c r="F61" s="35">
        <v>42.02</v>
      </c>
      <c r="G61" s="35">
        <v>41.7</v>
      </c>
      <c r="H61" s="35"/>
      <c r="I61" s="105">
        <v>42.26</v>
      </c>
      <c r="J61" s="109">
        <v>41.95</v>
      </c>
      <c r="K61" s="106"/>
      <c r="L61" s="1"/>
    </row>
    <row r="62" spans="2:12" x14ac:dyDescent="0.3">
      <c r="B62" s="1">
        <v>42</v>
      </c>
      <c r="C62" s="34"/>
      <c r="D62" s="35"/>
      <c r="E62" s="35"/>
      <c r="F62" s="35">
        <v>41.95</v>
      </c>
      <c r="G62" s="35">
        <v>41.96</v>
      </c>
      <c r="H62" s="35"/>
      <c r="I62" s="105">
        <v>42.13</v>
      </c>
      <c r="J62" s="109">
        <v>41.84</v>
      </c>
      <c r="K62" s="106"/>
      <c r="L62" s="1"/>
    </row>
    <row r="63" spans="2:12" x14ac:dyDescent="0.3">
      <c r="B63" s="1">
        <v>43</v>
      </c>
      <c r="C63" s="34"/>
      <c r="D63" s="35"/>
      <c r="E63" s="35"/>
      <c r="F63" s="35">
        <v>42.05</v>
      </c>
      <c r="G63" s="35">
        <v>41.85</v>
      </c>
      <c r="H63" s="35"/>
      <c r="I63" s="105">
        <v>42.32</v>
      </c>
      <c r="J63" s="109">
        <v>41.79</v>
      </c>
      <c r="K63" s="106"/>
      <c r="L63" s="1"/>
    </row>
    <row r="64" spans="2:12" x14ac:dyDescent="0.3">
      <c r="B64" s="1">
        <v>44</v>
      </c>
      <c r="C64" s="34"/>
      <c r="D64" s="35"/>
      <c r="E64" s="35"/>
      <c r="F64" s="35">
        <v>41.94</v>
      </c>
      <c r="G64" s="35">
        <v>41.92</v>
      </c>
      <c r="H64" s="35"/>
      <c r="I64" s="105">
        <v>42.33</v>
      </c>
      <c r="J64" s="109">
        <v>41.8</v>
      </c>
      <c r="K64" s="106"/>
      <c r="L64" s="1"/>
    </row>
    <row r="65" spans="2:12" x14ac:dyDescent="0.3">
      <c r="B65" s="1">
        <v>45</v>
      </c>
      <c r="C65" s="34"/>
      <c r="D65" s="35"/>
      <c r="E65" s="35"/>
      <c r="F65" s="35">
        <v>42.04</v>
      </c>
      <c r="G65" s="35">
        <v>41.87</v>
      </c>
      <c r="H65" s="35"/>
      <c r="I65" s="105">
        <v>42.3</v>
      </c>
      <c r="J65" s="109">
        <v>41.79</v>
      </c>
      <c r="K65" s="106"/>
      <c r="L65" s="1"/>
    </row>
    <row r="66" spans="2:12" x14ac:dyDescent="0.3">
      <c r="B66" s="1">
        <v>46</v>
      </c>
      <c r="C66" s="34"/>
      <c r="D66" s="35"/>
      <c r="E66" s="35"/>
      <c r="F66" s="35">
        <v>42.03</v>
      </c>
      <c r="G66" s="35"/>
      <c r="H66" s="35"/>
      <c r="I66" s="105">
        <v>41.96</v>
      </c>
      <c r="J66" s="109">
        <v>41.83</v>
      </c>
      <c r="K66" s="106"/>
      <c r="L66" s="1"/>
    </row>
    <row r="67" spans="2:12" x14ac:dyDescent="0.3">
      <c r="B67" s="1">
        <v>47</v>
      </c>
      <c r="C67" s="34"/>
      <c r="D67" s="35"/>
      <c r="E67" s="35"/>
      <c r="F67" s="35">
        <v>41.96</v>
      </c>
      <c r="G67" s="35"/>
      <c r="H67" s="35"/>
      <c r="I67" s="105">
        <v>42.53</v>
      </c>
      <c r="J67" s="109">
        <v>41.86</v>
      </c>
      <c r="K67" s="106"/>
      <c r="L67" s="1"/>
    </row>
    <row r="68" spans="2:12" x14ac:dyDescent="0.3">
      <c r="B68" s="1">
        <v>48</v>
      </c>
      <c r="C68" s="34"/>
      <c r="D68" s="35"/>
      <c r="E68" s="35"/>
      <c r="F68" s="35">
        <v>42.02</v>
      </c>
      <c r="G68" s="35"/>
      <c r="H68" s="35"/>
      <c r="I68" s="105">
        <v>42.16</v>
      </c>
      <c r="J68" s="109">
        <v>41.79</v>
      </c>
      <c r="K68" s="106"/>
      <c r="L68" s="1"/>
    </row>
    <row r="69" spans="2:12" x14ac:dyDescent="0.3">
      <c r="B69" s="1">
        <v>49</v>
      </c>
      <c r="C69" s="34"/>
      <c r="D69" s="35"/>
      <c r="E69" s="35"/>
      <c r="F69" s="35">
        <v>41.99</v>
      </c>
      <c r="G69" s="35"/>
      <c r="H69" s="35"/>
      <c r="I69" s="105">
        <v>42.18</v>
      </c>
      <c r="J69" s="109">
        <v>41.87</v>
      </c>
      <c r="K69" s="106"/>
      <c r="L69" s="1"/>
    </row>
    <row r="70" spans="2:12" x14ac:dyDescent="0.3">
      <c r="B70" s="1">
        <v>50</v>
      </c>
      <c r="C70" s="34"/>
      <c r="D70" s="35"/>
      <c r="E70" s="35"/>
      <c r="F70" s="35">
        <v>42</v>
      </c>
      <c r="G70" s="35"/>
      <c r="H70" s="35"/>
      <c r="I70" s="105">
        <v>42.06</v>
      </c>
      <c r="J70" s="109">
        <v>41.89</v>
      </c>
      <c r="K70" s="106"/>
      <c r="L70" s="1"/>
    </row>
    <row r="71" spans="2:12" x14ac:dyDescent="0.3">
      <c r="B71" s="1">
        <v>51</v>
      </c>
      <c r="C71" s="34"/>
      <c r="D71" s="35"/>
      <c r="E71" s="35"/>
      <c r="F71" s="35">
        <v>41.96</v>
      </c>
      <c r="G71" s="35"/>
      <c r="H71" s="35"/>
      <c r="I71" s="105">
        <v>42.1</v>
      </c>
      <c r="J71" s="109">
        <v>42</v>
      </c>
      <c r="K71" s="106"/>
      <c r="L71" s="1"/>
    </row>
    <row r="72" spans="2:12" x14ac:dyDescent="0.3">
      <c r="B72" s="1">
        <v>52</v>
      </c>
      <c r="C72" s="34"/>
      <c r="D72" s="35"/>
      <c r="E72" s="35"/>
      <c r="F72" s="35">
        <v>41.95</v>
      </c>
      <c r="G72" s="35"/>
      <c r="H72" s="35"/>
      <c r="I72" s="105">
        <v>42.03</v>
      </c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>
        <v>42.34</v>
      </c>
      <c r="G73" s="35"/>
      <c r="H73" s="35"/>
      <c r="I73" s="105">
        <v>42.46</v>
      </c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>
        <v>42.22</v>
      </c>
      <c r="G74" s="35"/>
      <c r="H74" s="35"/>
      <c r="I74" s="105">
        <v>42.52</v>
      </c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>
        <v>42.1</v>
      </c>
      <c r="G75" s="35"/>
      <c r="H75" s="35"/>
      <c r="I75" s="105">
        <v>42.37</v>
      </c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>
        <v>42.75</v>
      </c>
      <c r="G76" s="35"/>
      <c r="H76" s="35"/>
      <c r="I76" s="105">
        <v>42.04</v>
      </c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>
        <v>42.15</v>
      </c>
      <c r="G77" s="35"/>
      <c r="H77" s="35"/>
      <c r="I77" s="106">
        <v>42.11</v>
      </c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4" zoomScale="90" zoomScaleNormal="90" workbookViewId="0">
      <selection activeCell="O16" sqref="O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144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407" t="s">
        <v>345</v>
      </c>
      <c r="C8" s="76" t="s">
        <v>346</v>
      </c>
      <c r="D8" s="115">
        <f>COUNTA(C21:C85)</f>
        <v>24</v>
      </c>
      <c r="E8" s="81">
        <f>COUNTA(C21:C85)</f>
        <v>24</v>
      </c>
      <c r="F8" s="124">
        <f>MIN(C21:C84)</f>
        <v>41.81</v>
      </c>
      <c r="G8" s="118">
        <f>AVERAGE(C21:C87)</f>
        <v>42.702500000000008</v>
      </c>
      <c r="H8" s="62">
        <v>3</v>
      </c>
      <c r="I8" s="86">
        <f>G8-F8</f>
        <v>0.8925000000000054</v>
      </c>
      <c r="J8" s="91">
        <v>1.2378888888888891E-2</v>
      </c>
      <c r="K8" s="98">
        <f>J8</f>
        <v>1.2378888888888891E-2</v>
      </c>
      <c r="L8" s="99">
        <f>K8</f>
        <v>1.2378888888888891E-2</v>
      </c>
      <c r="M8" s="397" t="s">
        <v>201</v>
      </c>
      <c r="N8" s="63"/>
      <c r="O8" s="61"/>
      <c r="P8" s="17"/>
    </row>
    <row r="9" spans="1:16" s="3" customFormat="1" ht="30" customHeight="1" x14ac:dyDescent="0.3">
      <c r="A9" s="74">
        <v>2</v>
      </c>
      <c r="B9" s="408" t="s">
        <v>143</v>
      </c>
      <c r="C9" s="77" t="s">
        <v>328</v>
      </c>
      <c r="D9" s="18">
        <f>COUNTA(D21:D85)+D8+1</f>
        <v>48</v>
      </c>
      <c r="E9" s="82">
        <f>COUNTA(D21:D85)+1</f>
        <v>24</v>
      </c>
      <c r="F9" s="125">
        <f>MIN(D21:D84)</f>
        <v>42.06</v>
      </c>
      <c r="G9" s="49">
        <f>AVERAGE(D21:D86)</f>
        <v>42.547826086956526</v>
      </c>
      <c r="H9" s="16">
        <v>1</v>
      </c>
      <c r="I9" s="87">
        <f>G9-F9</f>
        <v>0.48782608695652385</v>
      </c>
      <c r="J9" s="92">
        <v>2.5323067129629631E-2</v>
      </c>
      <c r="K9" s="100">
        <f t="shared" ref="K9:K15" si="0">J9-J8</f>
        <v>1.294417824074074E-2</v>
      </c>
      <c r="L9" s="101">
        <f>K9</f>
        <v>1.294417824074074E-2</v>
      </c>
      <c r="M9" s="398" t="s">
        <v>202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408" t="s">
        <v>143</v>
      </c>
      <c r="C10" s="77" t="s">
        <v>338</v>
      </c>
      <c r="D10" s="18">
        <f>COUNTA(E21:E85)+D9+1</f>
        <v>86</v>
      </c>
      <c r="E10" s="82">
        <f>COUNTA(E21:E85)+1</f>
        <v>38</v>
      </c>
      <c r="F10" s="421">
        <f>MIN(E21:E86)</f>
        <v>41.93</v>
      </c>
      <c r="G10" s="48">
        <f>AVERAGE(E21:E87)</f>
        <v>42.22378378378378</v>
      </c>
      <c r="H10" s="16">
        <v>0</v>
      </c>
      <c r="I10" s="87">
        <f t="shared" ref="I10:I15" si="1">G10-F10</f>
        <v>0.29378378378378045</v>
      </c>
      <c r="J10" s="420">
        <v>4.5023148148148145E-2</v>
      </c>
      <c r="K10" s="100">
        <f t="shared" si="0"/>
        <v>1.9700081018518514E-2</v>
      </c>
      <c r="L10" s="101">
        <f>K10+L9</f>
        <v>3.2644259259259255E-2</v>
      </c>
      <c r="M10" s="398" t="s">
        <v>203</v>
      </c>
      <c r="N10" s="65"/>
      <c r="O10" s="56"/>
      <c r="P10" s="17"/>
    </row>
    <row r="11" spans="1:16" s="3" customFormat="1" ht="30" customHeight="1" thickBot="1" x14ac:dyDescent="0.35">
      <c r="A11" s="74">
        <v>4</v>
      </c>
      <c r="B11" s="408" t="s">
        <v>345</v>
      </c>
      <c r="C11" s="77" t="s">
        <v>347</v>
      </c>
      <c r="D11" s="18">
        <f>COUNTA(F21:F85)+D10+1</f>
        <v>145</v>
      </c>
      <c r="E11" s="82">
        <f>COUNTA(F21:F85)+1</f>
        <v>59</v>
      </c>
      <c r="F11" s="419">
        <f>MIN(F21:F86)</f>
        <v>41.57</v>
      </c>
      <c r="G11" s="48">
        <f>AVERAGE(F21:F86)</f>
        <v>41.958793103448286</v>
      </c>
      <c r="H11" s="16">
        <v>0</v>
      </c>
      <c r="I11" s="87">
        <f t="shared" si="1"/>
        <v>0.3887931034482861</v>
      </c>
      <c r="J11" s="92">
        <v>7.4800462962962957E-2</v>
      </c>
      <c r="K11" s="100">
        <f t="shared" si="0"/>
        <v>2.9777314814814812E-2</v>
      </c>
      <c r="L11" s="101">
        <f>K11+L8</f>
        <v>4.2156203703703703E-2</v>
      </c>
      <c r="M11" s="398" t="s">
        <v>203</v>
      </c>
      <c r="N11" s="64"/>
      <c r="O11" s="46"/>
      <c r="P11" s="17"/>
    </row>
    <row r="12" spans="1:16" s="3" customFormat="1" ht="30" customHeight="1" x14ac:dyDescent="0.3">
      <c r="A12" s="74">
        <v>5</v>
      </c>
      <c r="B12" s="409" t="s">
        <v>143</v>
      </c>
      <c r="C12" s="78" t="s">
        <v>329</v>
      </c>
      <c r="D12" s="18">
        <f>COUNTA(G21:G85)+D11+1</f>
        <v>189</v>
      </c>
      <c r="E12" s="82">
        <f>COUNTA(G21:G85)+1</f>
        <v>44</v>
      </c>
      <c r="F12" s="117">
        <f>MIN(G21:G86)</f>
        <v>41.81</v>
      </c>
      <c r="G12" s="48">
        <f>AVERAGE(G21:G86)</f>
        <v>42.173023255813945</v>
      </c>
      <c r="H12" s="16">
        <v>2</v>
      </c>
      <c r="I12" s="87">
        <f t="shared" si="1"/>
        <v>0.36302325581394257</v>
      </c>
      <c r="J12" s="420">
        <v>9.7407407407407401E-2</v>
      </c>
      <c r="K12" s="100">
        <f t="shared" si="0"/>
        <v>2.2606944444444443E-2</v>
      </c>
      <c r="L12" s="101">
        <f t="shared" ref="L10:L15" si="2">K12+L10</f>
        <v>5.5251203703703698E-2</v>
      </c>
      <c r="M12" s="426" t="s">
        <v>204</v>
      </c>
      <c r="N12" s="64"/>
      <c r="O12" s="47"/>
    </row>
    <row r="13" spans="1:16" s="3" customFormat="1" ht="30" customHeight="1" thickBot="1" x14ac:dyDescent="0.35">
      <c r="A13" s="74">
        <v>6</v>
      </c>
      <c r="B13" s="409" t="s">
        <v>345</v>
      </c>
      <c r="C13" s="78" t="s">
        <v>348</v>
      </c>
      <c r="D13" s="18">
        <f>COUNTA(H21:H85)+D12+1</f>
        <v>220</v>
      </c>
      <c r="E13" s="82">
        <f>COUNTA(H21:H85)+1</f>
        <v>31</v>
      </c>
      <c r="F13" s="413">
        <f>MIN(H21:H86)</f>
        <v>41.86</v>
      </c>
      <c r="G13" s="48">
        <f>AVERAGE(H21:H86)</f>
        <v>42.079000000000015</v>
      </c>
      <c r="H13" s="16">
        <v>4</v>
      </c>
      <c r="I13" s="87">
        <f>G13-F13</f>
        <v>0.2190000000000154</v>
      </c>
      <c r="J13" s="92">
        <v>0.11375951388888889</v>
      </c>
      <c r="K13" s="100">
        <f t="shared" si="0"/>
        <v>1.6352106481481485E-2</v>
      </c>
      <c r="L13" s="101">
        <f t="shared" si="2"/>
        <v>5.8508310185185188E-2</v>
      </c>
      <c r="M13" s="398" t="s">
        <v>205</v>
      </c>
      <c r="N13" s="64"/>
      <c r="O13" s="47"/>
    </row>
    <row r="14" spans="1:16" s="3" customFormat="1" ht="30" customHeight="1" thickBot="1" x14ac:dyDescent="0.35">
      <c r="A14" s="74">
        <v>7</v>
      </c>
      <c r="B14" s="409" t="s">
        <v>143</v>
      </c>
      <c r="C14" s="78" t="s">
        <v>334</v>
      </c>
      <c r="D14" s="18">
        <f>COUNTA(I21:I85)+D13+1</f>
        <v>275</v>
      </c>
      <c r="E14" s="82">
        <f>COUNTA(I21:I85)+1</f>
        <v>55</v>
      </c>
      <c r="F14" s="415">
        <f>MIN(I21:I86)</f>
        <v>41.72</v>
      </c>
      <c r="G14" s="48">
        <f>AVERAGE(I21:I86)</f>
        <v>42.095555555555563</v>
      </c>
      <c r="H14" s="16">
        <v>3</v>
      </c>
      <c r="I14" s="87">
        <f t="shared" si="1"/>
        <v>0.37555555555556452</v>
      </c>
      <c r="J14" s="420">
        <v>0.1416844212962963</v>
      </c>
      <c r="K14" s="100">
        <f t="shared" si="0"/>
        <v>2.7924907407407412E-2</v>
      </c>
      <c r="L14" s="102">
        <f t="shared" si="2"/>
        <v>8.3176111111111117E-2</v>
      </c>
      <c r="M14" s="398" t="s">
        <v>206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345</v>
      </c>
      <c r="C15" s="79" t="s">
        <v>347</v>
      </c>
      <c r="D15" s="116">
        <f>COUNTA(J21:J85)+D14+1</f>
        <v>327</v>
      </c>
      <c r="E15" s="83">
        <f>COUNTA(J21:J85)+1</f>
        <v>52</v>
      </c>
      <c r="F15" s="418">
        <f>MIN(J21:J86)</f>
        <v>41.63</v>
      </c>
      <c r="G15" s="66">
        <f>AVERAGE(J21:J86)</f>
        <v>41.962549019607849</v>
      </c>
      <c r="H15" s="67">
        <v>3</v>
      </c>
      <c r="I15" s="90">
        <f t="shared" si="1"/>
        <v>0.33254901960784622</v>
      </c>
      <c r="J15" s="93" t="str">
        <f>'Общие результаты'!G6</f>
        <v>4:00:44</v>
      </c>
      <c r="K15" s="103">
        <f t="shared" si="0"/>
        <v>2.5491504629629624E-2</v>
      </c>
      <c r="L15" s="104">
        <f t="shared" si="2"/>
        <v>8.3999814814814805E-2</v>
      </c>
      <c r="M15" s="95"/>
      <c r="N15" s="401" t="s">
        <v>394</v>
      </c>
      <c r="O15" s="400" t="s">
        <v>315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AVERAGE(F8,F11,F13,F15)</f>
        <v>41.717500000000001</v>
      </c>
      <c r="G16" s="41">
        <f>AVERAGE(G8,G11,G13,G15)</f>
        <v>42.175710530764036</v>
      </c>
      <c r="H16" s="54" t="s">
        <v>349</v>
      </c>
      <c r="I16" s="42">
        <f>AVERAGE(I8,I11,I13,I15)</f>
        <v>0.45821053076403828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AVERAGE(F9,F10,F12,F14)</f>
        <v>41.88</v>
      </c>
      <c r="G17" s="24">
        <f>AVERAGE(G9,G10,G12,G14)</f>
        <v>42.260047170527457</v>
      </c>
      <c r="H17" s="55" t="s">
        <v>350</v>
      </c>
      <c r="I17" s="25">
        <f>AVERAGE(I9,I10,I12,I14)</f>
        <v>0.38004717052745285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41.798749999999998</v>
      </c>
      <c r="G18" s="28">
        <f>AVERAGE(C21:J90)</f>
        <v>42.151281249999975</v>
      </c>
      <c r="H18" s="29"/>
      <c r="I18" s="30">
        <f>AVERAGE(I8:I15)</f>
        <v>0.41912885064574557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Пикулин Паша</v>
      </c>
      <c r="D20" s="31" t="str">
        <f>B9</f>
        <v>Ткаченко Кирилл</v>
      </c>
      <c r="E20" s="15" t="str">
        <f>B10</f>
        <v>Ткаченко Кирилл</v>
      </c>
      <c r="F20" s="15" t="str">
        <f>B11</f>
        <v>Пикулин Паша</v>
      </c>
      <c r="G20" s="15" t="str">
        <f>B12</f>
        <v>Ткаченко Кирилл</v>
      </c>
      <c r="H20" s="15" t="str">
        <f>B13</f>
        <v>Пикулин Паша</v>
      </c>
      <c r="I20" s="15" t="str">
        <f>B14</f>
        <v>Ткаченко Кирилл</v>
      </c>
      <c r="J20" s="15" t="str">
        <f>B15</f>
        <v>Пикулин Паша</v>
      </c>
    </row>
    <row r="21" spans="1:14" x14ac:dyDescent="0.3">
      <c r="B21" s="1">
        <v>1</v>
      </c>
      <c r="C21" s="32">
        <v>44.67</v>
      </c>
      <c r="D21" s="33">
        <v>43.27</v>
      </c>
      <c r="E21" s="33">
        <v>42.76</v>
      </c>
      <c r="F21" s="33">
        <v>42.9</v>
      </c>
      <c r="G21" s="33">
        <v>43.18</v>
      </c>
      <c r="H21" s="33">
        <v>42.39</v>
      </c>
      <c r="I21" s="107">
        <v>42.79</v>
      </c>
      <c r="J21" s="108">
        <v>42.9</v>
      </c>
      <c r="K21" s="105"/>
      <c r="M21" s="2"/>
      <c r="N21" s="2"/>
    </row>
    <row r="22" spans="1:14" x14ac:dyDescent="0.3">
      <c r="B22" s="1">
        <v>2</v>
      </c>
      <c r="C22" s="34">
        <v>43.54</v>
      </c>
      <c r="D22" s="35">
        <v>42.35</v>
      </c>
      <c r="E22" s="35">
        <v>42.22</v>
      </c>
      <c r="F22" s="35">
        <v>42.26</v>
      </c>
      <c r="G22" s="35">
        <v>42.23</v>
      </c>
      <c r="H22" s="35">
        <v>41.98</v>
      </c>
      <c r="I22" s="105">
        <v>42.19</v>
      </c>
      <c r="J22" s="109">
        <v>41.63</v>
      </c>
      <c r="K22" s="105"/>
      <c r="M22" s="3"/>
      <c r="N22" s="3"/>
    </row>
    <row r="23" spans="1:14" x14ac:dyDescent="0.3">
      <c r="B23" s="1">
        <v>3</v>
      </c>
      <c r="C23" s="34">
        <v>42.91</v>
      </c>
      <c r="D23" s="35">
        <v>42.32</v>
      </c>
      <c r="E23" s="35">
        <v>42.06</v>
      </c>
      <c r="F23" s="35">
        <v>41.75</v>
      </c>
      <c r="G23" s="35">
        <v>41.98</v>
      </c>
      <c r="H23" s="35">
        <v>42.09</v>
      </c>
      <c r="I23" s="105">
        <v>42.03</v>
      </c>
      <c r="J23" s="109">
        <v>42.11</v>
      </c>
      <c r="K23" s="105"/>
      <c r="M23" s="3"/>
      <c r="N23" s="3"/>
    </row>
    <row r="24" spans="1:14" x14ac:dyDescent="0.3">
      <c r="B24" s="1">
        <v>4</v>
      </c>
      <c r="C24" s="34">
        <v>41.93</v>
      </c>
      <c r="D24" s="35">
        <v>42.34</v>
      </c>
      <c r="E24" s="35">
        <v>42.08</v>
      </c>
      <c r="F24" s="35">
        <v>41.76</v>
      </c>
      <c r="G24" s="35">
        <v>41.94</v>
      </c>
      <c r="H24" s="35">
        <v>42.16</v>
      </c>
      <c r="I24" s="105">
        <v>41.89</v>
      </c>
      <c r="J24" s="109">
        <v>41.89</v>
      </c>
      <c r="K24" s="105"/>
      <c r="M24" s="3"/>
      <c r="N24" s="3"/>
    </row>
    <row r="25" spans="1:14" x14ac:dyDescent="0.3">
      <c r="B25" s="1">
        <v>5</v>
      </c>
      <c r="C25" s="34">
        <v>52.06</v>
      </c>
      <c r="D25" s="35">
        <v>42.38</v>
      </c>
      <c r="E25" s="35">
        <v>42.25</v>
      </c>
      <c r="F25" s="35">
        <v>41.75</v>
      </c>
      <c r="G25" s="35">
        <v>42.23</v>
      </c>
      <c r="H25" s="35">
        <v>41.94</v>
      </c>
      <c r="I25" s="105">
        <v>42.33</v>
      </c>
      <c r="J25" s="109">
        <v>41.78</v>
      </c>
      <c r="K25" s="105"/>
    </row>
    <row r="26" spans="1:14" x14ac:dyDescent="0.3">
      <c r="B26" s="1">
        <v>6</v>
      </c>
      <c r="C26" s="34">
        <v>42.37</v>
      </c>
      <c r="D26" s="35">
        <v>42.33</v>
      </c>
      <c r="E26" s="35">
        <v>42.15</v>
      </c>
      <c r="F26" s="35">
        <v>41.88</v>
      </c>
      <c r="G26" s="35">
        <v>42.04</v>
      </c>
      <c r="H26" s="35">
        <v>42.08</v>
      </c>
      <c r="I26" s="105">
        <v>42.45</v>
      </c>
      <c r="J26" s="109">
        <v>41.76</v>
      </c>
      <c r="K26" s="105"/>
    </row>
    <row r="27" spans="1:14" x14ac:dyDescent="0.3">
      <c r="B27" s="1">
        <v>7</v>
      </c>
      <c r="C27" s="34">
        <v>43.52</v>
      </c>
      <c r="D27" s="35">
        <v>42.26</v>
      </c>
      <c r="E27" s="35">
        <v>42.07</v>
      </c>
      <c r="F27" s="35">
        <v>41.93</v>
      </c>
      <c r="G27" s="35">
        <v>41.95</v>
      </c>
      <c r="H27" s="35">
        <v>41.97</v>
      </c>
      <c r="I27" s="105">
        <v>41.83</v>
      </c>
      <c r="J27" s="109">
        <v>41.96</v>
      </c>
      <c r="K27" s="105"/>
    </row>
    <row r="28" spans="1:14" x14ac:dyDescent="0.3">
      <c r="B28" s="1">
        <v>8</v>
      </c>
      <c r="C28" s="34">
        <v>41.81</v>
      </c>
      <c r="D28" s="35">
        <v>42.19</v>
      </c>
      <c r="E28" s="35">
        <v>42.42</v>
      </c>
      <c r="F28" s="35">
        <v>41.57</v>
      </c>
      <c r="G28" s="35">
        <v>41.81</v>
      </c>
      <c r="H28" s="35">
        <v>42.45</v>
      </c>
      <c r="I28" s="105">
        <v>42.19</v>
      </c>
      <c r="J28" s="109">
        <v>41.72</v>
      </c>
      <c r="K28" s="105"/>
    </row>
    <row r="29" spans="1:14" x14ac:dyDescent="0.3">
      <c r="B29" s="1">
        <v>9</v>
      </c>
      <c r="C29" s="40">
        <v>42.01</v>
      </c>
      <c r="D29" s="35">
        <v>42.18</v>
      </c>
      <c r="E29" s="35">
        <v>42.23</v>
      </c>
      <c r="F29" s="35">
        <v>41.81</v>
      </c>
      <c r="G29" s="35">
        <v>42.06</v>
      </c>
      <c r="H29" s="35">
        <v>41.87</v>
      </c>
      <c r="I29" s="105">
        <v>41.88</v>
      </c>
      <c r="J29" s="109">
        <v>41.73</v>
      </c>
      <c r="K29" s="105"/>
    </row>
    <row r="30" spans="1:14" x14ac:dyDescent="0.3">
      <c r="B30" s="1">
        <v>10</v>
      </c>
      <c r="C30" s="34">
        <v>42</v>
      </c>
      <c r="D30" s="35">
        <v>42.22</v>
      </c>
      <c r="E30" s="35">
        <v>42.24</v>
      </c>
      <c r="F30" s="35">
        <v>42.33</v>
      </c>
      <c r="G30" s="35">
        <v>42.09</v>
      </c>
      <c r="H30" s="35">
        <v>42.12</v>
      </c>
      <c r="I30" s="105">
        <v>42.01</v>
      </c>
      <c r="J30" s="109">
        <v>42.19</v>
      </c>
      <c r="K30" s="105"/>
    </row>
    <row r="31" spans="1:14" x14ac:dyDescent="0.3">
      <c r="B31" s="1">
        <v>11</v>
      </c>
      <c r="C31" s="34">
        <v>42.01</v>
      </c>
      <c r="D31" s="35">
        <v>42.09</v>
      </c>
      <c r="E31" s="35">
        <v>42.24</v>
      </c>
      <c r="F31" s="35">
        <v>41.81</v>
      </c>
      <c r="G31" s="35">
        <v>42</v>
      </c>
      <c r="H31" s="35">
        <v>42.05</v>
      </c>
      <c r="I31" s="105">
        <v>42.15</v>
      </c>
      <c r="J31" s="109">
        <v>41.88</v>
      </c>
      <c r="K31" s="105"/>
    </row>
    <row r="32" spans="1:14" x14ac:dyDescent="0.3">
      <c r="B32" s="1">
        <v>12</v>
      </c>
      <c r="C32" s="34">
        <v>41.9</v>
      </c>
      <c r="D32" s="35">
        <v>42.95</v>
      </c>
      <c r="E32" s="35">
        <v>42.05</v>
      </c>
      <c r="F32" s="35">
        <v>41.93</v>
      </c>
      <c r="G32" s="35">
        <v>42.49</v>
      </c>
      <c r="H32" s="35">
        <v>41.94</v>
      </c>
      <c r="I32" s="105">
        <v>42.11</v>
      </c>
      <c r="J32" s="109">
        <v>41.92</v>
      </c>
      <c r="K32" s="105"/>
    </row>
    <row r="33" spans="2:12" x14ac:dyDescent="0.3">
      <c r="B33" s="1">
        <v>13</v>
      </c>
      <c r="C33" s="34">
        <v>41.99</v>
      </c>
      <c r="D33" s="35">
        <v>42.25</v>
      </c>
      <c r="E33" s="35">
        <v>42.19</v>
      </c>
      <c r="F33" s="35">
        <v>41.73</v>
      </c>
      <c r="G33" s="35">
        <v>41.92</v>
      </c>
      <c r="H33" s="35">
        <v>41.9</v>
      </c>
      <c r="I33" s="105">
        <v>41.84</v>
      </c>
      <c r="J33" s="109">
        <v>41.87</v>
      </c>
      <c r="K33" s="106"/>
      <c r="L33" s="1"/>
    </row>
    <row r="34" spans="2:12" x14ac:dyDescent="0.3">
      <c r="B34" s="1">
        <v>14</v>
      </c>
      <c r="C34" s="37">
        <v>41.97</v>
      </c>
      <c r="D34" s="35">
        <v>42.28</v>
      </c>
      <c r="E34" s="35">
        <v>42.28</v>
      </c>
      <c r="F34" s="35">
        <v>41.85</v>
      </c>
      <c r="G34" s="35">
        <v>41.88</v>
      </c>
      <c r="H34" s="35">
        <v>42.07</v>
      </c>
      <c r="I34" s="105">
        <v>41.95</v>
      </c>
      <c r="J34" s="109">
        <v>41.95</v>
      </c>
      <c r="K34" s="106"/>
      <c r="L34" s="1"/>
    </row>
    <row r="35" spans="2:12" x14ac:dyDescent="0.3">
      <c r="B35" s="1">
        <v>15</v>
      </c>
      <c r="C35" s="34">
        <v>41.97</v>
      </c>
      <c r="D35" s="35">
        <v>42.06</v>
      </c>
      <c r="E35" s="35">
        <v>42.46</v>
      </c>
      <c r="F35" s="35">
        <v>41.9</v>
      </c>
      <c r="G35" s="35">
        <v>41.97</v>
      </c>
      <c r="H35" s="35">
        <v>42.07</v>
      </c>
      <c r="I35" s="105">
        <v>42.14</v>
      </c>
      <c r="J35" s="109">
        <v>42.04</v>
      </c>
      <c r="K35" s="106"/>
      <c r="L35" s="1"/>
    </row>
    <row r="36" spans="2:12" x14ac:dyDescent="0.3">
      <c r="B36" s="1">
        <v>16</v>
      </c>
      <c r="C36" s="34">
        <v>42.02</v>
      </c>
      <c r="D36" s="43">
        <v>42.33</v>
      </c>
      <c r="E36" s="35">
        <v>42.08</v>
      </c>
      <c r="F36" s="35">
        <v>42.14</v>
      </c>
      <c r="G36" s="35">
        <v>42.28</v>
      </c>
      <c r="H36" s="35">
        <v>42.09</v>
      </c>
      <c r="I36" s="105">
        <v>42.07</v>
      </c>
      <c r="J36" s="109">
        <v>41.97</v>
      </c>
      <c r="K36" s="106"/>
      <c r="L36" s="1"/>
    </row>
    <row r="37" spans="2:12" x14ac:dyDescent="0.3">
      <c r="B37" s="1">
        <v>17</v>
      </c>
      <c r="C37" s="34">
        <v>41.9</v>
      </c>
      <c r="D37" s="35">
        <v>43.38</v>
      </c>
      <c r="E37" s="35">
        <v>42.11</v>
      </c>
      <c r="F37" s="35">
        <v>41.91</v>
      </c>
      <c r="G37" s="35">
        <v>42.25</v>
      </c>
      <c r="H37" s="35">
        <v>42.01</v>
      </c>
      <c r="I37" s="105">
        <v>42.29</v>
      </c>
      <c r="J37" s="109">
        <v>41.81</v>
      </c>
      <c r="K37" s="106"/>
      <c r="L37" s="1"/>
    </row>
    <row r="38" spans="2:12" x14ac:dyDescent="0.3">
      <c r="B38" s="1">
        <v>18</v>
      </c>
      <c r="C38" s="34">
        <v>42.08</v>
      </c>
      <c r="D38" s="35">
        <v>44.24</v>
      </c>
      <c r="E38" s="35">
        <v>42.18</v>
      </c>
      <c r="F38" s="35">
        <v>41.75</v>
      </c>
      <c r="G38" s="35">
        <v>42.41</v>
      </c>
      <c r="H38" s="35">
        <v>42.24</v>
      </c>
      <c r="I38" s="105">
        <v>41.9</v>
      </c>
      <c r="J38" s="109">
        <v>41.88</v>
      </c>
      <c r="K38" s="106"/>
      <c r="L38" s="1"/>
    </row>
    <row r="39" spans="2:12" x14ac:dyDescent="0.3">
      <c r="B39" s="1">
        <v>19</v>
      </c>
      <c r="C39" s="34">
        <v>41.97</v>
      </c>
      <c r="D39" s="35">
        <v>42.35</v>
      </c>
      <c r="E39" s="35">
        <v>42.14</v>
      </c>
      <c r="F39" s="35">
        <v>41.87</v>
      </c>
      <c r="G39" s="35">
        <v>42.09</v>
      </c>
      <c r="H39" s="35">
        <v>42.08</v>
      </c>
      <c r="I39" s="105">
        <v>41.82</v>
      </c>
      <c r="J39" s="109">
        <v>42.04</v>
      </c>
      <c r="K39" s="106"/>
      <c r="L39" s="1"/>
    </row>
    <row r="40" spans="2:12" x14ac:dyDescent="0.3">
      <c r="B40" s="1">
        <v>20</v>
      </c>
      <c r="C40" s="34">
        <v>41.89</v>
      </c>
      <c r="D40" s="35">
        <v>42.51</v>
      </c>
      <c r="E40" s="35">
        <v>42.18</v>
      </c>
      <c r="F40" s="35">
        <v>41.82</v>
      </c>
      <c r="G40" s="35">
        <v>42.03</v>
      </c>
      <c r="H40" s="35">
        <v>41.86</v>
      </c>
      <c r="I40" s="105">
        <v>41.92</v>
      </c>
      <c r="J40" s="109">
        <v>41.92</v>
      </c>
      <c r="K40" s="106"/>
      <c r="L40" s="1"/>
    </row>
    <row r="41" spans="2:12" x14ac:dyDescent="0.3">
      <c r="B41" s="1">
        <v>21</v>
      </c>
      <c r="C41" s="34">
        <v>41.99</v>
      </c>
      <c r="D41" s="35">
        <v>43.24</v>
      </c>
      <c r="E41" s="35">
        <v>42.28</v>
      </c>
      <c r="F41" s="35">
        <v>41.88</v>
      </c>
      <c r="G41" s="35">
        <v>42.49</v>
      </c>
      <c r="H41" s="35">
        <v>42.01</v>
      </c>
      <c r="I41" s="105">
        <v>41.74</v>
      </c>
      <c r="J41" s="109">
        <v>41.88</v>
      </c>
      <c r="K41" s="106"/>
      <c r="L41" s="1"/>
    </row>
    <row r="42" spans="2:12" x14ac:dyDescent="0.3">
      <c r="B42" s="1">
        <v>22</v>
      </c>
      <c r="C42" s="34">
        <v>42.31</v>
      </c>
      <c r="D42" s="35">
        <v>42.58</v>
      </c>
      <c r="E42" s="35">
        <v>42.75</v>
      </c>
      <c r="F42" s="35">
        <v>42.01</v>
      </c>
      <c r="G42" s="35">
        <v>42.3</v>
      </c>
      <c r="H42" s="35">
        <v>42.07</v>
      </c>
      <c r="I42" s="105">
        <v>41.93</v>
      </c>
      <c r="J42" s="109">
        <v>42.04</v>
      </c>
      <c r="K42" s="106"/>
      <c r="L42" s="1"/>
    </row>
    <row r="43" spans="2:12" x14ac:dyDescent="0.3">
      <c r="B43" s="1">
        <v>23</v>
      </c>
      <c r="C43" s="34">
        <v>42.06</v>
      </c>
      <c r="D43" s="35">
        <v>42.5</v>
      </c>
      <c r="E43" s="35">
        <v>42.09</v>
      </c>
      <c r="F43" s="35">
        <v>41.97</v>
      </c>
      <c r="G43" s="35">
        <v>43.01</v>
      </c>
      <c r="H43" s="35">
        <v>42.31</v>
      </c>
      <c r="I43" s="105">
        <v>41.93</v>
      </c>
      <c r="J43" s="109">
        <v>42</v>
      </c>
      <c r="K43" s="106"/>
      <c r="L43" s="1"/>
    </row>
    <row r="44" spans="2:12" x14ac:dyDescent="0.3">
      <c r="B44" s="1">
        <v>24</v>
      </c>
      <c r="C44" s="34">
        <v>41.98</v>
      </c>
      <c r="D44" s="35"/>
      <c r="E44" s="35">
        <v>42.24</v>
      </c>
      <c r="F44" s="35">
        <v>41.98</v>
      </c>
      <c r="G44" s="35">
        <v>42.06</v>
      </c>
      <c r="H44" s="35">
        <v>42.06</v>
      </c>
      <c r="I44" s="105">
        <v>42</v>
      </c>
      <c r="J44" s="109">
        <v>41.99</v>
      </c>
      <c r="K44" s="106"/>
      <c r="L44" s="1"/>
    </row>
    <row r="45" spans="2:12" x14ac:dyDescent="0.3">
      <c r="B45" s="1">
        <v>25</v>
      </c>
      <c r="C45" s="34"/>
      <c r="D45" s="35"/>
      <c r="E45" s="35">
        <v>42.16</v>
      </c>
      <c r="F45" s="35">
        <v>41.78</v>
      </c>
      <c r="G45" s="35">
        <v>41.97</v>
      </c>
      <c r="H45" s="35">
        <v>41.97</v>
      </c>
      <c r="I45" s="105">
        <v>41.92</v>
      </c>
      <c r="J45" s="109">
        <v>41.71</v>
      </c>
      <c r="K45" s="106"/>
      <c r="L45" s="1"/>
    </row>
    <row r="46" spans="2:12" x14ac:dyDescent="0.3">
      <c r="B46" s="1">
        <v>26</v>
      </c>
      <c r="C46" s="34"/>
      <c r="D46" s="35"/>
      <c r="E46" s="35">
        <v>42.28</v>
      </c>
      <c r="F46" s="35">
        <v>42.05</v>
      </c>
      <c r="G46" s="35">
        <v>42.04</v>
      </c>
      <c r="H46" s="35">
        <v>42.13</v>
      </c>
      <c r="I46" s="105">
        <v>41.87</v>
      </c>
      <c r="J46" s="109">
        <v>42.27</v>
      </c>
      <c r="K46" s="106"/>
      <c r="L46" s="1"/>
    </row>
    <row r="47" spans="2:12" x14ac:dyDescent="0.3">
      <c r="B47" s="1">
        <v>27</v>
      </c>
      <c r="C47" s="34"/>
      <c r="D47" s="35"/>
      <c r="E47" s="35">
        <v>42.3</v>
      </c>
      <c r="F47" s="35">
        <v>41.8</v>
      </c>
      <c r="G47" s="35">
        <v>41.97</v>
      </c>
      <c r="H47" s="35">
        <v>42</v>
      </c>
      <c r="I47" s="105">
        <v>41.99</v>
      </c>
      <c r="J47" s="109">
        <v>41.95</v>
      </c>
      <c r="K47" s="106"/>
      <c r="L47" s="1"/>
    </row>
    <row r="48" spans="2:12" x14ac:dyDescent="0.3">
      <c r="B48" s="1">
        <v>28</v>
      </c>
      <c r="C48" s="34"/>
      <c r="D48" s="35"/>
      <c r="E48" s="35">
        <v>42.05</v>
      </c>
      <c r="F48" s="35">
        <v>41.87</v>
      </c>
      <c r="G48" s="35">
        <v>42.3</v>
      </c>
      <c r="H48" s="35">
        <v>42.04</v>
      </c>
      <c r="I48" s="105">
        <v>42.16</v>
      </c>
      <c r="J48" s="109">
        <v>41.82</v>
      </c>
      <c r="K48" s="106"/>
      <c r="L48" s="1"/>
    </row>
    <row r="49" spans="2:12" x14ac:dyDescent="0.3">
      <c r="B49" s="1">
        <v>29</v>
      </c>
      <c r="C49" s="34"/>
      <c r="D49" s="35"/>
      <c r="E49" s="35">
        <v>41.93</v>
      </c>
      <c r="F49" s="35">
        <v>41.89</v>
      </c>
      <c r="G49" s="35">
        <v>42.36</v>
      </c>
      <c r="H49" s="35">
        <v>42.25</v>
      </c>
      <c r="I49" s="105">
        <v>41.94</v>
      </c>
      <c r="J49" s="109">
        <v>42.01</v>
      </c>
      <c r="K49" s="106"/>
      <c r="L49" s="1"/>
    </row>
    <row r="50" spans="2:12" x14ac:dyDescent="0.3">
      <c r="B50" s="1">
        <v>30</v>
      </c>
      <c r="C50" s="34"/>
      <c r="D50" s="35"/>
      <c r="E50" s="35">
        <v>42.11</v>
      </c>
      <c r="F50" s="35">
        <v>41.77</v>
      </c>
      <c r="G50" s="35">
        <v>42.14</v>
      </c>
      <c r="H50" s="35">
        <v>42.17</v>
      </c>
      <c r="I50" s="105">
        <v>42.19</v>
      </c>
      <c r="J50" s="109">
        <v>42.01</v>
      </c>
      <c r="K50" s="106"/>
      <c r="L50" s="1"/>
    </row>
    <row r="51" spans="2:12" x14ac:dyDescent="0.3">
      <c r="B51" s="1">
        <v>31</v>
      </c>
      <c r="C51" s="34"/>
      <c r="D51" s="35"/>
      <c r="E51" s="35">
        <v>42.21</v>
      </c>
      <c r="F51" s="35">
        <v>41.88</v>
      </c>
      <c r="G51" s="35">
        <v>41.97</v>
      </c>
      <c r="H51" s="35"/>
      <c r="I51" s="105">
        <v>42.96</v>
      </c>
      <c r="J51" s="109">
        <v>41.89</v>
      </c>
      <c r="K51" s="106"/>
      <c r="L51" s="1"/>
    </row>
    <row r="52" spans="2:12" x14ac:dyDescent="0.3">
      <c r="B52" s="1">
        <v>32</v>
      </c>
      <c r="C52" s="34"/>
      <c r="D52" s="35"/>
      <c r="E52" s="35">
        <v>42.33</v>
      </c>
      <c r="F52" s="35">
        <v>41.91</v>
      </c>
      <c r="G52" s="35">
        <v>42.07</v>
      </c>
      <c r="H52" s="35"/>
      <c r="I52" s="105">
        <v>43.09</v>
      </c>
      <c r="J52" s="109">
        <v>41.89</v>
      </c>
      <c r="K52" s="106"/>
      <c r="L52" s="1"/>
    </row>
    <row r="53" spans="2:12" x14ac:dyDescent="0.3">
      <c r="B53" s="1">
        <v>33</v>
      </c>
      <c r="C53" s="34"/>
      <c r="D53" s="35"/>
      <c r="E53" s="35">
        <v>42.16</v>
      </c>
      <c r="F53" s="35">
        <v>41.88</v>
      </c>
      <c r="G53" s="35">
        <v>42.04</v>
      </c>
      <c r="H53" s="35"/>
      <c r="I53" s="105">
        <v>41.88</v>
      </c>
      <c r="J53" s="109">
        <v>41.91</v>
      </c>
      <c r="K53" s="106"/>
      <c r="L53" s="1"/>
    </row>
    <row r="54" spans="2:12" x14ac:dyDescent="0.3">
      <c r="B54" s="1">
        <v>34</v>
      </c>
      <c r="C54" s="34"/>
      <c r="D54" s="35"/>
      <c r="E54" s="35">
        <v>42.35</v>
      </c>
      <c r="F54" s="35">
        <v>42.64</v>
      </c>
      <c r="G54" s="35">
        <v>41.99</v>
      </c>
      <c r="H54" s="35"/>
      <c r="I54" s="105">
        <v>41.94</v>
      </c>
      <c r="J54" s="109">
        <v>42.18</v>
      </c>
      <c r="K54" s="106"/>
      <c r="L54" s="1"/>
    </row>
    <row r="55" spans="2:12" x14ac:dyDescent="0.3">
      <c r="B55" s="1">
        <v>35</v>
      </c>
      <c r="C55" s="34"/>
      <c r="D55" s="35"/>
      <c r="E55" s="35">
        <v>42.27</v>
      </c>
      <c r="F55" s="35">
        <v>41.89</v>
      </c>
      <c r="G55" s="35">
        <v>42.07</v>
      </c>
      <c r="H55" s="35"/>
      <c r="I55" s="105">
        <v>42.1</v>
      </c>
      <c r="J55" s="109">
        <v>41.96</v>
      </c>
      <c r="K55" s="106"/>
      <c r="L55" s="1"/>
    </row>
    <row r="56" spans="2:12" x14ac:dyDescent="0.3">
      <c r="B56" s="1">
        <v>36</v>
      </c>
      <c r="C56" s="34"/>
      <c r="D56" s="35"/>
      <c r="E56" s="35">
        <v>42.26</v>
      </c>
      <c r="F56" s="35">
        <v>41.9</v>
      </c>
      <c r="G56" s="35">
        <v>41.96</v>
      </c>
      <c r="H56" s="35"/>
      <c r="I56" s="105">
        <v>42.01</v>
      </c>
      <c r="J56" s="109">
        <v>42</v>
      </c>
      <c r="K56" s="106"/>
      <c r="L56" s="1"/>
    </row>
    <row r="57" spans="2:12" x14ac:dyDescent="0.3">
      <c r="B57" s="1">
        <v>37</v>
      </c>
      <c r="C57" s="34"/>
      <c r="D57" s="35"/>
      <c r="E57" s="35">
        <v>42.12</v>
      </c>
      <c r="F57" s="35">
        <v>41.82</v>
      </c>
      <c r="G57" s="35">
        <v>41.84</v>
      </c>
      <c r="H57" s="35"/>
      <c r="I57" s="105">
        <v>42.02</v>
      </c>
      <c r="J57" s="109">
        <v>42.07</v>
      </c>
      <c r="K57" s="106"/>
      <c r="L57" s="1"/>
    </row>
    <row r="58" spans="2:12" x14ac:dyDescent="0.3">
      <c r="B58" s="1">
        <v>38</v>
      </c>
      <c r="C58" s="34"/>
      <c r="D58" s="35"/>
      <c r="E58" s="35"/>
      <c r="F58" s="35">
        <v>41.85</v>
      </c>
      <c r="G58" s="35">
        <v>42.27</v>
      </c>
      <c r="H58" s="35"/>
      <c r="I58" s="105">
        <v>42.12</v>
      </c>
      <c r="J58" s="109">
        <v>42.01</v>
      </c>
      <c r="K58" s="106"/>
      <c r="L58" s="1"/>
    </row>
    <row r="59" spans="2:12" x14ac:dyDescent="0.3">
      <c r="B59" s="1">
        <v>39</v>
      </c>
      <c r="C59" s="34"/>
      <c r="D59" s="35"/>
      <c r="E59" s="35"/>
      <c r="F59" s="35">
        <v>41.97</v>
      </c>
      <c r="G59" s="35">
        <v>42.85</v>
      </c>
      <c r="H59" s="35"/>
      <c r="I59" s="105">
        <v>41.94</v>
      </c>
      <c r="J59" s="109">
        <v>41.92</v>
      </c>
      <c r="K59" s="106"/>
      <c r="L59" s="1"/>
    </row>
    <row r="60" spans="2:12" x14ac:dyDescent="0.3">
      <c r="B60" s="1">
        <v>40</v>
      </c>
      <c r="C60" s="34"/>
      <c r="D60" s="35"/>
      <c r="E60" s="35"/>
      <c r="F60" s="35">
        <v>41.9</v>
      </c>
      <c r="G60" s="35">
        <v>42.16</v>
      </c>
      <c r="H60" s="35"/>
      <c r="I60" s="105">
        <v>41.92</v>
      </c>
      <c r="J60" s="109">
        <v>41.86</v>
      </c>
      <c r="K60" s="106"/>
      <c r="L60" s="1"/>
    </row>
    <row r="61" spans="2:12" x14ac:dyDescent="0.3">
      <c r="B61" s="1">
        <v>41</v>
      </c>
      <c r="C61" s="34"/>
      <c r="D61" s="35"/>
      <c r="E61" s="35"/>
      <c r="F61" s="35">
        <v>41.9</v>
      </c>
      <c r="G61" s="35">
        <v>42.2</v>
      </c>
      <c r="H61" s="35"/>
      <c r="I61" s="105">
        <v>41.83</v>
      </c>
      <c r="J61" s="109">
        <v>41.97</v>
      </c>
      <c r="K61" s="106"/>
      <c r="L61" s="1"/>
    </row>
    <row r="62" spans="2:12" x14ac:dyDescent="0.3">
      <c r="B62" s="1">
        <v>42</v>
      </c>
      <c r="C62" s="34"/>
      <c r="D62" s="35"/>
      <c r="E62" s="35"/>
      <c r="F62" s="35">
        <v>42</v>
      </c>
      <c r="G62" s="35">
        <v>42.07</v>
      </c>
      <c r="H62" s="35"/>
      <c r="I62" s="105">
        <v>42.05</v>
      </c>
      <c r="J62" s="109">
        <v>41.91</v>
      </c>
      <c r="K62" s="106"/>
      <c r="L62" s="1"/>
    </row>
    <row r="63" spans="2:12" x14ac:dyDescent="0.3">
      <c r="B63" s="1">
        <v>43</v>
      </c>
      <c r="C63" s="34"/>
      <c r="D63" s="35"/>
      <c r="E63" s="35"/>
      <c r="F63" s="35">
        <v>41.89</v>
      </c>
      <c r="G63" s="35">
        <v>42.48</v>
      </c>
      <c r="H63" s="35"/>
      <c r="I63" s="105">
        <v>42.42</v>
      </c>
      <c r="J63" s="109">
        <v>41.96</v>
      </c>
      <c r="K63" s="106"/>
      <c r="L63" s="1"/>
    </row>
    <row r="64" spans="2:12" x14ac:dyDescent="0.3">
      <c r="B64" s="1">
        <v>44</v>
      </c>
      <c r="C64" s="34"/>
      <c r="D64" s="35"/>
      <c r="E64" s="35"/>
      <c r="F64" s="35">
        <v>42.19</v>
      </c>
      <c r="G64" s="35"/>
      <c r="H64" s="35"/>
      <c r="I64" s="105">
        <v>43.33</v>
      </c>
      <c r="J64" s="109">
        <v>41.75</v>
      </c>
      <c r="K64" s="106"/>
      <c r="L64" s="1"/>
    </row>
    <row r="65" spans="2:12" x14ac:dyDescent="0.3">
      <c r="B65" s="1">
        <v>45</v>
      </c>
      <c r="C65" s="34"/>
      <c r="D65" s="35"/>
      <c r="E65" s="35"/>
      <c r="F65" s="35">
        <v>41.96</v>
      </c>
      <c r="G65" s="35"/>
      <c r="H65" s="35"/>
      <c r="I65" s="105">
        <v>42.36</v>
      </c>
      <c r="J65" s="109">
        <v>41.75</v>
      </c>
      <c r="K65" s="106"/>
      <c r="L65" s="1"/>
    </row>
    <row r="66" spans="2:12" x14ac:dyDescent="0.3">
      <c r="B66" s="1">
        <v>46</v>
      </c>
      <c r="C66" s="34"/>
      <c r="D66" s="35"/>
      <c r="E66" s="35"/>
      <c r="F66" s="35">
        <v>42.09</v>
      </c>
      <c r="G66" s="35"/>
      <c r="H66" s="35"/>
      <c r="I66" s="105">
        <v>42.09</v>
      </c>
      <c r="J66" s="109">
        <v>41.77</v>
      </c>
      <c r="K66" s="106"/>
      <c r="L66" s="1"/>
    </row>
    <row r="67" spans="2:12" x14ac:dyDescent="0.3">
      <c r="B67" s="1">
        <v>47</v>
      </c>
      <c r="C67" s="34"/>
      <c r="D67" s="35"/>
      <c r="E67" s="35"/>
      <c r="F67" s="35">
        <v>42.21</v>
      </c>
      <c r="G67" s="35"/>
      <c r="H67" s="35"/>
      <c r="I67" s="105">
        <v>41.74</v>
      </c>
      <c r="J67" s="109">
        <v>42.16</v>
      </c>
      <c r="K67" s="106"/>
      <c r="L67" s="1"/>
    </row>
    <row r="68" spans="2:12" x14ac:dyDescent="0.3">
      <c r="B68" s="1">
        <v>48</v>
      </c>
      <c r="C68" s="34"/>
      <c r="D68" s="35"/>
      <c r="E68" s="35"/>
      <c r="F68" s="35">
        <v>41.96</v>
      </c>
      <c r="G68" s="35"/>
      <c r="H68" s="35"/>
      <c r="I68" s="105">
        <v>42.21</v>
      </c>
      <c r="J68" s="109">
        <v>42.12</v>
      </c>
      <c r="K68" s="106"/>
      <c r="L68" s="1"/>
    </row>
    <row r="69" spans="2:12" x14ac:dyDescent="0.3">
      <c r="B69" s="1">
        <v>49</v>
      </c>
      <c r="C69" s="34"/>
      <c r="D69" s="35"/>
      <c r="E69" s="35"/>
      <c r="F69" s="35">
        <v>42.01</v>
      </c>
      <c r="G69" s="35"/>
      <c r="H69" s="35"/>
      <c r="I69" s="105">
        <v>41.72</v>
      </c>
      <c r="J69" s="109">
        <v>42.11</v>
      </c>
      <c r="K69" s="106"/>
      <c r="L69" s="1"/>
    </row>
    <row r="70" spans="2:12" x14ac:dyDescent="0.3">
      <c r="B70" s="1">
        <v>50</v>
      </c>
      <c r="C70" s="34"/>
      <c r="D70" s="35"/>
      <c r="E70" s="35"/>
      <c r="F70" s="35">
        <v>42.03</v>
      </c>
      <c r="G70" s="35"/>
      <c r="H70" s="35"/>
      <c r="I70" s="105">
        <v>41.87</v>
      </c>
      <c r="J70" s="109">
        <v>42.14</v>
      </c>
      <c r="K70" s="106"/>
      <c r="L70" s="1"/>
    </row>
    <row r="71" spans="2:12" x14ac:dyDescent="0.3">
      <c r="B71" s="1">
        <v>51</v>
      </c>
      <c r="C71" s="34"/>
      <c r="D71" s="35"/>
      <c r="E71" s="35"/>
      <c r="F71" s="35">
        <v>42.07</v>
      </c>
      <c r="G71" s="35"/>
      <c r="H71" s="35"/>
      <c r="I71" s="105">
        <v>41.98</v>
      </c>
      <c r="J71" s="109">
        <v>42.13</v>
      </c>
      <c r="K71" s="106"/>
      <c r="L71" s="1"/>
    </row>
    <row r="72" spans="2:12" x14ac:dyDescent="0.3">
      <c r="B72" s="1">
        <v>52</v>
      </c>
      <c r="C72" s="34"/>
      <c r="D72" s="35"/>
      <c r="E72" s="35"/>
      <c r="F72" s="35">
        <v>42</v>
      </c>
      <c r="G72" s="35"/>
      <c r="H72" s="35"/>
      <c r="I72" s="105">
        <v>41.8</v>
      </c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>
        <v>42.06</v>
      </c>
      <c r="G73" s="35"/>
      <c r="H73" s="35"/>
      <c r="I73" s="105">
        <v>42.05</v>
      </c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>
        <v>42.04</v>
      </c>
      <c r="G74" s="35"/>
      <c r="H74" s="35"/>
      <c r="I74" s="105">
        <v>42.28</v>
      </c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>
        <v>41.93</v>
      </c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>
        <v>42.08</v>
      </c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>
        <v>41.93</v>
      </c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>
        <v>41.97</v>
      </c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134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407" t="s">
        <v>136</v>
      </c>
      <c r="C8" s="76" t="s">
        <v>329</v>
      </c>
      <c r="D8" s="115">
        <f>COUNTA(C21:C85)</f>
        <v>19</v>
      </c>
      <c r="E8" s="81">
        <f>COUNTA(C21:C85)</f>
        <v>19</v>
      </c>
      <c r="F8" s="124">
        <f>MIN(C21:C84)</f>
        <v>41.79</v>
      </c>
      <c r="G8" s="118">
        <f>AVERAGE(C21:C87)</f>
        <v>42.116842105263153</v>
      </c>
      <c r="H8" s="62">
        <v>6</v>
      </c>
      <c r="I8" s="86">
        <f>G8-F8</f>
        <v>0.32684210526315383</v>
      </c>
      <c r="J8" s="91">
        <v>9.780173611111111E-3</v>
      </c>
      <c r="K8" s="422">
        <f>J8</f>
        <v>9.780173611111111E-3</v>
      </c>
      <c r="L8" s="99">
        <f>K8</f>
        <v>9.780173611111111E-3</v>
      </c>
      <c r="M8" s="397" t="s">
        <v>245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408" t="s">
        <v>136</v>
      </c>
      <c r="C9" s="77" t="s">
        <v>332</v>
      </c>
      <c r="D9" s="18">
        <f>COUNTA(D21:D85)+D8+1</f>
        <v>42</v>
      </c>
      <c r="E9" s="82">
        <f>COUNTA(D21:D85)+1</f>
        <v>23</v>
      </c>
      <c r="F9" s="423">
        <f>MIN(D21:D84)</f>
        <v>41.91</v>
      </c>
      <c r="G9" s="49">
        <f>AVERAGE(D21:D86)</f>
        <v>42.348181818181814</v>
      </c>
      <c r="H9" s="16">
        <v>0</v>
      </c>
      <c r="I9" s="87">
        <f>G9-F9</f>
        <v>0.43818181818181756</v>
      </c>
      <c r="J9" s="92">
        <v>2.2187766203703704E-2</v>
      </c>
      <c r="K9" s="100">
        <f t="shared" ref="K9:K15" si="0">J9-J8</f>
        <v>1.2407592592592593E-2</v>
      </c>
      <c r="L9" s="101">
        <f>K9</f>
        <v>1.2407592592592593E-2</v>
      </c>
      <c r="M9" s="398" t="s">
        <v>246</v>
      </c>
      <c r="N9" s="65" t="s">
        <v>320</v>
      </c>
      <c r="O9" s="402" t="s">
        <v>319</v>
      </c>
      <c r="P9" s="17"/>
    </row>
    <row r="10" spans="1:16" s="3" customFormat="1" ht="30" customHeight="1" thickBot="1" x14ac:dyDescent="0.35">
      <c r="A10" s="74">
        <v>3</v>
      </c>
      <c r="B10" s="408" t="s">
        <v>135</v>
      </c>
      <c r="C10" s="77" t="s">
        <v>359</v>
      </c>
      <c r="D10" s="18">
        <f>COUNTA(E21:E85)+D9+1</f>
        <v>98</v>
      </c>
      <c r="E10" s="82">
        <f>COUNTA(E21:E85)+1</f>
        <v>56</v>
      </c>
      <c r="F10" s="415">
        <f>MIN(E21:E86)</f>
        <v>41.98</v>
      </c>
      <c r="G10" s="48">
        <f>AVERAGE(E21:E87)</f>
        <v>42.23654545454545</v>
      </c>
      <c r="H10" s="16">
        <v>15</v>
      </c>
      <c r="I10" s="87">
        <f t="shared" ref="I10:I15" si="1">G10-F10</f>
        <v>0.25654545454545286</v>
      </c>
      <c r="J10" s="92">
        <v>5.0546932870370376E-2</v>
      </c>
      <c r="K10" s="100">
        <f t="shared" si="0"/>
        <v>2.8359166666666671E-2</v>
      </c>
      <c r="L10" s="101">
        <f t="shared" ref="L10:L15" si="2">K10+L8</f>
        <v>3.8139340277777781E-2</v>
      </c>
      <c r="M10" s="398" t="s">
        <v>247</v>
      </c>
      <c r="N10" s="65" t="s">
        <v>321</v>
      </c>
      <c r="O10" s="56" t="s">
        <v>308</v>
      </c>
      <c r="P10" s="17"/>
    </row>
    <row r="11" spans="1:16" s="3" customFormat="1" ht="30" customHeight="1" x14ac:dyDescent="0.3">
      <c r="A11" s="74">
        <v>4</v>
      </c>
      <c r="B11" s="408" t="s">
        <v>136</v>
      </c>
      <c r="C11" s="77" t="s">
        <v>338</v>
      </c>
      <c r="D11" s="18">
        <f>COUNTA(F21:F85)+D10+1</f>
        <v>144</v>
      </c>
      <c r="E11" s="82">
        <f>COUNTA(F21:F85)+1</f>
        <v>46</v>
      </c>
      <c r="F11" s="117">
        <f>MIN(F21:F86)</f>
        <v>41.89</v>
      </c>
      <c r="G11" s="48">
        <f>AVERAGE(F21:F86)</f>
        <v>42.238222222222234</v>
      </c>
      <c r="H11" s="16">
        <v>2</v>
      </c>
      <c r="I11" s="87">
        <f t="shared" si="1"/>
        <v>0.34822222222223331</v>
      </c>
      <c r="J11" s="92">
        <v>7.4203414351851849E-2</v>
      </c>
      <c r="K11" s="100">
        <f t="shared" si="0"/>
        <v>2.3656481481481473E-2</v>
      </c>
      <c r="L11" s="101">
        <f t="shared" si="2"/>
        <v>3.6064074074074068E-2</v>
      </c>
      <c r="M11" s="398" t="s">
        <v>248</v>
      </c>
      <c r="N11" s="64"/>
      <c r="O11" s="46"/>
      <c r="P11" s="17"/>
    </row>
    <row r="12" spans="1:16" s="3" customFormat="1" ht="30" customHeight="1" x14ac:dyDescent="0.3">
      <c r="A12" s="74">
        <v>5</v>
      </c>
      <c r="B12" s="409" t="s">
        <v>135</v>
      </c>
      <c r="C12" s="78" t="s">
        <v>328</v>
      </c>
      <c r="D12" s="18">
        <f>COUNTA(G21:G85)+D11+1</f>
        <v>204</v>
      </c>
      <c r="E12" s="82">
        <f>COUNTA(G21:G85)+1</f>
        <v>60</v>
      </c>
      <c r="F12" s="88">
        <f>MIN(G21:G86)</f>
        <v>42.1</v>
      </c>
      <c r="G12" s="48">
        <f>AVERAGE(G21:G886)</f>
        <v>42.555423728813558</v>
      </c>
      <c r="H12" s="16">
        <v>1</v>
      </c>
      <c r="I12" s="87">
        <f t="shared" si="1"/>
        <v>0.45542372881355675</v>
      </c>
      <c r="J12" s="92">
        <v>0.1048791550925926</v>
      </c>
      <c r="K12" s="100">
        <f t="shared" si="0"/>
        <v>3.0675740740740753E-2</v>
      </c>
      <c r="L12" s="101">
        <f t="shared" si="2"/>
        <v>6.8815081018518534E-2</v>
      </c>
      <c r="M12" s="398" t="s">
        <v>249</v>
      </c>
      <c r="N12" s="64"/>
      <c r="O12" s="47"/>
    </row>
    <row r="13" spans="1:16" s="3" customFormat="1" ht="30" customHeight="1" x14ac:dyDescent="0.3">
      <c r="A13" s="74">
        <v>6</v>
      </c>
      <c r="B13" s="409" t="s">
        <v>136</v>
      </c>
      <c r="C13" s="78" t="s">
        <v>329</v>
      </c>
      <c r="D13" s="18">
        <f>COUNTA(H21:H85)+D12+1</f>
        <v>257</v>
      </c>
      <c r="E13" s="82">
        <f>COUNTA(H21:H85)+1</f>
        <v>53</v>
      </c>
      <c r="F13" s="88">
        <f>MIN(H21:H86)</f>
        <v>41.82</v>
      </c>
      <c r="G13" s="48">
        <f>AVERAGE(H21:H86)</f>
        <v>42.098461538461557</v>
      </c>
      <c r="H13" s="16">
        <v>8</v>
      </c>
      <c r="I13" s="87">
        <f>G13-F13</f>
        <v>0.2784615384615563</v>
      </c>
      <c r="J13" s="92">
        <v>0.13182222222222223</v>
      </c>
      <c r="K13" s="100">
        <f t="shared" si="0"/>
        <v>2.6943067129629628E-2</v>
      </c>
      <c r="L13" s="101">
        <f t="shared" si="2"/>
        <v>6.3007141203703695E-2</v>
      </c>
      <c r="M13" s="398" t="s">
        <v>250</v>
      </c>
      <c r="N13" s="64"/>
      <c r="O13" s="47"/>
    </row>
    <row r="14" spans="1:16" s="3" customFormat="1" ht="30" customHeight="1" thickBot="1" x14ac:dyDescent="0.35">
      <c r="A14" s="74">
        <v>7</v>
      </c>
      <c r="B14" s="409" t="s">
        <v>135</v>
      </c>
      <c r="C14" s="78" t="s">
        <v>333</v>
      </c>
      <c r="D14" s="18">
        <f>COUNTA(I21:I85)+D13+1</f>
        <v>293</v>
      </c>
      <c r="E14" s="82">
        <f>COUNTA(I21:I85)+1</f>
        <v>36</v>
      </c>
      <c r="F14" s="413">
        <f>MIN(I21:I86)</f>
        <v>42.12</v>
      </c>
      <c r="G14" s="39">
        <f>AVERAGE(I21:I86)</f>
        <v>42.382571428571417</v>
      </c>
      <c r="H14" s="16">
        <v>5</v>
      </c>
      <c r="I14" s="87">
        <f t="shared" si="1"/>
        <v>0.26257142857141957</v>
      </c>
      <c r="J14" s="92">
        <v>0.15059973379629629</v>
      </c>
      <c r="K14" s="100">
        <f t="shared" si="0"/>
        <v>1.8777511574074063E-2</v>
      </c>
      <c r="L14" s="102">
        <f t="shared" si="2"/>
        <v>8.7592592592592597E-2</v>
      </c>
      <c r="M14" s="398" t="s">
        <v>251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136</v>
      </c>
      <c r="C15" s="79" t="s">
        <v>348</v>
      </c>
      <c r="D15" s="116">
        <f>COUNTA(J21:J85)+D14+1</f>
        <v>326</v>
      </c>
      <c r="E15" s="83">
        <f>COUNTA(J21:J85)+1</f>
        <v>33</v>
      </c>
      <c r="F15" s="419">
        <f>MIN(J21:J86)</f>
        <v>41.74</v>
      </c>
      <c r="G15" s="411">
        <f>AVERAGE(J21:J86)</f>
        <v>42.077187499999987</v>
      </c>
      <c r="H15" s="67">
        <v>1</v>
      </c>
      <c r="I15" s="90">
        <f t="shared" si="1"/>
        <v>0.33718749999998465</v>
      </c>
      <c r="J15" s="93" t="str">
        <f>'Общие результаты'!G6</f>
        <v>4:00:44</v>
      </c>
      <c r="K15" s="103">
        <f t="shared" si="0"/>
        <v>1.657619212962963E-2</v>
      </c>
      <c r="L15" s="104">
        <f t="shared" si="2"/>
        <v>7.9583333333333325E-2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AVERAGE(F8,F9,F11,F13,F15)</f>
        <v>41.83</v>
      </c>
      <c r="G16" s="41">
        <f>AVERAGE(G8,G9,G11,G13,G15)</f>
        <v>42.175779036825745</v>
      </c>
      <c r="H16" s="54" t="s">
        <v>372</v>
      </c>
      <c r="I16" s="42">
        <f>AVERAGE(I8,I9,I11,I13,I15)</f>
        <v>0.34577903682574912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AVERAGE(F10,F12,F14)</f>
        <v>42.066666666666663</v>
      </c>
      <c r="G17" s="24">
        <f>AVERAGE(G10,G12,G14)</f>
        <v>42.391513537310146</v>
      </c>
      <c r="H17" s="55" t="s">
        <v>360</v>
      </c>
      <c r="I17" s="25">
        <f>AVERAGE(I10,I12,I14)</f>
        <v>0.32484687064347639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41.918749999999996</v>
      </c>
      <c r="G18" s="28">
        <f>AVERAGE(C21:J90)</f>
        <v>42.273855799373067</v>
      </c>
      <c r="H18" s="29"/>
      <c r="I18" s="30">
        <f>AVERAGE(I8:I15)</f>
        <v>0.33792947450739685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Петушков Андрей</v>
      </c>
      <c r="D20" s="31" t="str">
        <f>B9</f>
        <v>Петушков Андрей</v>
      </c>
      <c r="E20" s="15" t="str">
        <f>B10</f>
        <v>Паненко Женя</v>
      </c>
      <c r="F20" s="15" t="str">
        <f>B11</f>
        <v>Петушков Андрей</v>
      </c>
      <c r="G20" s="15" t="str">
        <f>B12</f>
        <v>Паненко Женя</v>
      </c>
      <c r="H20" s="15" t="str">
        <f>B13</f>
        <v>Петушков Андрей</v>
      </c>
      <c r="I20" s="15" t="str">
        <f>B14</f>
        <v>Паненко Женя</v>
      </c>
      <c r="J20" s="15" t="str">
        <f>B15</f>
        <v>Петушков Андрей</v>
      </c>
    </row>
    <row r="21" spans="1:14" x14ac:dyDescent="0.3">
      <c r="B21" s="1">
        <v>1</v>
      </c>
      <c r="C21" s="32">
        <v>44.89</v>
      </c>
      <c r="D21" s="33">
        <v>44.08</v>
      </c>
      <c r="E21" s="33">
        <v>43.51</v>
      </c>
      <c r="F21" s="33">
        <v>43.04</v>
      </c>
      <c r="G21" s="33">
        <v>43.83</v>
      </c>
      <c r="H21" s="33">
        <v>43.05</v>
      </c>
      <c r="I21" s="107">
        <v>43.14</v>
      </c>
      <c r="J21" s="108">
        <v>42.74</v>
      </c>
      <c r="K21" s="105"/>
      <c r="M21" s="2"/>
      <c r="N21" s="2"/>
    </row>
    <row r="22" spans="1:14" x14ac:dyDescent="0.3">
      <c r="B22" s="1">
        <v>2</v>
      </c>
      <c r="C22" s="34">
        <v>42.52</v>
      </c>
      <c r="D22" s="35">
        <v>42.15</v>
      </c>
      <c r="E22" s="35">
        <v>42.8</v>
      </c>
      <c r="F22" s="35">
        <v>42.24</v>
      </c>
      <c r="G22" s="35">
        <v>42.9</v>
      </c>
      <c r="H22" s="35">
        <v>42.64</v>
      </c>
      <c r="I22" s="105">
        <v>42.37</v>
      </c>
      <c r="J22" s="109">
        <v>42.46</v>
      </c>
      <c r="K22" s="105"/>
      <c r="M22" s="3"/>
      <c r="N22" s="3"/>
    </row>
    <row r="23" spans="1:14" x14ac:dyDescent="0.3">
      <c r="B23" s="1">
        <v>3</v>
      </c>
      <c r="C23" s="34">
        <v>42.09</v>
      </c>
      <c r="D23" s="35">
        <v>42.14</v>
      </c>
      <c r="E23" s="35">
        <v>42.65</v>
      </c>
      <c r="F23" s="35">
        <v>42.51</v>
      </c>
      <c r="G23" s="35">
        <v>42.67</v>
      </c>
      <c r="H23" s="35">
        <v>43.52</v>
      </c>
      <c r="I23" s="105">
        <v>42.58</v>
      </c>
      <c r="J23" s="109">
        <v>42.19</v>
      </c>
      <c r="K23" s="105"/>
      <c r="M23" s="3"/>
      <c r="N23" s="3"/>
    </row>
    <row r="24" spans="1:14" x14ac:dyDescent="0.3">
      <c r="B24" s="1">
        <v>4</v>
      </c>
      <c r="C24" s="34">
        <v>41.94</v>
      </c>
      <c r="D24" s="35">
        <v>42.13</v>
      </c>
      <c r="E24" s="35">
        <v>42.36</v>
      </c>
      <c r="F24" s="35">
        <v>42.42</v>
      </c>
      <c r="G24" s="35">
        <v>42.58</v>
      </c>
      <c r="H24" s="35">
        <v>42.06</v>
      </c>
      <c r="I24" s="105">
        <v>43.01</v>
      </c>
      <c r="J24" s="109">
        <v>42.1</v>
      </c>
      <c r="K24" s="105"/>
      <c r="M24" s="3"/>
      <c r="N24" s="3"/>
    </row>
    <row r="25" spans="1:14" x14ac:dyDescent="0.3">
      <c r="B25" s="1">
        <v>5</v>
      </c>
      <c r="C25" s="34">
        <v>41.89</v>
      </c>
      <c r="D25" s="35">
        <v>42.48</v>
      </c>
      <c r="E25" s="35">
        <v>42.47</v>
      </c>
      <c r="F25" s="35">
        <v>42.44</v>
      </c>
      <c r="G25" s="35">
        <v>42.68</v>
      </c>
      <c r="H25" s="35">
        <v>42.1</v>
      </c>
      <c r="I25" s="105">
        <v>42.6</v>
      </c>
      <c r="J25" s="109">
        <v>41.97</v>
      </c>
      <c r="K25" s="105"/>
    </row>
    <row r="26" spans="1:14" x14ac:dyDescent="0.3">
      <c r="B26" s="1">
        <v>6</v>
      </c>
      <c r="C26" s="34">
        <v>41.85</v>
      </c>
      <c r="D26" s="35">
        <v>42.46</v>
      </c>
      <c r="E26" s="35">
        <v>42.35</v>
      </c>
      <c r="F26" s="35">
        <v>42.09</v>
      </c>
      <c r="G26" s="35">
        <v>42.61</v>
      </c>
      <c r="H26" s="35">
        <v>42.19</v>
      </c>
      <c r="I26" s="105">
        <v>42.67</v>
      </c>
      <c r="J26" s="109">
        <v>41.97</v>
      </c>
      <c r="K26" s="105"/>
    </row>
    <row r="27" spans="1:14" x14ac:dyDescent="0.3">
      <c r="B27" s="1">
        <v>7</v>
      </c>
      <c r="C27" s="34">
        <v>41.92</v>
      </c>
      <c r="D27" s="35">
        <v>42.14</v>
      </c>
      <c r="E27" s="35">
        <v>42.33</v>
      </c>
      <c r="F27" s="35">
        <v>42.18</v>
      </c>
      <c r="G27" s="35">
        <v>42.78</v>
      </c>
      <c r="H27" s="35">
        <v>42.17</v>
      </c>
      <c r="I27" s="105">
        <v>42.35</v>
      </c>
      <c r="J27" s="109">
        <v>42.01</v>
      </c>
      <c r="K27" s="105"/>
    </row>
    <row r="28" spans="1:14" x14ac:dyDescent="0.3">
      <c r="B28" s="1">
        <v>8</v>
      </c>
      <c r="C28" s="34">
        <v>41.84</v>
      </c>
      <c r="D28" s="35">
        <v>42.21</v>
      </c>
      <c r="E28" s="35">
        <v>42.12</v>
      </c>
      <c r="F28" s="35">
        <v>42.17</v>
      </c>
      <c r="G28" s="35">
        <v>42.68</v>
      </c>
      <c r="H28" s="35">
        <v>42.04</v>
      </c>
      <c r="I28" s="105">
        <v>42.28</v>
      </c>
      <c r="J28" s="109">
        <v>42.46</v>
      </c>
      <c r="K28" s="105"/>
    </row>
    <row r="29" spans="1:14" x14ac:dyDescent="0.3">
      <c r="B29" s="1">
        <v>9</v>
      </c>
      <c r="C29" s="40">
        <v>41.85</v>
      </c>
      <c r="D29" s="35">
        <v>42.13</v>
      </c>
      <c r="E29" s="35">
        <v>42.73</v>
      </c>
      <c r="F29" s="35">
        <v>42.26</v>
      </c>
      <c r="G29" s="35">
        <v>42.34</v>
      </c>
      <c r="H29" s="35">
        <v>42.01</v>
      </c>
      <c r="I29" s="105">
        <v>42.31</v>
      </c>
      <c r="J29" s="109">
        <v>42.07</v>
      </c>
      <c r="K29" s="105"/>
    </row>
    <row r="30" spans="1:14" x14ac:dyDescent="0.3">
      <c r="B30" s="1">
        <v>10</v>
      </c>
      <c r="C30" s="34">
        <v>41.94</v>
      </c>
      <c r="D30" s="35">
        <v>42.22</v>
      </c>
      <c r="E30" s="35">
        <v>42.4</v>
      </c>
      <c r="F30" s="35">
        <v>41.93</v>
      </c>
      <c r="G30" s="35">
        <v>42.51</v>
      </c>
      <c r="H30" s="35">
        <v>41.99</v>
      </c>
      <c r="I30" s="105">
        <v>42.28</v>
      </c>
      <c r="J30" s="109">
        <v>42.11</v>
      </c>
      <c r="K30" s="105"/>
    </row>
    <row r="31" spans="1:14" x14ac:dyDescent="0.3">
      <c r="B31" s="1">
        <v>11</v>
      </c>
      <c r="C31" s="34">
        <v>41.97</v>
      </c>
      <c r="D31" s="35">
        <v>42.6</v>
      </c>
      <c r="E31" s="35">
        <v>42.08</v>
      </c>
      <c r="F31" s="35">
        <v>42.27</v>
      </c>
      <c r="G31" s="35">
        <v>42.41</v>
      </c>
      <c r="H31" s="35">
        <v>41.96</v>
      </c>
      <c r="I31" s="105">
        <v>42.25</v>
      </c>
      <c r="J31" s="109">
        <v>42.03</v>
      </c>
      <c r="K31" s="105"/>
    </row>
    <row r="32" spans="1:14" x14ac:dyDescent="0.3">
      <c r="B32" s="1">
        <v>12</v>
      </c>
      <c r="C32" s="34">
        <v>42.01</v>
      </c>
      <c r="D32" s="35">
        <v>42.28</v>
      </c>
      <c r="E32" s="35">
        <v>42.29</v>
      </c>
      <c r="F32" s="35">
        <v>42.21</v>
      </c>
      <c r="G32" s="35">
        <v>42.57</v>
      </c>
      <c r="H32" s="35">
        <v>42.02</v>
      </c>
      <c r="I32" s="105">
        <v>42.32</v>
      </c>
      <c r="J32" s="109">
        <v>41.98</v>
      </c>
      <c r="K32" s="105"/>
    </row>
    <row r="33" spans="2:12" x14ac:dyDescent="0.3">
      <c r="B33" s="1">
        <v>13</v>
      </c>
      <c r="C33" s="34">
        <v>42.04</v>
      </c>
      <c r="D33" s="35">
        <v>41.91</v>
      </c>
      <c r="E33" s="35">
        <v>42.05</v>
      </c>
      <c r="F33" s="35">
        <v>42.15</v>
      </c>
      <c r="G33" s="35">
        <v>42.4</v>
      </c>
      <c r="H33" s="35">
        <v>41.96</v>
      </c>
      <c r="I33" s="105">
        <v>42.36</v>
      </c>
      <c r="J33" s="109">
        <v>41.88</v>
      </c>
      <c r="K33" s="106"/>
      <c r="L33" s="1"/>
    </row>
    <row r="34" spans="2:12" x14ac:dyDescent="0.3">
      <c r="B34" s="1">
        <v>14</v>
      </c>
      <c r="C34" s="37">
        <v>41.92</v>
      </c>
      <c r="D34" s="35">
        <v>42.16</v>
      </c>
      <c r="E34" s="35">
        <v>42.22</v>
      </c>
      <c r="F34" s="35">
        <v>42.49</v>
      </c>
      <c r="G34" s="35">
        <v>42.72</v>
      </c>
      <c r="H34" s="35">
        <v>42.39</v>
      </c>
      <c r="I34" s="105">
        <v>42.24</v>
      </c>
      <c r="J34" s="109">
        <v>42.18</v>
      </c>
      <c r="K34" s="106"/>
      <c r="L34" s="1"/>
    </row>
    <row r="35" spans="2:12" x14ac:dyDescent="0.3">
      <c r="B35" s="1">
        <v>15</v>
      </c>
      <c r="C35" s="34">
        <v>42.07</v>
      </c>
      <c r="D35" s="35">
        <v>42.59</v>
      </c>
      <c r="E35" s="35">
        <v>42.23</v>
      </c>
      <c r="F35" s="35">
        <v>42.3</v>
      </c>
      <c r="G35" s="35">
        <v>42.51</v>
      </c>
      <c r="H35" s="35">
        <v>42.07</v>
      </c>
      <c r="I35" s="105">
        <v>42.39</v>
      </c>
      <c r="J35" s="109">
        <v>42.07</v>
      </c>
      <c r="K35" s="106"/>
      <c r="L35" s="1"/>
    </row>
    <row r="36" spans="2:12" x14ac:dyDescent="0.3">
      <c r="B36" s="1">
        <v>16</v>
      </c>
      <c r="C36" s="34">
        <v>42</v>
      </c>
      <c r="D36" s="43">
        <v>42.06</v>
      </c>
      <c r="E36" s="35">
        <v>42.21</v>
      </c>
      <c r="F36" s="35">
        <v>42.18</v>
      </c>
      <c r="G36" s="35">
        <v>42.82</v>
      </c>
      <c r="H36" s="35">
        <v>42.15</v>
      </c>
      <c r="I36" s="105">
        <v>42.14</v>
      </c>
      <c r="J36" s="109">
        <v>42.04</v>
      </c>
      <c r="K36" s="106"/>
      <c r="L36" s="1"/>
    </row>
    <row r="37" spans="2:12" x14ac:dyDescent="0.3">
      <c r="B37" s="1">
        <v>17</v>
      </c>
      <c r="C37" s="34">
        <v>41.79</v>
      </c>
      <c r="D37" s="35">
        <v>42.1</v>
      </c>
      <c r="E37" s="35">
        <v>42.06</v>
      </c>
      <c r="F37" s="35">
        <v>42.22</v>
      </c>
      <c r="G37" s="35">
        <v>43.13</v>
      </c>
      <c r="H37" s="35">
        <v>42.09</v>
      </c>
      <c r="I37" s="105">
        <v>42.69</v>
      </c>
      <c r="J37" s="109">
        <v>42.06</v>
      </c>
      <c r="K37" s="106"/>
      <c r="L37" s="1"/>
    </row>
    <row r="38" spans="2:12" x14ac:dyDescent="0.3">
      <c r="B38" s="1">
        <v>18</v>
      </c>
      <c r="C38" s="34">
        <v>41.84</v>
      </c>
      <c r="D38" s="35">
        <v>42.6</v>
      </c>
      <c r="E38" s="35">
        <v>42.46</v>
      </c>
      <c r="F38" s="35">
        <v>42.14</v>
      </c>
      <c r="G38" s="35">
        <v>42.63</v>
      </c>
      <c r="H38" s="35">
        <v>42.08</v>
      </c>
      <c r="I38" s="105">
        <v>42.15</v>
      </c>
      <c r="J38" s="109">
        <v>42</v>
      </c>
      <c r="K38" s="106"/>
      <c r="L38" s="1"/>
    </row>
    <row r="39" spans="2:12" x14ac:dyDescent="0.3">
      <c r="B39" s="1">
        <v>19</v>
      </c>
      <c r="C39" s="34">
        <v>41.85</v>
      </c>
      <c r="D39" s="35">
        <v>42.06</v>
      </c>
      <c r="E39" s="35">
        <v>42.02</v>
      </c>
      <c r="F39" s="35">
        <v>42.16</v>
      </c>
      <c r="G39" s="35">
        <v>42.37</v>
      </c>
      <c r="H39" s="35">
        <v>41.98</v>
      </c>
      <c r="I39" s="105">
        <v>42.29</v>
      </c>
      <c r="J39" s="109">
        <v>42.01</v>
      </c>
      <c r="K39" s="106"/>
      <c r="L39" s="1"/>
    </row>
    <row r="40" spans="2:12" x14ac:dyDescent="0.3">
      <c r="B40" s="1">
        <v>20</v>
      </c>
      <c r="C40" s="34"/>
      <c r="D40" s="35">
        <v>42.43</v>
      </c>
      <c r="E40" s="35">
        <v>42.03</v>
      </c>
      <c r="F40" s="35">
        <v>42.15</v>
      </c>
      <c r="G40" s="35">
        <v>42.63</v>
      </c>
      <c r="H40" s="35">
        <v>41.96</v>
      </c>
      <c r="I40" s="105">
        <v>42.28</v>
      </c>
      <c r="J40" s="109">
        <v>42.48</v>
      </c>
      <c r="K40" s="106"/>
      <c r="L40" s="1"/>
    </row>
    <row r="41" spans="2:12" x14ac:dyDescent="0.3">
      <c r="B41" s="1">
        <v>21</v>
      </c>
      <c r="C41" s="34"/>
      <c r="D41" s="35">
        <v>42.51</v>
      </c>
      <c r="E41" s="35">
        <v>41.98</v>
      </c>
      <c r="F41" s="35">
        <v>42.13</v>
      </c>
      <c r="G41" s="35">
        <v>42.65</v>
      </c>
      <c r="H41" s="35">
        <v>42.09</v>
      </c>
      <c r="I41" s="105">
        <v>42.41</v>
      </c>
      <c r="J41" s="109">
        <v>41.88</v>
      </c>
      <c r="K41" s="106"/>
      <c r="L41" s="1"/>
    </row>
    <row r="42" spans="2:12" x14ac:dyDescent="0.3">
      <c r="B42" s="1">
        <v>22</v>
      </c>
      <c r="C42" s="34"/>
      <c r="D42" s="35">
        <v>42.22</v>
      </c>
      <c r="E42" s="35">
        <v>42.05</v>
      </c>
      <c r="F42" s="35">
        <v>41.99</v>
      </c>
      <c r="G42" s="35">
        <v>42.4</v>
      </c>
      <c r="H42" s="35">
        <v>42.19</v>
      </c>
      <c r="I42" s="105">
        <v>42.27</v>
      </c>
      <c r="J42" s="109">
        <v>41.79</v>
      </c>
      <c r="K42" s="106"/>
      <c r="L42" s="1"/>
    </row>
    <row r="43" spans="2:12" x14ac:dyDescent="0.3">
      <c r="B43" s="1">
        <v>23</v>
      </c>
      <c r="C43" s="34"/>
      <c r="D43" s="35"/>
      <c r="E43" s="35">
        <v>41.98</v>
      </c>
      <c r="F43" s="35">
        <v>42.01</v>
      </c>
      <c r="G43" s="35">
        <v>42.48</v>
      </c>
      <c r="H43" s="35">
        <v>41.94</v>
      </c>
      <c r="I43" s="105">
        <v>42.29</v>
      </c>
      <c r="J43" s="109">
        <v>41.87</v>
      </c>
      <c r="K43" s="106"/>
      <c r="L43" s="1"/>
    </row>
    <row r="44" spans="2:12" x14ac:dyDescent="0.3">
      <c r="B44" s="1">
        <v>24</v>
      </c>
      <c r="C44" s="34"/>
      <c r="D44" s="35"/>
      <c r="E44" s="35">
        <v>42.11</v>
      </c>
      <c r="F44" s="35">
        <v>42.13</v>
      </c>
      <c r="G44" s="35">
        <v>42.5</v>
      </c>
      <c r="H44" s="35">
        <v>42</v>
      </c>
      <c r="I44" s="105">
        <v>42.12</v>
      </c>
      <c r="J44" s="109">
        <v>42.29</v>
      </c>
      <c r="K44" s="106"/>
      <c r="L44" s="1"/>
    </row>
    <row r="45" spans="2:12" x14ac:dyDescent="0.3">
      <c r="B45" s="1">
        <v>25</v>
      </c>
      <c r="C45" s="34"/>
      <c r="D45" s="35"/>
      <c r="E45" s="35">
        <v>42</v>
      </c>
      <c r="F45" s="35">
        <v>42.03</v>
      </c>
      <c r="G45" s="35">
        <v>42.46</v>
      </c>
      <c r="H45" s="35">
        <v>41.91</v>
      </c>
      <c r="I45" s="105">
        <v>42.31</v>
      </c>
      <c r="J45" s="109">
        <v>42.08</v>
      </c>
      <c r="K45" s="106"/>
      <c r="L45" s="1"/>
    </row>
    <row r="46" spans="2:12" x14ac:dyDescent="0.3">
      <c r="B46" s="1">
        <v>26</v>
      </c>
      <c r="C46" s="34"/>
      <c r="D46" s="35"/>
      <c r="E46" s="35">
        <v>42.07</v>
      </c>
      <c r="F46" s="35">
        <v>42.3</v>
      </c>
      <c r="G46" s="35">
        <v>42.3</v>
      </c>
      <c r="H46" s="35">
        <v>42.11</v>
      </c>
      <c r="I46" s="105">
        <v>42.26</v>
      </c>
      <c r="J46" s="109">
        <v>41.74</v>
      </c>
      <c r="K46" s="106"/>
      <c r="L46" s="1"/>
    </row>
    <row r="47" spans="2:12" x14ac:dyDescent="0.3">
      <c r="B47" s="1">
        <v>27</v>
      </c>
      <c r="C47" s="34"/>
      <c r="D47" s="35"/>
      <c r="E47" s="35">
        <v>42.05</v>
      </c>
      <c r="F47" s="35">
        <v>42.31</v>
      </c>
      <c r="G47" s="35">
        <v>42.24</v>
      </c>
      <c r="H47" s="35">
        <v>41.95</v>
      </c>
      <c r="I47" s="105">
        <v>42.19</v>
      </c>
      <c r="J47" s="109">
        <v>42.11</v>
      </c>
      <c r="K47" s="106"/>
      <c r="L47" s="1"/>
    </row>
    <row r="48" spans="2:12" x14ac:dyDescent="0.3">
      <c r="B48" s="1">
        <v>28</v>
      </c>
      <c r="C48" s="34"/>
      <c r="D48" s="35"/>
      <c r="E48" s="35">
        <v>42.12</v>
      </c>
      <c r="F48" s="35">
        <v>42.18</v>
      </c>
      <c r="G48" s="35">
        <v>42.62</v>
      </c>
      <c r="H48" s="35">
        <v>42.07</v>
      </c>
      <c r="I48" s="105">
        <v>42.26</v>
      </c>
      <c r="J48" s="109">
        <v>41.86</v>
      </c>
      <c r="K48" s="106"/>
      <c r="L48" s="1"/>
    </row>
    <row r="49" spans="2:12" x14ac:dyDescent="0.3">
      <c r="B49" s="1">
        <v>29</v>
      </c>
      <c r="C49" s="34"/>
      <c r="D49" s="35"/>
      <c r="E49" s="35">
        <v>42.07</v>
      </c>
      <c r="F49" s="35">
        <v>42.16</v>
      </c>
      <c r="G49" s="35">
        <v>42.79</v>
      </c>
      <c r="H49" s="35">
        <v>41.92</v>
      </c>
      <c r="I49" s="105">
        <v>42.22</v>
      </c>
      <c r="J49" s="109">
        <v>41.99</v>
      </c>
      <c r="K49" s="106"/>
      <c r="L49" s="1"/>
    </row>
    <row r="50" spans="2:12" x14ac:dyDescent="0.3">
      <c r="B50" s="1">
        <v>30</v>
      </c>
      <c r="C50" s="34"/>
      <c r="D50" s="35"/>
      <c r="E50" s="35">
        <v>42</v>
      </c>
      <c r="F50" s="35">
        <v>42.16</v>
      </c>
      <c r="G50" s="35">
        <v>42.83</v>
      </c>
      <c r="H50" s="35">
        <v>41.82</v>
      </c>
      <c r="I50" s="105">
        <v>43.12</v>
      </c>
      <c r="J50" s="109">
        <v>41.85</v>
      </c>
      <c r="K50" s="106"/>
      <c r="L50" s="1"/>
    </row>
    <row r="51" spans="2:12" x14ac:dyDescent="0.3">
      <c r="B51" s="1">
        <v>31</v>
      </c>
      <c r="C51" s="34"/>
      <c r="D51" s="35"/>
      <c r="E51" s="35">
        <v>42.38</v>
      </c>
      <c r="F51" s="35">
        <v>42.03</v>
      </c>
      <c r="G51" s="35">
        <v>42.48</v>
      </c>
      <c r="H51" s="35">
        <v>41.94</v>
      </c>
      <c r="I51" s="105">
        <v>42.31</v>
      </c>
      <c r="J51" s="109">
        <v>41.99</v>
      </c>
      <c r="K51" s="106"/>
      <c r="L51" s="1"/>
    </row>
    <row r="52" spans="2:12" x14ac:dyDescent="0.3">
      <c r="B52" s="1">
        <v>32</v>
      </c>
      <c r="C52" s="34"/>
      <c r="D52" s="35"/>
      <c r="E52" s="35">
        <v>42.25</v>
      </c>
      <c r="F52" s="35">
        <v>42.26</v>
      </c>
      <c r="G52" s="35">
        <v>42.25</v>
      </c>
      <c r="H52" s="35">
        <v>42.53</v>
      </c>
      <c r="I52" s="105">
        <v>42.12</v>
      </c>
      <c r="J52" s="109">
        <v>42.21</v>
      </c>
      <c r="K52" s="106"/>
      <c r="L52" s="1"/>
    </row>
    <row r="53" spans="2:12" x14ac:dyDescent="0.3">
      <c r="B53" s="1">
        <v>33</v>
      </c>
      <c r="C53" s="34"/>
      <c r="D53" s="35"/>
      <c r="E53" s="35">
        <v>42.06</v>
      </c>
      <c r="F53" s="35">
        <v>42.17</v>
      </c>
      <c r="G53" s="35">
        <v>42.84</v>
      </c>
      <c r="H53" s="35">
        <v>42</v>
      </c>
      <c r="I53" s="105">
        <v>42.12</v>
      </c>
      <c r="J53" s="109"/>
      <c r="K53" s="106"/>
      <c r="L53" s="1"/>
    </row>
    <row r="54" spans="2:12" x14ac:dyDescent="0.3">
      <c r="B54" s="1">
        <v>34</v>
      </c>
      <c r="C54" s="34"/>
      <c r="D54" s="35"/>
      <c r="E54" s="35">
        <v>42.35</v>
      </c>
      <c r="F54" s="35">
        <v>42.16</v>
      </c>
      <c r="G54" s="35">
        <v>42.29</v>
      </c>
      <c r="H54" s="35">
        <v>42.22</v>
      </c>
      <c r="I54" s="105">
        <v>42.43</v>
      </c>
      <c r="J54" s="109"/>
      <c r="K54" s="106"/>
      <c r="L54" s="1"/>
    </row>
    <row r="55" spans="2:12" x14ac:dyDescent="0.3">
      <c r="B55" s="1">
        <v>35</v>
      </c>
      <c r="C55" s="34"/>
      <c r="D55" s="35"/>
      <c r="E55" s="35">
        <v>42.07</v>
      </c>
      <c r="F55" s="35">
        <v>42.15</v>
      </c>
      <c r="G55" s="35">
        <v>42.45</v>
      </c>
      <c r="H55" s="35">
        <v>41.84</v>
      </c>
      <c r="I55" s="105">
        <v>42.26</v>
      </c>
      <c r="J55" s="109"/>
      <c r="K55" s="106"/>
      <c r="L55" s="1"/>
    </row>
    <row r="56" spans="2:12" x14ac:dyDescent="0.3">
      <c r="B56" s="1">
        <v>36</v>
      </c>
      <c r="C56" s="34"/>
      <c r="D56" s="35"/>
      <c r="E56" s="35">
        <v>42.16</v>
      </c>
      <c r="F56" s="35">
        <v>42.21</v>
      </c>
      <c r="G56" s="35">
        <v>42.1</v>
      </c>
      <c r="H56" s="35">
        <v>42.08</v>
      </c>
      <c r="I56" s="105"/>
      <c r="J56" s="109"/>
      <c r="K56" s="106"/>
      <c r="L56" s="1"/>
    </row>
    <row r="57" spans="2:12" x14ac:dyDescent="0.3">
      <c r="B57" s="1">
        <v>37</v>
      </c>
      <c r="C57" s="34"/>
      <c r="D57" s="35"/>
      <c r="E57" s="35">
        <v>42.04</v>
      </c>
      <c r="F57" s="35">
        <v>42.23</v>
      </c>
      <c r="G57" s="35">
        <v>42.28</v>
      </c>
      <c r="H57" s="35">
        <v>42.02</v>
      </c>
      <c r="I57" s="105"/>
      <c r="J57" s="109"/>
      <c r="K57" s="106"/>
      <c r="L57" s="1"/>
    </row>
    <row r="58" spans="2:12" x14ac:dyDescent="0.3">
      <c r="B58" s="1">
        <v>38</v>
      </c>
      <c r="C58" s="34"/>
      <c r="D58" s="35"/>
      <c r="E58" s="35">
        <v>42.11</v>
      </c>
      <c r="F58" s="35">
        <v>42.23</v>
      </c>
      <c r="G58" s="35">
        <v>42.28</v>
      </c>
      <c r="H58" s="35">
        <v>41.94</v>
      </c>
      <c r="I58" s="105"/>
      <c r="J58" s="109"/>
      <c r="K58" s="106"/>
      <c r="L58" s="1"/>
    </row>
    <row r="59" spans="2:12" x14ac:dyDescent="0.3">
      <c r="B59" s="1">
        <v>39</v>
      </c>
      <c r="C59" s="34"/>
      <c r="D59" s="35"/>
      <c r="E59" s="35">
        <v>42.12</v>
      </c>
      <c r="F59" s="35">
        <v>42.13</v>
      </c>
      <c r="G59" s="35">
        <v>42.31</v>
      </c>
      <c r="H59" s="35">
        <v>41.92</v>
      </c>
      <c r="I59" s="105"/>
      <c r="J59" s="109"/>
      <c r="K59" s="106"/>
      <c r="L59" s="1"/>
    </row>
    <row r="60" spans="2:12" x14ac:dyDescent="0.3">
      <c r="B60" s="1">
        <v>40</v>
      </c>
      <c r="C60" s="34"/>
      <c r="D60" s="35"/>
      <c r="E60" s="35">
        <v>42.72</v>
      </c>
      <c r="F60" s="35">
        <v>42.88</v>
      </c>
      <c r="G60" s="35">
        <v>42.73</v>
      </c>
      <c r="H60" s="35">
        <v>42.04</v>
      </c>
      <c r="I60" s="105"/>
      <c r="J60" s="109"/>
      <c r="K60" s="106"/>
      <c r="L60" s="1"/>
    </row>
    <row r="61" spans="2:12" x14ac:dyDescent="0.3">
      <c r="B61" s="1">
        <v>41</v>
      </c>
      <c r="C61" s="34"/>
      <c r="D61" s="35"/>
      <c r="E61" s="35">
        <v>42.1</v>
      </c>
      <c r="F61" s="35">
        <v>42.21</v>
      </c>
      <c r="G61" s="35">
        <v>42.4</v>
      </c>
      <c r="H61" s="35">
        <v>41.96</v>
      </c>
      <c r="I61" s="105"/>
      <c r="J61" s="109"/>
      <c r="K61" s="106"/>
      <c r="L61" s="1"/>
    </row>
    <row r="62" spans="2:12" x14ac:dyDescent="0.3">
      <c r="B62" s="1">
        <v>42</v>
      </c>
      <c r="C62" s="34"/>
      <c r="D62" s="35"/>
      <c r="E62" s="35">
        <v>42.11</v>
      </c>
      <c r="F62" s="35">
        <v>42.1</v>
      </c>
      <c r="G62" s="35">
        <v>42.49</v>
      </c>
      <c r="H62" s="35">
        <v>41.91</v>
      </c>
      <c r="I62" s="105"/>
      <c r="J62" s="109"/>
      <c r="K62" s="106"/>
      <c r="L62" s="1"/>
    </row>
    <row r="63" spans="2:12" x14ac:dyDescent="0.3">
      <c r="B63" s="1">
        <v>43</v>
      </c>
      <c r="C63" s="34"/>
      <c r="D63" s="35"/>
      <c r="E63" s="35">
        <v>41.98</v>
      </c>
      <c r="F63" s="35">
        <v>42.77</v>
      </c>
      <c r="G63" s="35">
        <v>42.8</v>
      </c>
      <c r="H63" s="35">
        <v>41.9</v>
      </c>
      <c r="I63" s="105"/>
      <c r="J63" s="109"/>
      <c r="K63" s="106"/>
      <c r="L63" s="1"/>
    </row>
    <row r="64" spans="2:12" x14ac:dyDescent="0.3">
      <c r="B64" s="1">
        <v>44</v>
      </c>
      <c r="C64" s="34"/>
      <c r="D64" s="35"/>
      <c r="E64" s="35">
        <v>42</v>
      </c>
      <c r="F64" s="35">
        <v>42.35</v>
      </c>
      <c r="G64" s="35">
        <v>43.36</v>
      </c>
      <c r="H64" s="35">
        <v>41.84</v>
      </c>
      <c r="I64" s="105"/>
      <c r="J64" s="109"/>
      <c r="K64" s="106"/>
      <c r="L64" s="1"/>
    </row>
    <row r="65" spans="2:12" x14ac:dyDescent="0.3">
      <c r="B65" s="1">
        <v>45</v>
      </c>
      <c r="C65" s="34"/>
      <c r="D65" s="35"/>
      <c r="E65" s="35">
        <v>42.2</v>
      </c>
      <c r="F65" s="35">
        <v>41.89</v>
      </c>
      <c r="G65" s="35">
        <v>42.38</v>
      </c>
      <c r="H65" s="35">
        <v>41.93</v>
      </c>
      <c r="I65" s="105"/>
      <c r="J65" s="109"/>
      <c r="K65" s="106"/>
      <c r="L65" s="1"/>
    </row>
    <row r="66" spans="2:12" x14ac:dyDescent="0.3">
      <c r="B66" s="1">
        <v>46</v>
      </c>
      <c r="C66" s="34"/>
      <c r="D66" s="35"/>
      <c r="E66" s="35">
        <v>42.19</v>
      </c>
      <c r="F66" s="35"/>
      <c r="G66" s="35">
        <v>42.35</v>
      </c>
      <c r="H66" s="35">
        <v>41.98</v>
      </c>
      <c r="I66" s="105"/>
      <c r="J66" s="109"/>
      <c r="K66" s="106"/>
      <c r="L66" s="1"/>
    </row>
    <row r="67" spans="2:12" x14ac:dyDescent="0.3">
      <c r="B67" s="1">
        <v>47</v>
      </c>
      <c r="C67" s="34"/>
      <c r="D67" s="35"/>
      <c r="E67" s="35">
        <v>42.57</v>
      </c>
      <c r="F67" s="35"/>
      <c r="G67" s="35">
        <v>42.36</v>
      </c>
      <c r="H67" s="35">
        <v>42.08</v>
      </c>
      <c r="I67" s="105"/>
      <c r="J67" s="109"/>
      <c r="K67" s="106"/>
      <c r="L67" s="1"/>
    </row>
    <row r="68" spans="2:12" x14ac:dyDescent="0.3">
      <c r="B68" s="1">
        <v>48</v>
      </c>
      <c r="C68" s="34"/>
      <c r="D68" s="35"/>
      <c r="E68" s="35">
        <v>42.23</v>
      </c>
      <c r="F68" s="35"/>
      <c r="G68" s="35">
        <v>42.45</v>
      </c>
      <c r="H68" s="35">
        <v>42.09</v>
      </c>
      <c r="I68" s="105"/>
      <c r="J68" s="109"/>
      <c r="K68" s="106"/>
      <c r="L68" s="1"/>
    </row>
    <row r="69" spans="2:12" x14ac:dyDescent="0.3">
      <c r="B69" s="1">
        <v>49</v>
      </c>
      <c r="C69" s="34"/>
      <c r="D69" s="35"/>
      <c r="E69" s="35">
        <v>42.19</v>
      </c>
      <c r="F69" s="35"/>
      <c r="G69" s="35">
        <v>42.36</v>
      </c>
      <c r="H69" s="35">
        <v>41.91</v>
      </c>
      <c r="I69" s="105"/>
      <c r="J69" s="109"/>
      <c r="K69" s="106"/>
      <c r="L69" s="1"/>
    </row>
    <row r="70" spans="2:12" x14ac:dyDescent="0.3">
      <c r="B70" s="1">
        <v>50</v>
      </c>
      <c r="C70" s="34"/>
      <c r="D70" s="35"/>
      <c r="E70" s="35">
        <v>42.05</v>
      </c>
      <c r="F70" s="35"/>
      <c r="G70" s="35">
        <v>42.26</v>
      </c>
      <c r="H70" s="35">
        <v>42.03</v>
      </c>
      <c r="I70" s="105"/>
      <c r="J70" s="109"/>
      <c r="K70" s="106"/>
      <c r="L70" s="1"/>
    </row>
    <row r="71" spans="2:12" x14ac:dyDescent="0.3">
      <c r="B71" s="1">
        <v>51</v>
      </c>
      <c r="C71" s="34"/>
      <c r="D71" s="35"/>
      <c r="E71" s="35">
        <v>42.65</v>
      </c>
      <c r="F71" s="35"/>
      <c r="G71" s="35">
        <v>42.86</v>
      </c>
      <c r="H71" s="35">
        <v>42.63</v>
      </c>
      <c r="I71" s="105"/>
      <c r="J71" s="109"/>
      <c r="K71" s="106"/>
      <c r="L71" s="1"/>
    </row>
    <row r="72" spans="2:12" x14ac:dyDescent="0.3">
      <c r="B72" s="1">
        <v>52</v>
      </c>
      <c r="C72" s="34"/>
      <c r="D72" s="35"/>
      <c r="E72" s="35">
        <v>42.2</v>
      </c>
      <c r="F72" s="35"/>
      <c r="G72" s="35">
        <v>42.17</v>
      </c>
      <c r="H72" s="35">
        <v>41.9</v>
      </c>
      <c r="I72" s="105"/>
      <c r="J72" s="109"/>
      <c r="K72" s="106"/>
      <c r="L72" s="1"/>
    </row>
    <row r="73" spans="2:12" x14ac:dyDescent="0.3">
      <c r="B73" s="1">
        <v>53</v>
      </c>
      <c r="C73" s="34"/>
      <c r="D73" s="35"/>
      <c r="E73" s="35">
        <v>42.12</v>
      </c>
      <c r="F73" s="35"/>
      <c r="G73" s="35">
        <v>42.41</v>
      </c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>
        <v>42.06</v>
      </c>
      <c r="F74" s="35"/>
      <c r="G74" s="35">
        <v>42.35</v>
      </c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>
        <v>42.3</v>
      </c>
      <c r="F75" s="35"/>
      <c r="G75" s="35">
        <v>42.36</v>
      </c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/>
      <c r="G76" s="35">
        <v>42.46</v>
      </c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>
        <v>42.79</v>
      </c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>
        <v>42.75</v>
      </c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>
        <v>42.36</v>
      </c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L14" sqref="L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169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119</v>
      </c>
      <c r="C8" s="76" t="s">
        <v>341</v>
      </c>
      <c r="D8" s="115">
        <f>COUNTA(C21:C85)</f>
        <v>19</v>
      </c>
      <c r="E8" s="81">
        <f>COUNTA(C21:C85)</f>
        <v>19</v>
      </c>
      <c r="F8" s="412">
        <f>MIN(C21:C84)</f>
        <v>41.81</v>
      </c>
      <c r="G8" s="118">
        <f>AVERAGE(C21:C87)</f>
        <v>42.221578947368414</v>
      </c>
      <c r="H8" s="62">
        <v>6</v>
      </c>
      <c r="I8" s="86">
        <f>G8-F8</f>
        <v>0.41157894736841172</v>
      </c>
      <c r="J8" s="91">
        <v>9.8511111111111108E-3</v>
      </c>
      <c r="K8" s="422">
        <f>J8</f>
        <v>9.8511111111111108E-3</v>
      </c>
      <c r="L8" s="99">
        <f>K8</f>
        <v>9.8511111111111108E-3</v>
      </c>
      <c r="M8" s="397" t="s">
        <v>220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120</v>
      </c>
      <c r="C9" s="77" t="s">
        <v>330</v>
      </c>
      <c r="D9" s="18">
        <f>COUNTA(D21:D85)+D8+1</f>
        <v>80</v>
      </c>
      <c r="E9" s="82">
        <f>COUNTA(D21:D85)+1</f>
        <v>61</v>
      </c>
      <c r="F9" s="414">
        <f>MIN(D21:D84)</f>
        <v>41.72</v>
      </c>
      <c r="G9" s="49">
        <f>AVERAGE(D21:D86)</f>
        <v>42.082500000000017</v>
      </c>
      <c r="H9" s="16">
        <v>10</v>
      </c>
      <c r="I9" s="87">
        <f>G9-F9</f>
        <v>0.36250000000001847</v>
      </c>
      <c r="J9" s="92">
        <v>4.0683333333333335E-2</v>
      </c>
      <c r="K9" s="100">
        <f t="shared" ref="K9:K15" si="0">J9-J8</f>
        <v>3.0832222222222226E-2</v>
      </c>
      <c r="L9" s="101">
        <f>K9</f>
        <v>3.0832222222222226E-2</v>
      </c>
      <c r="M9" s="398" t="s">
        <v>221</v>
      </c>
      <c r="N9" s="65" t="s">
        <v>321</v>
      </c>
      <c r="O9" s="402" t="s">
        <v>308</v>
      </c>
      <c r="P9" s="17"/>
    </row>
    <row r="10" spans="1:16" s="3" customFormat="1" ht="30" customHeight="1" x14ac:dyDescent="0.3">
      <c r="A10" s="74">
        <v>3</v>
      </c>
      <c r="B10" s="80" t="s">
        <v>119</v>
      </c>
      <c r="C10" s="77" t="s">
        <v>353</v>
      </c>
      <c r="D10" s="18">
        <f>COUNTA(E21:E85)+D9+1</f>
        <v>102</v>
      </c>
      <c r="E10" s="82">
        <f>COUNTA(E21:E85)+1</f>
        <v>22</v>
      </c>
      <c r="F10" s="117">
        <f>MIN(E21:E86)</f>
        <v>42.03</v>
      </c>
      <c r="G10" s="48">
        <f>AVERAGE(E21:E87)</f>
        <v>42.391428571428577</v>
      </c>
      <c r="H10" s="16">
        <v>0</v>
      </c>
      <c r="I10" s="87">
        <f t="shared" ref="I10:I15" si="1">G10-F10</f>
        <v>0.36142857142857565</v>
      </c>
      <c r="J10" s="92">
        <v>5.2678900462962967E-2</v>
      </c>
      <c r="K10" s="100">
        <f t="shared" si="0"/>
        <v>1.1995567129629632E-2</v>
      </c>
      <c r="L10" s="101">
        <f t="shared" ref="L10:L15" si="2">K10+L8</f>
        <v>2.1846678240740741E-2</v>
      </c>
      <c r="M10" s="426" t="s">
        <v>222</v>
      </c>
      <c r="N10" s="65"/>
      <c r="O10" s="56"/>
      <c r="P10" s="17"/>
    </row>
    <row r="11" spans="1:16" s="3" customFormat="1" ht="30" customHeight="1" x14ac:dyDescent="0.3">
      <c r="A11" s="74">
        <v>4</v>
      </c>
      <c r="B11" s="80" t="s">
        <v>120</v>
      </c>
      <c r="C11" s="77" t="s">
        <v>332</v>
      </c>
      <c r="D11" s="18">
        <f>COUNTA(F21:F85)+D10+1</f>
        <v>146</v>
      </c>
      <c r="E11" s="82">
        <f>COUNTA(F21:F85)+1</f>
        <v>44</v>
      </c>
      <c r="F11" s="88">
        <f>MIN(F21:F86)</f>
        <v>41.85</v>
      </c>
      <c r="G11" s="48">
        <f>AVERAGE(F21:F86)</f>
        <v>42.115813953488384</v>
      </c>
      <c r="H11" s="16">
        <v>6</v>
      </c>
      <c r="I11" s="87">
        <f t="shared" si="1"/>
        <v>0.26581395348838299</v>
      </c>
      <c r="J11" s="92">
        <v>7.5334826388888887E-2</v>
      </c>
      <c r="K11" s="100">
        <f t="shared" si="0"/>
        <v>2.265592592592592E-2</v>
      </c>
      <c r="L11" s="101">
        <f t="shared" si="2"/>
        <v>5.3488148148148146E-2</v>
      </c>
      <c r="M11" s="398" t="s">
        <v>223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119</v>
      </c>
      <c r="C12" s="78" t="s">
        <v>346</v>
      </c>
      <c r="D12" s="18">
        <f>COUNTA(G21:G85)+D11+1</f>
        <v>191</v>
      </c>
      <c r="E12" s="82">
        <f>COUNTA(G21:G85)+1</f>
        <v>45</v>
      </c>
      <c r="F12" s="88">
        <f>MIN(G21:G86)</f>
        <v>41.98</v>
      </c>
      <c r="G12" s="48">
        <f>AVERAGE(G21:G886)</f>
        <v>42.199999999999996</v>
      </c>
      <c r="H12" s="16">
        <v>11</v>
      </c>
      <c r="I12" s="87">
        <f t="shared" si="1"/>
        <v>0.21999999999999886</v>
      </c>
      <c r="J12" s="92">
        <v>9.8437499999999997E-2</v>
      </c>
      <c r="K12" s="100">
        <f t="shared" si="0"/>
        <v>2.310267361111111E-2</v>
      </c>
      <c r="L12" s="101">
        <f t="shared" si="2"/>
        <v>4.4949351851851851E-2</v>
      </c>
      <c r="M12" s="398" t="s">
        <v>223</v>
      </c>
      <c r="N12" s="64"/>
      <c r="O12" s="47"/>
    </row>
    <row r="13" spans="1:16" s="3" customFormat="1" ht="30" customHeight="1" thickBot="1" x14ac:dyDescent="0.35">
      <c r="A13" s="74">
        <v>6</v>
      </c>
      <c r="B13" s="122" t="s">
        <v>119</v>
      </c>
      <c r="C13" s="78" t="s">
        <v>352</v>
      </c>
      <c r="D13" s="18">
        <f>COUNTA(H21:H85)+D12+1</f>
        <v>228</v>
      </c>
      <c r="E13" s="82">
        <f>COUNTA(H21:H85)+1</f>
        <v>37</v>
      </c>
      <c r="F13" s="413">
        <f>MIN(H21:H86)</f>
        <v>41.91</v>
      </c>
      <c r="G13" s="48">
        <f>AVERAGE(H21:H86)</f>
        <v>42.191388888888888</v>
      </c>
      <c r="H13" s="16">
        <v>3</v>
      </c>
      <c r="I13" s="87">
        <f>G13-F13</f>
        <v>0.28138888888889113</v>
      </c>
      <c r="J13" s="92">
        <v>0.11764934027777778</v>
      </c>
      <c r="K13" s="100">
        <f t="shared" si="0"/>
        <v>1.9211840277777781E-2</v>
      </c>
      <c r="L13" s="101">
        <f t="shared" si="2"/>
        <v>7.2699988425925927E-2</v>
      </c>
      <c r="M13" s="398" t="s">
        <v>224</v>
      </c>
      <c r="N13" s="64"/>
      <c r="O13" s="47"/>
    </row>
    <row r="14" spans="1:16" s="3" customFormat="1" ht="30" customHeight="1" thickBot="1" x14ac:dyDescent="0.35">
      <c r="A14" s="74">
        <v>7</v>
      </c>
      <c r="B14" s="122" t="s">
        <v>119</v>
      </c>
      <c r="C14" s="78" t="s">
        <v>358</v>
      </c>
      <c r="D14" s="18">
        <f>COUNTA(I21:I85)+D13+1</f>
        <v>290</v>
      </c>
      <c r="E14" s="82">
        <f>COUNTA(I21:I85)+1</f>
        <v>62</v>
      </c>
      <c r="F14" s="415">
        <f>MIN(I21:I86)</f>
        <v>41.8</v>
      </c>
      <c r="G14" s="48">
        <f>AVERAGE(I21:I86)</f>
        <v>42.066557377049172</v>
      </c>
      <c r="H14" s="16">
        <v>6</v>
      </c>
      <c r="I14" s="87">
        <f t="shared" si="1"/>
        <v>0.2665573770491747</v>
      </c>
      <c r="J14" s="92">
        <v>0.1489707060185185</v>
      </c>
      <c r="K14" s="429">
        <f t="shared" si="0"/>
        <v>3.1321365740740723E-2</v>
      </c>
      <c r="L14" s="430">
        <f t="shared" si="2"/>
        <v>7.6270717592592574E-2</v>
      </c>
      <c r="M14" s="398" t="s">
        <v>225</v>
      </c>
      <c r="N14" s="65" t="s">
        <v>321</v>
      </c>
      <c r="O14" s="400" t="s">
        <v>308</v>
      </c>
    </row>
    <row r="15" spans="1:16" s="3" customFormat="1" ht="30" customHeight="1" thickBot="1" x14ac:dyDescent="0.35">
      <c r="A15" s="75" t="s">
        <v>37</v>
      </c>
      <c r="B15" s="121" t="s">
        <v>120</v>
      </c>
      <c r="C15" s="79" t="s">
        <v>353</v>
      </c>
      <c r="D15" s="116">
        <f>COUNTA(J21:J85)+D14+1</f>
        <v>326</v>
      </c>
      <c r="E15" s="83">
        <f>COUNTA(J21:J85)+1</f>
        <v>36</v>
      </c>
      <c r="F15" s="418">
        <f>MIN(J21:J86)</f>
        <v>41.95</v>
      </c>
      <c r="G15" s="66">
        <f>AVERAGE(J21:J86)</f>
        <v>42.363428571428578</v>
      </c>
      <c r="H15" s="67">
        <v>1</v>
      </c>
      <c r="I15" s="90">
        <f t="shared" si="1"/>
        <v>0.41342857142857525</v>
      </c>
      <c r="J15" s="93" t="str">
        <f>'Общие результаты'!G6</f>
        <v>4:00:44</v>
      </c>
      <c r="K15" s="103">
        <f t="shared" si="0"/>
        <v>1.8205219907407422E-2</v>
      </c>
      <c r="L15" s="104">
        <f t="shared" si="2"/>
        <v>9.0905208333333348E-2</v>
      </c>
      <c r="M15" s="95"/>
      <c r="N15" s="401" t="s">
        <v>389</v>
      </c>
      <c r="O15" s="400" t="s">
        <v>390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AVERAGE(F8,F10,F12,F13,F14)</f>
        <v>41.905999999999992</v>
      </c>
      <c r="G16" s="41">
        <f>AVERAGE(G8,G10,G12,G13,G14)</f>
        <v>42.214190756947012</v>
      </c>
      <c r="H16" s="54" t="s">
        <v>384</v>
      </c>
      <c r="I16" s="42">
        <f>AVERAGE(I8,I10,I12,I13,I14)</f>
        <v>0.30819075694701042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AVERAGE(F9,F11,F15)</f>
        <v>41.839999999999996</v>
      </c>
      <c r="G17" s="24">
        <f>AVERAGE(G9,G11,G15)</f>
        <v>42.18724750830566</v>
      </c>
      <c r="H17" s="55" t="s">
        <v>385</v>
      </c>
      <c r="I17" s="25">
        <f>AVERAGE(I9,I11,I15)</f>
        <v>0.34724750830565893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41.881249999999994</v>
      </c>
      <c r="G18" s="28">
        <f>AVERAGE(C21:J90)</f>
        <v>42.171880877742943</v>
      </c>
      <c r="H18" s="29"/>
      <c r="I18" s="30">
        <f>AVERAGE(I8:I15)</f>
        <v>0.3228370387065036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Кублицкий Виктор</v>
      </c>
      <c r="D20" s="31" t="str">
        <f>B9</f>
        <v>Геронимус Макс</v>
      </c>
      <c r="E20" s="15" t="str">
        <f>B10</f>
        <v>Кублицкий Виктор</v>
      </c>
      <c r="F20" s="15" t="str">
        <f>B11</f>
        <v>Геронимус Макс</v>
      </c>
      <c r="G20" s="15" t="str">
        <f>B12</f>
        <v>Кублицкий Виктор</v>
      </c>
      <c r="H20" s="15" t="str">
        <f>B13</f>
        <v>Кублицкий Виктор</v>
      </c>
      <c r="I20" s="15" t="str">
        <f>B14</f>
        <v>Кублицкий Виктор</v>
      </c>
      <c r="J20" s="15" t="str">
        <f>B15</f>
        <v>Геронимус Макс</v>
      </c>
    </row>
    <row r="21" spans="1:14" x14ac:dyDescent="0.3">
      <c r="B21" s="1">
        <v>1</v>
      </c>
      <c r="C21" s="32">
        <v>44.03</v>
      </c>
      <c r="D21" s="33">
        <v>42.95</v>
      </c>
      <c r="E21" s="33">
        <v>43.39</v>
      </c>
      <c r="F21" s="33">
        <v>42.89</v>
      </c>
      <c r="G21" s="33">
        <v>43.72</v>
      </c>
      <c r="H21" s="33">
        <v>42.95</v>
      </c>
      <c r="I21" s="107">
        <v>42.78</v>
      </c>
      <c r="J21" s="108">
        <v>44.18</v>
      </c>
      <c r="K21" s="105"/>
      <c r="M21" s="2"/>
      <c r="N21" s="2"/>
    </row>
    <row r="22" spans="1:14" x14ac:dyDescent="0.3">
      <c r="B22" s="1">
        <v>2</v>
      </c>
      <c r="C22" s="34">
        <v>42.36</v>
      </c>
      <c r="D22" s="35">
        <v>41.94</v>
      </c>
      <c r="E22" s="35">
        <v>42.48</v>
      </c>
      <c r="F22" s="35">
        <v>42.16</v>
      </c>
      <c r="G22" s="35">
        <v>42.27</v>
      </c>
      <c r="H22" s="35">
        <v>42.25</v>
      </c>
      <c r="I22" s="105">
        <v>42.31</v>
      </c>
      <c r="J22" s="109">
        <v>42.39</v>
      </c>
      <c r="K22" s="105"/>
      <c r="M22" s="3"/>
      <c r="N22" s="3"/>
    </row>
    <row r="23" spans="1:14" x14ac:dyDescent="0.3">
      <c r="B23" s="1">
        <v>3</v>
      </c>
      <c r="C23" s="34">
        <v>43.06</v>
      </c>
      <c r="D23" s="35">
        <v>42.16</v>
      </c>
      <c r="E23" s="35">
        <v>42.37</v>
      </c>
      <c r="F23" s="35">
        <v>41.95</v>
      </c>
      <c r="G23" s="35">
        <v>42.1</v>
      </c>
      <c r="H23" s="35">
        <v>42.43</v>
      </c>
      <c r="I23" s="105">
        <v>42.35</v>
      </c>
      <c r="J23" s="109">
        <v>42.36</v>
      </c>
      <c r="K23" s="105"/>
      <c r="M23" s="3"/>
      <c r="N23" s="3"/>
    </row>
    <row r="24" spans="1:14" x14ac:dyDescent="0.3">
      <c r="B24" s="1">
        <v>4</v>
      </c>
      <c r="C24" s="34">
        <v>42.04</v>
      </c>
      <c r="D24" s="35">
        <v>41.91</v>
      </c>
      <c r="E24" s="35">
        <v>42.73</v>
      </c>
      <c r="F24" s="35">
        <v>42.01</v>
      </c>
      <c r="G24" s="35">
        <v>42.21</v>
      </c>
      <c r="H24" s="35">
        <v>42.25</v>
      </c>
      <c r="I24" s="105">
        <v>42</v>
      </c>
      <c r="J24" s="109">
        <v>42.16</v>
      </c>
      <c r="K24" s="105"/>
      <c r="M24" s="3"/>
      <c r="N24" s="3"/>
    </row>
    <row r="25" spans="1:14" x14ac:dyDescent="0.3">
      <c r="B25" s="1">
        <v>5</v>
      </c>
      <c r="C25" s="34">
        <v>42.7</v>
      </c>
      <c r="D25" s="35">
        <v>41.95</v>
      </c>
      <c r="E25" s="35">
        <v>42.21</v>
      </c>
      <c r="F25" s="35">
        <v>42.37</v>
      </c>
      <c r="G25" s="35">
        <v>42.18</v>
      </c>
      <c r="H25" s="35">
        <v>42.04</v>
      </c>
      <c r="I25" s="105">
        <v>42.05</v>
      </c>
      <c r="J25" s="109">
        <v>42.13</v>
      </c>
      <c r="K25" s="105"/>
    </row>
    <row r="26" spans="1:14" x14ac:dyDescent="0.3">
      <c r="B26" s="1">
        <v>6</v>
      </c>
      <c r="C26" s="34">
        <v>42.02</v>
      </c>
      <c r="D26" s="35">
        <v>41.88</v>
      </c>
      <c r="E26" s="35">
        <v>42.28</v>
      </c>
      <c r="F26" s="35">
        <v>41.98</v>
      </c>
      <c r="G26" s="35">
        <v>42.02</v>
      </c>
      <c r="H26" s="35">
        <v>42.31</v>
      </c>
      <c r="I26" s="105">
        <v>42.27</v>
      </c>
      <c r="J26" s="109">
        <v>42.34</v>
      </c>
      <c r="K26" s="105"/>
    </row>
    <row r="27" spans="1:14" x14ac:dyDescent="0.3">
      <c r="B27" s="1">
        <v>7</v>
      </c>
      <c r="C27" s="34">
        <v>42.46</v>
      </c>
      <c r="D27" s="35">
        <v>41.77</v>
      </c>
      <c r="E27" s="35">
        <v>42.21</v>
      </c>
      <c r="F27" s="35">
        <v>41.97</v>
      </c>
      <c r="G27" s="35">
        <v>42.09</v>
      </c>
      <c r="H27" s="35">
        <v>42.27</v>
      </c>
      <c r="I27" s="105">
        <v>41.97</v>
      </c>
      <c r="J27" s="109">
        <v>42.27</v>
      </c>
      <c r="K27" s="105"/>
    </row>
    <row r="28" spans="1:14" x14ac:dyDescent="0.3">
      <c r="B28" s="1">
        <v>8</v>
      </c>
      <c r="C28" s="34">
        <v>41.97</v>
      </c>
      <c r="D28" s="35">
        <v>41.88</v>
      </c>
      <c r="E28" s="35">
        <v>42.28</v>
      </c>
      <c r="F28" s="35">
        <v>42.17</v>
      </c>
      <c r="G28" s="35">
        <v>42.17</v>
      </c>
      <c r="H28" s="35">
        <v>42.19</v>
      </c>
      <c r="I28" s="105">
        <v>42.12</v>
      </c>
      <c r="J28" s="109">
        <v>42.12</v>
      </c>
      <c r="K28" s="105"/>
    </row>
    <row r="29" spans="1:14" x14ac:dyDescent="0.3">
      <c r="B29" s="1">
        <v>9</v>
      </c>
      <c r="C29" s="40">
        <v>41.96</v>
      </c>
      <c r="D29" s="35">
        <v>41.84</v>
      </c>
      <c r="E29" s="35">
        <v>42.17</v>
      </c>
      <c r="F29" s="35">
        <v>42.08</v>
      </c>
      <c r="G29" s="35">
        <v>42.24</v>
      </c>
      <c r="H29" s="35">
        <v>41.99</v>
      </c>
      <c r="I29" s="105">
        <v>42.06</v>
      </c>
      <c r="J29" s="109">
        <v>42.28</v>
      </c>
      <c r="K29" s="105"/>
    </row>
    <row r="30" spans="1:14" x14ac:dyDescent="0.3">
      <c r="B30" s="1">
        <v>10</v>
      </c>
      <c r="C30" s="34">
        <v>42.09</v>
      </c>
      <c r="D30" s="35">
        <v>41.81</v>
      </c>
      <c r="E30" s="35">
        <v>42.24</v>
      </c>
      <c r="F30" s="35">
        <v>41.92</v>
      </c>
      <c r="G30" s="35">
        <v>42.07</v>
      </c>
      <c r="H30" s="35">
        <v>42.12</v>
      </c>
      <c r="I30" s="105">
        <v>41.94</v>
      </c>
      <c r="J30" s="109">
        <v>42.18</v>
      </c>
      <c r="K30" s="105"/>
    </row>
    <row r="31" spans="1:14" x14ac:dyDescent="0.3">
      <c r="B31" s="1">
        <v>11</v>
      </c>
      <c r="C31" s="34">
        <v>41.9</v>
      </c>
      <c r="D31" s="35">
        <v>41.82</v>
      </c>
      <c r="E31" s="35">
        <v>42.33</v>
      </c>
      <c r="F31" s="35">
        <v>42.02</v>
      </c>
      <c r="G31" s="35">
        <v>42.24</v>
      </c>
      <c r="H31" s="35">
        <v>42.13</v>
      </c>
      <c r="I31" s="105">
        <v>42.14</v>
      </c>
      <c r="J31" s="109">
        <v>42.42</v>
      </c>
      <c r="K31" s="105"/>
    </row>
    <row r="32" spans="1:14" x14ac:dyDescent="0.3">
      <c r="B32" s="1">
        <v>12</v>
      </c>
      <c r="C32" s="34">
        <v>41.89</v>
      </c>
      <c r="D32" s="35">
        <v>41.95</v>
      </c>
      <c r="E32" s="35">
        <v>42.35</v>
      </c>
      <c r="F32" s="35">
        <v>42</v>
      </c>
      <c r="G32" s="35">
        <v>42</v>
      </c>
      <c r="H32" s="35">
        <v>42.15</v>
      </c>
      <c r="I32" s="105">
        <v>41.94</v>
      </c>
      <c r="J32" s="109">
        <v>42.32</v>
      </c>
      <c r="K32" s="105"/>
    </row>
    <row r="33" spans="2:12" x14ac:dyDescent="0.3">
      <c r="B33" s="1">
        <v>13</v>
      </c>
      <c r="C33" s="34">
        <v>41.88</v>
      </c>
      <c r="D33" s="35">
        <v>42.28</v>
      </c>
      <c r="E33" s="35">
        <v>42.46</v>
      </c>
      <c r="F33" s="35">
        <v>41.86</v>
      </c>
      <c r="G33" s="35">
        <v>42.16</v>
      </c>
      <c r="H33" s="35">
        <v>42.15</v>
      </c>
      <c r="I33" s="105">
        <v>41.91</v>
      </c>
      <c r="J33" s="109">
        <v>42.45</v>
      </c>
      <c r="K33" s="106"/>
      <c r="L33" s="1"/>
    </row>
    <row r="34" spans="2:12" x14ac:dyDescent="0.3">
      <c r="B34" s="1">
        <v>14</v>
      </c>
      <c r="C34" s="37">
        <v>41.83</v>
      </c>
      <c r="D34" s="35">
        <v>42.07</v>
      </c>
      <c r="E34" s="35">
        <v>42.53</v>
      </c>
      <c r="F34" s="35">
        <v>42.15</v>
      </c>
      <c r="G34" s="35">
        <v>42.22</v>
      </c>
      <c r="H34" s="35">
        <v>42.26</v>
      </c>
      <c r="I34" s="105">
        <v>42</v>
      </c>
      <c r="J34" s="109">
        <v>42.27</v>
      </c>
      <c r="K34" s="106"/>
      <c r="L34" s="1"/>
    </row>
    <row r="35" spans="2:12" x14ac:dyDescent="0.3">
      <c r="B35" s="1">
        <v>15</v>
      </c>
      <c r="C35" s="34">
        <v>41.83</v>
      </c>
      <c r="D35" s="35">
        <v>42.11</v>
      </c>
      <c r="E35" s="35">
        <v>42.42</v>
      </c>
      <c r="F35" s="35">
        <v>42.08</v>
      </c>
      <c r="G35" s="35">
        <v>42.12</v>
      </c>
      <c r="H35" s="35">
        <v>42.2</v>
      </c>
      <c r="I35" s="105">
        <v>41.96</v>
      </c>
      <c r="J35" s="109">
        <v>42.29</v>
      </c>
      <c r="K35" s="106"/>
      <c r="L35" s="1"/>
    </row>
    <row r="36" spans="2:12" x14ac:dyDescent="0.3">
      <c r="B36" s="1">
        <v>16</v>
      </c>
      <c r="C36" s="34">
        <v>41.86</v>
      </c>
      <c r="D36" s="43">
        <v>42.07</v>
      </c>
      <c r="E36" s="35">
        <v>42.23</v>
      </c>
      <c r="F36" s="35">
        <v>42.08</v>
      </c>
      <c r="G36" s="35">
        <v>42.14</v>
      </c>
      <c r="H36" s="35">
        <v>42.11</v>
      </c>
      <c r="I36" s="105">
        <v>42.01</v>
      </c>
      <c r="J36" s="109">
        <v>42.28</v>
      </c>
      <c r="K36" s="106"/>
      <c r="L36" s="1"/>
    </row>
    <row r="37" spans="2:12" x14ac:dyDescent="0.3">
      <c r="B37" s="1">
        <v>17</v>
      </c>
      <c r="C37" s="34">
        <v>41.92</v>
      </c>
      <c r="D37" s="35">
        <v>41.81</v>
      </c>
      <c r="E37" s="35">
        <v>42.32</v>
      </c>
      <c r="F37" s="35">
        <v>42.55</v>
      </c>
      <c r="G37" s="35">
        <v>42.01</v>
      </c>
      <c r="H37" s="35">
        <v>42.19</v>
      </c>
      <c r="I37" s="105">
        <v>41.97</v>
      </c>
      <c r="J37" s="109">
        <v>42.15</v>
      </c>
      <c r="K37" s="106"/>
      <c r="L37" s="1"/>
    </row>
    <row r="38" spans="2:12" x14ac:dyDescent="0.3">
      <c r="B38" s="1">
        <v>18</v>
      </c>
      <c r="C38" s="34">
        <v>41.81</v>
      </c>
      <c r="D38" s="35">
        <v>41.99</v>
      </c>
      <c r="E38" s="35">
        <v>42.56</v>
      </c>
      <c r="F38" s="35">
        <v>42.78</v>
      </c>
      <c r="G38" s="35">
        <v>42</v>
      </c>
      <c r="H38" s="35">
        <v>42.03</v>
      </c>
      <c r="I38" s="105">
        <v>41.93</v>
      </c>
      <c r="J38" s="109">
        <v>42.2</v>
      </c>
      <c r="K38" s="106"/>
      <c r="L38" s="1"/>
    </row>
    <row r="39" spans="2:12" x14ac:dyDescent="0.3">
      <c r="B39" s="1">
        <v>19</v>
      </c>
      <c r="C39" s="34">
        <v>42.6</v>
      </c>
      <c r="D39" s="35">
        <v>41.81</v>
      </c>
      <c r="E39" s="35">
        <v>42.33</v>
      </c>
      <c r="F39" s="35">
        <v>41.95</v>
      </c>
      <c r="G39" s="35">
        <v>42.04</v>
      </c>
      <c r="H39" s="35">
        <v>42.14</v>
      </c>
      <c r="I39" s="105">
        <v>42.02</v>
      </c>
      <c r="J39" s="109">
        <v>42.33</v>
      </c>
      <c r="K39" s="106"/>
      <c r="L39" s="1"/>
    </row>
    <row r="40" spans="2:12" x14ac:dyDescent="0.3">
      <c r="B40" s="1">
        <v>20</v>
      </c>
      <c r="C40" s="34"/>
      <c r="D40" s="35">
        <v>42.09</v>
      </c>
      <c r="E40" s="35">
        <v>42.03</v>
      </c>
      <c r="F40" s="35">
        <v>41.85</v>
      </c>
      <c r="G40" s="35">
        <v>42.13</v>
      </c>
      <c r="H40" s="35">
        <v>42.11</v>
      </c>
      <c r="I40" s="105">
        <v>41.95</v>
      </c>
      <c r="J40" s="109">
        <v>42.25</v>
      </c>
      <c r="K40" s="106"/>
      <c r="L40" s="1"/>
    </row>
    <row r="41" spans="2:12" x14ac:dyDescent="0.3">
      <c r="B41" s="1">
        <v>21</v>
      </c>
      <c r="C41" s="34"/>
      <c r="D41" s="35">
        <v>41.77</v>
      </c>
      <c r="E41" s="35">
        <v>42.3</v>
      </c>
      <c r="F41" s="35">
        <v>41.91</v>
      </c>
      <c r="G41" s="35">
        <v>42.19</v>
      </c>
      <c r="H41" s="35">
        <v>42.08</v>
      </c>
      <c r="I41" s="105">
        <v>41.98</v>
      </c>
      <c r="J41" s="109">
        <v>43.31</v>
      </c>
      <c r="K41" s="106"/>
      <c r="L41" s="1"/>
    </row>
    <row r="42" spans="2:12" x14ac:dyDescent="0.3">
      <c r="B42" s="1">
        <v>22</v>
      </c>
      <c r="C42" s="34"/>
      <c r="D42" s="35">
        <v>41.73</v>
      </c>
      <c r="E42" s="35"/>
      <c r="F42" s="35">
        <v>42.02</v>
      </c>
      <c r="G42" s="35">
        <v>42.01</v>
      </c>
      <c r="H42" s="35">
        <v>42.06</v>
      </c>
      <c r="I42" s="105">
        <v>42.21</v>
      </c>
      <c r="J42" s="109">
        <v>42.46</v>
      </c>
      <c r="K42" s="106"/>
      <c r="L42" s="1"/>
    </row>
    <row r="43" spans="2:12" x14ac:dyDescent="0.3">
      <c r="B43" s="1">
        <v>23</v>
      </c>
      <c r="C43" s="34"/>
      <c r="D43" s="35">
        <v>42.04</v>
      </c>
      <c r="E43" s="35"/>
      <c r="F43" s="35">
        <v>42.03</v>
      </c>
      <c r="G43" s="35">
        <v>42.07</v>
      </c>
      <c r="H43" s="35">
        <v>42.52</v>
      </c>
      <c r="I43" s="105">
        <v>43.6</v>
      </c>
      <c r="J43" s="109">
        <v>42.14</v>
      </c>
      <c r="K43" s="106"/>
      <c r="L43" s="1"/>
    </row>
    <row r="44" spans="2:12" x14ac:dyDescent="0.3">
      <c r="B44" s="1">
        <v>24</v>
      </c>
      <c r="C44" s="34"/>
      <c r="D44" s="35">
        <v>41.87</v>
      </c>
      <c r="E44" s="35"/>
      <c r="F44" s="35">
        <v>41.92</v>
      </c>
      <c r="G44" s="35">
        <v>41.98</v>
      </c>
      <c r="H44" s="35">
        <v>42.11</v>
      </c>
      <c r="I44" s="105">
        <v>42.55</v>
      </c>
      <c r="J44" s="109">
        <v>42.1</v>
      </c>
      <c r="K44" s="106"/>
      <c r="L44" s="1"/>
    </row>
    <row r="45" spans="2:12" x14ac:dyDescent="0.3">
      <c r="B45" s="1">
        <v>25</v>
      </c>
      <c r="C45" s="34"/>
      <c r="D45" s="35">
        <v>42.9</v>
      </c>
      <c r="E45" s="35"/>
      <c r="F45" s="35">
        <v>41.9</v>
      </c>
      <c r="G45" s="35">
        <v>42.15</v>
      </c>
      <c r="H45" s="35">
        <v>42.44</v>
      </c>
      <c r="I45" s="105">
        <v>41.92</v>
      </c>
      <c r="J45" s="109">
        <v>41.95</v>
      </c>
      <c r="K45" s="106"/>
      <c r="L45" s="1"/>
    </row>
    <row r="46" spans="2:12" x14ac:dyDescent="0.3">
      <c r="B46" s="1">
        <v>26</v>
      </c>
      <c r="C46" s="34"/>
      <c r="D46" s="35">
        <v>41.99</v>
      </c>
      <c r="E46" s="35"/>
      <c r="F46" s="35">
        <v>42.03</v>
      </c>
      <c r="G46" s="35">
        <v>42.12</v>
      </c>
      <c r="H46" s="35">
        <v>42.21</v>
      </c>
      <c r="I46" s="105">
        <v>41.95</v>
      </c>
      <c r="J46" s="109">
        <v>42.01</v>
      </c>
      <c r="K46" s="106"/>
      <c r="L46" s="1"/>
    </row>
    <row r="47" spans="2:12" x14ac:dyDescent="0.3">
      <c r="B47" s="1">
        <v>27</v>
      </c>
      <c r="C47" s="34"/>
      <c r="D47" s="35">
        <v>41.96</v>
      </c>
      <c r="E47" s="35"/>
      <c r="F47" s="35">
        <v>42.02</v>
      </c>
      <c r="G47" s="35">
        <v>42.57</v>
      </c>
      <c r="H47" s="35">
        <v>42.11</v>
      </c>
      <c r="I47" s="105">
        <v>42.05</v>
      </c>
      <c r="J47" s="109">
        <v>42.1</v>
      </c>
      <c r="K47" s="106"/>
      <c r="L47" s="1"/>
    </row>
    <row r="48" spans="2:12" x14ac:dyDescent="0.3">
      <c r="B48" s="1">
        <v>28</v>
      </c>
      <c r="C48" s="34"/>
      <c r="D48" s="35">
        <v>42.23</v>
      </c>
      <c r="E48" s="35"/>
      <c r="F48" s="35">
        <v>42.47</v>
      </c>
      <c r="G48" s="35">
        <v>42.39</v>
      </c>
      <c r="H48" s="35">
        <v>42.1</v>
      </c>
      <c r="I48" s="105">
        <v>41.8</v>
      </c>
      <c r="J48" s="109">
        <v>42.27</v>
      </c>
      <c r="K48" s="106"/>
      <c r="L48" s="1"/>
    </row>
    <row r="49" spans="2:12" x14ac:dyDescent="0.3">
      <c r="B49" s="1">
        <v>29</v>
      </c>
      <c r="C49" s="34"/>
      <c r="D49" s="35">
        <v>41.95</v>
      </c>
      <c r="E49" s="35"/>
      <c r="F49" s="35">
        <v>42.19</v>
      </c>
      <c r="G49" s="35">
        <v>42.29</v>
      </c>
      <c r="H49" s="35">
        <v>42.03</v>
      </c>
      <c r="I49" s="105">
        <v>42.01</v>
      </c>
      <c r="J49" s="109">
        <v>42.24</v>
      </c>
      <c r="K49" s="106"/>
      <c r="L49" s="1"/>
    </row>
    <row r="50" spans="2:12" x14ac:dyDescent="0.3">
      <c r="B50" s="1">
        <v>30</v>
      </c>
      <c r="C50" s="34"/>
      <c r="D50" s="35">
        <v>41.89</v>
      </c>
      <c r="E50" s="35"/>
      <c r="F50" s="35">
        <v>42.14</v>
      </c>
      <c r="G50" s="35">
        <v>42.14</v>
      </c>
      <c r="H50" s="35">
        <v>42.01</v>
      </c>
      <c r="I50" s="105">
        <v>42.33</v>
      </c>
      <c r="J50" s="109">
        <v>42.26</v>
      </c>
      <c r="K50" s="106"/>
      <c r="L50" s="1"/>
    </row>
    <row r="51" spans="2:12" x14ac:dyDescent="0.3">
      <c r="B51" s="1">
        <v>31</v>
      </c>
      <c r="C51" s="34"/>
      <c r="D51" s="35">
        <v>42.25</v>
      </c>
      <c r="E51" s="35"/>
      <c r="F51" s="35">
        <v>42.03</v>
      </c>
      <c r="G51" s="35">
        <v>42.32</v>
      </c>
      <c r="H51" s="35">
        <v>42.09</v>
      </c>
      <c r="I51" s="105">
        <v>41.94</v>
      </c>
      <c r="J51" s="109">
        <v>42.27</v>
      </c>
      <c r="K51" s="106"/>
      <c r="L51" s="1"/>
    </row>
    <row r="52" spans="2:12" x14ac:dyDescent="0.3">
      <c r="B52" s="1">
        <v>32</v>
      </c>
      <c r="C52" s="34"/>
      <c r="D52" s="35">
        <v>42.11</v>
      </c>
      <c r="E52" s="35"/>
      <c r="F52" s="35">
        <v>42.14</v>
      </c>
      <c r="G52" s="35">
        <v>42.16</v>
      </c>
      <c r="H52" s="35">
        <v>41.91</v>
      </c>
      <c r="I52" s="105">
        <v>41.94</v>
      </c>
      <c r="J52" s="109">
        <v>42.42</v>
      </c>
      <c r="K52" s="106"/>
      <c r="L52" s="1"/>
    </row>
    <row r="53" spans="2:12" x14ac:dyDescent="0.3">
      <c r="B53" s="1">
        <v>33</v>
      </c>
      <c r="C53" s="34"/>
      <c r="D53" s="35">
        <v>42.01</v>
      </c>
      <c r="E53" s="35"/>
      <c r="F53" s="35">
        <v>42.16</v>
      </c>
      <c r="G53" s="35">
        <v>42.08</v>
      </c>
      <c r="H53" s="35">
        <v>42.74</v>
      </c>
      <c r="I53" s="105">
        <v>41.92</v>
      </c>
      <c r="J53" s="109">
        <v>42.17</v>
      </c>
      <c r="K53" s="106"/>
      <c r="L53" s="1"/>
    </row>
    <row r="54" spans="2:12" x14ac:dyDescent="0.3">
      <c r="B54" s="1">
        <v>34</v>
      </c>
      <c r="C54" s="34"/>
      <c r="D54" s="35">
        <v>41.9</v>
      </c>
      <c r="E54" s="35"/>
      <c r="F54" s="35">
        <v>42</v>
      </c>
      <c r="G54" s="35">
        <v>42.08</v>
      </c>
      <c r="H54" s="35">
        <v>42.01</v>
      </c>
      <c r="I54" s="105">
        <v>42.02</v>
      </c>
      <c r="J54" s="109">
        <v>42.5</v>
      </c>
      <c r="K54" s="106"/>
      <c r="L54" s="1"/>
    </row>
    <row r="55" spans="2:12" x14ac:dyDescent="0.3">
      <c r="B55" s="1">
        <v>35</v>
      </c>
      <c r="C55" s="34"/>
      <c r="D55" s="35">
        <v>41.99</v>
      </c>
      <c r="E55" s="35"/>
      <c r="F55" s="35">
        <v>42.03</v>
      </c>
      <c r="G55" s="35">
        <v>42.07</v>
      </c>
      <c r="H55" s="35">
        <v>42.15</v>
      </c>
      <c r="I55" s="105">
        <v>42.25</v>
      </c>
      <c r="J55" s="109">
        <v>43.15</v>
      </c>
      <c r="K55" s="106"/>
      <c r="L55" s="1"/>
    </row>
    <row r="56" spans="2:12" x14ac:dyDescent="0.3">
      <c r="B56" s="1">
        <v>36</v>
      </c>
      <c r="C56" s="34"/>
      <c r="D56" s="35">
        <v>42</v>
      </c>
      <c r="E56" s="35"/>
      <c r="F56" s="35">
        <v>42.03</v>
      </c>
      <c r="G56" s="35">
        <v>42.19</v>
      </c>
      <c r="H56" s="35">
        <v>42.05</v>
      </c>
      <c r="I56" s="105">
        <v>42.33</v>
      </c>
      <c r="J56" s="109"/>
      <c r="K56" s="106"/>
      <c r="L56" s="1"/>
    </row>
    <row r="57" spans="2:12" x14ac:dyDescent="0.3">
      <c r="B57" s="1">
        <v>37</v>
      </c>
      <c r="C57" s="34"/>
      <c r="D57" s="35">
        <v>41.91</v>
      </c>
      <c r="E57" s="35"/>
      <c r="F57" s="35">
        <v>42.03</v>
      </c>
      <c r="G57" s="35">
        <v>42.28</v>
      </c>
      <c r="H57" s="35"/>
      <c r="I57" s="105">
        <v>41.95</v>
      </c>
      <c r="J57" s="109"/>
      <c r="K57" s="106"/>
      <c r="L57" s="1"/>
    </row>
    <row r="58" spans="2:12" x14ac:dyDescent="0.3">
      <c r="B58" s="1">
        <v>38</v>
      </c>
      <c r="C58" s="34"/>
      <c r="D58" s="35">
        <v>42.02</v>
      </c>
      <c r="E58" s="35"/>
      <c r="F58" s="35">
        <v>42.04</v>
      </c>
      <c r="G58" s="35">
        <v>42.19</v>
      </c>
      <c r="H58" s="35"/>
      <c r="I58" s="105">
        <v>41.98</v>
      </c>
      <c r="J58" s="109"/>
      <c r="K58" s="106"/>
      <c r="L58" s="1"/>
    </row>
    <row r="59" spans="2:12" x14ac:dyDescent="0.3">
      <c r="B59" s="1">
        <v>39</v>
      </c>
      <c r="C59" s="34"/>
      <c r="D59" s="35">
        <v>42.04</v>
      </c>
      <c r="E59" s="35"/>
      <c r="F59" s="35">
        <v>42.13</v>
      </c>
      <c r="G59" s="35">
        <v>42.12</v>
      </c>
      <c r="H59" s="35"/>
      <c r="I59" s="105">
        <v>41.82</v>
      </c>
      <c r="J59" s="109"/>
      <c r="K59" s="106"/>
      <c r="L59" s="1"/>
    </row>
    <row r="60" spans="2:12" x14ac:dyDescent="0.3">
      <c r="B60" s="1">
        <v>40</v>
      </c>
      <c r="C60" s="34"/>
      <c r="D60" s="35">
        <v>41.99</v>
      </c>
      <c r="E60" s="35"/>
      <c r="F60" s="35">
        <v>42.13</v>
      </c>
      <c r="G60" s="35">
        <v>42.14</v>
      </c>
      <c r="H60" s="35"/>
      <c r="I60" s="105">
        <v>42.08</v>
      </c>
      <c r="J60" s="109"/>
      <c r="K60" s="106"/>
      <c r="L60" s="1"/>
    </row>
    <row r="61" spans="2:12" x14ac:dyDescent="0.3">
      <c r="B61" s="1">
        <v>41</v>
      </c>
      <c r="C61" s="34"/>
      <c r="D61" s="35">
        <v>43.79</v>
      </c>
      <c r="E61" s="35"/>
      <c r="F61" s="35">
        <v>42.39</v>
      </c>
      <c r="G61" s="35">
        <v>42.28</v>
      </c>
      <c r="H61" s="35"/>
      <c r="I61" s="105">
        <v>41.91</v>
      </c>
      <c r="J61" s="109"/>
      <c r="K61" s="106"/>
      <c r="L61" s="1"/>
    </row>
    <row r="62" spans="2:12" x14ac:dyDescent="0.3">
      <c r="B62" s="1">
        <v>42</v>
      </c>
      <c r="C62" s="34"/>
      <c r="D62" s="35">
        <v>42.79</v>
      </c>
      <c r="E62" s="35"/>
      <c r="F62" s="35">
        <v>42.15</v>
      </c>
      <c r="G62" s="35">
        <v>42.27</v>
      </c>
      <c r="H62" s="35"/>
      <c r="I62" s="105">
        <v>41.85</v>
      </c>
      <c r="J62" s="109"/>
      <c r="K62" s="106"/>
      <c r="L62" s="1"/>
    </row>
    <row r="63" spans="2:12" x14ac:dyDescent="0.3">
      <c r="B63" s="1">
        <v>43</v>
      </c>
      <c r="C63" s="34"/>
      <c r="D63" s="35">
        <v>42.17</v>
      </c>
      <c r="E63" s="35"/>
      <c r="F63" s="35">
        <v>42.27</v>
      </c>
      <c r="G63" s="35">
        <v>42.22</v>
      </c>
      <c r="H63" s="35"/>
      <c r="I63" s="105">
        <v>41.96</v>
      </c>
      <c r="J63" s="109"/>
      <c r="K63" s="106"/>
      <c r="L63" s="1"/>
    </row>
    <row r="64" spans="2:12" x14ac:dyDescent="0.3">
      <c r="B64" s="1">
        <v>44</v>
      </c>
      <c r="C64" s="34"/>
      <c r="D64" s="35">
        <v>42.64</v>
      </c>
      <c r="E64" s="35"/>
      <c r="F64" s="35"/>
      <c r="G64" s="35">
        <v>42.36</v>
      </c>
      <c r="H64" s="35"/>
      <c r="I64" s="105">
        <v>41.93</v>
      </c>
      <c r="J64" s="109"/>
      <c r="K64" s="106"/>
      <c r="L64" s="1"/>
    </row>
    <row r="65" spans="2:12" x14ac:dyDescent="0.3">
      <c r="B65" s="1">
        <v>45</v>
      </c>
      <c r="C65" s="34"/>
      <c r="D65" s="35">
        <v>42.77</v>
      </c>
      <c r="E65" s="35"/>
      <c r="F65" s="35"/>
      <c r="G65" s="35"/>
      <c r="H65" s="35"/>
      <c r="I65" s="105">
        <v>41.83</v>
      </c>
      <c r="J65" s="109"/>
      <c r="K65" s="106"/>
      <c r="L65" s="1"/>
    </row>
    <row r="66" spans="2:12" x14ac:dyDescent="0.3">
      <c r="B66" s="1">
        <v>46</v>
      </c>
      <c r="C66" s="34"/>
      <c r="D66" s="35">
        <v>41.98</v>
      </c>
      <c r="E66" s="35"/>
      <c r="F66" s="35"/>
      <c r="G66" s="35"/>
      <c r="H66" s="35"/>
      <c r="I66" s="105">
        <v>42.07</v>
      </c>
      <c r="J66" s="109"/>
      <c r="K66" s="106"/>
      <c r="L66" s="1"/>
    </row>
    <row r="67" spans="2:12" x14ac:dyDescent="0.3">
      <c r="B67" s="1">
        <v>47</v>
      </c>
      <c r="C67" s="34"/>
      <c r="D67" s="35">
        <v>41.88</v>
      </c>
      <c r="E67" s="35"/>
      <c r="F67" s="35"/>
      <c r="G67" s="35"/>
      <c r="H67" s="35"/>
      <c r="I67" s="105">
        <v>42.08</v>
      </c>
      <c r="J67" s="109"/>
      <c r="K67" s="106"/>
      <c r="L67" s="1"/>
    </row>
    <row r="68" spans="2:12" x14ac:dyDescent="0.3">
      <c r="B68" s="1">
        <v>48</v>
      </c>
      <c r="C68" s="34"/>
      <c r="D68" s="35">
        <v>41.85</v>
      </c>
      <c r="E68" s="35"/>
      <c r="F68" s="35"/>
      <c r="G68" s="35"/>
      <c r="H68" s="35"/>
      <c r="I68" s="105">
        <v>42.02</v>
      </c>
      <c r="J68" s="109"/>
      <c r="K68" s="106"/>
      <c r="L68" s="1"/>
    </row>
    <row r="69" spans="2:12" x14ac:dyDescent="0.3">
      <c r="B69" s="1">
        <v>49</v>
      </c>
      <c r="C69" s="34"/>
      <c r="D69" s="35">
        <v>42.37</v>
      </c>
      <c r="E69" s="35"/>
      <c r="F69" s="35"/>
      <c r="G69" s="35"/>
      <c r="H69" s="35"/>
      <c r="I69" s="105">
        <v>41.95</v>
      </c>
      <c r="J69" s="109"/>
      <c r="K69" s="106"/>
      <c r="L69" s="1"/>
    </row>
    <row r="70" spans="2:12" x14ac:dyDescent="0.3">
      <c r="B70" s="1">
        <v>50</v>
      </c>
      <c r="C70" s="34"/>
      <c r="D70" s="35">
        <v>41.72</v>
      </c>
      <c r="E70" s="35"/>
      <c r="F70" s="35"/>
      <c r="G70" s="35"/>
      <c r="H70" s="35"/>
      <c r="I70" s="105">
        <v>41.83</v>
      </c>
      <c r="J70" s="109"/>
      <c r="K70" s="106"/>
      <c r="L70" s="1"/>
    </row>
    <row r="71" spans="2:12" x14ac:dyDescent="0.3">
      <c r="B71" s="1">
        <v>51</v>
      </c>
      <c r="C71" s="34"/>
      <c r="D71" s="35">
        <v>41.75</v>
      </c>
      <c r="E71" s="35"/>
      <c r="F71" s="35"/>
      <c r="G71" s="35"/>
      <c r="H71" s="35"/>
      <c r="I71" s="105">
        <v>42.35</v>
      </c>
      <c r="J71" s="109"/>
      <c r="K71" s="106"/>
      <c r="L71" s="1"/>
    </row>
    <row r="72" spans="2:12" x14ac:dyDescent="0.3">
      <c r="B72" s="1">
        <v>52</v>
      </c>
      <c r="C72" s="34"/>
      <c r="D72" s="35">
        <v>41.84</v>
      </c>
      <c r="E72" s="35"/>
      <c r="F72" s="35"/>
      <c r="G72" s="35"/>
      <c r="H72" s="35"/>
      <c r="I72" s="105">
        <v>42.06</v>
      </c>
      <c r="J72" s="109"/>
      <c r="K72" s="106"/>
      <c r="L72" s="1"/>
    </row>
    <row r="73" spans="2:12" x14ac:dyDescent="0.3">
      <c r="B73" s="1">
        <v>53</v>
      </c>
      <c r="C73" s="34"/>
      <c r="D73" s="35">
        <v>41.82</v>
      </c>
      <c r="E73" s="35"/>
      <c r="F73" s="35"/>
      <c r="G73" s="35"/>
      <c r="H73" s="35"/>
      <c r="I73" s="105">
        <v>42.02</v>
      </c>
      <c r="J73" s="109"/>
      <c r="K73" s="106"/>
      <c r="L73" s="1"/>
    </row>
    <row r="74" spans="2:12" x14ac:dyDescent="0.3">
      <c r="B74" s="1">
        <v>54</v>
      </c>
      <c r="C74" s="34"/>
      <c r="D74" s="35">
        <v>41.77</v>
      </c>
      <c r="E74" s="35"/>
      <c r="F74" s="35"/>
      <c r="G74" s="35"/>
      <c r="H74" s="35"/>
      <c r="I74" s="105">
        <v>42.05</v>
      </c>
      <c r="J74" s="109"/>
      <c r="K74" s="106"/>
      <c r="L74" s="1"/>
    </row>
    <row r="75" spans="2:12" x14ac:dyDescent="0.3">
      <c r="B75" s="1">
        <v>55</v>
      </c>
      <c r="C75" s="34"/>
      <c r="D75" s="35">
        <v>41.76</v>
      </c>
      <c r="E75" s="35"/>
      <c r="F75" s="35"/>
      <c r="G75" s="35"/>
      <c r="H75" s="35"/>
      <c r="I75" s="105">
        <v>41.85</v>
      </c>
      <c r="J75" s="109"/>
      <c r="K75" s="106"/>
      <c r="L75" s="1"/>
    </row>
    <row r="76" spans="2:12" x14ac:dyDescent="0.3">
      <c r="B76" s="1">
        <v>56</v>
      </c>
      <c r="C76" s="34"/>
      <c r="D76" s="35">
        <v>41.9</v>
      </c>
      <c r="E76" s="35"/>
      <c r="F76" s="35"/>
      <c r="G76" s="35"/>
      <c r="H76" s="35"/>
      <c r="I76" s="105">
        <v>41.92</v>
      </c>
      <c r="J76" s="109"/>
      <c r="K76" s="106"/>
      <c r="L76" s="1"/>
    </row>
    <row r="77" spans="2:12" x14ac:dyDescent="0.3">
      <c r="B77" s="1">
        <v>57</v>
      </c>
      <c r="C77" s="50"/>
      <c r="D77" s="35">
        <v>41.98</v>
      </c>
      <c r="E77" s="35"/>
      <c r="F77" s="35"/>
      <c r="G77" s="35"/>
      <c r="H77" s="35"/>
      <c r="I77" s="105">
        <v>42.16</v>
      </c>
      <c r="J77" s="110"/>
      <c r="K77" s="106"/>
      <c r="L77" s="1"/>
    </row>
    <row r="78" spans="2:12" x14ac:dyDescent="0.3">
      <c r="B78" s="1">
        <v>58</v>
      </c>
      <c r="C78" s="111"/>
      <c r="D78" s="105">
        <v>43.21</v>
      </c>
      <c r="E78" s="105"/>
      <c r="F78" s="105"/>
      <c r="G78" s="105"/>
      <c r="H78" s="105"/>
      <c r="I78" s="105">
        <v>41.83</v>
      </c>
      <c r="J78" s="110"/>
      <c r="K78" s="106"/>
      <c r="L78" s="1"/>
    </row>
    <row r="79" spans="2:12" x14ac:dyDescent="0.3">
      <c r="B79" s="1">
        <v>59</v>
      </c>
      <c r="C79" s="111"/>
      <c r="D79" s="105">
        <v>42.21</v>
      </c>
      <c r="E79" s="105"/>
      <c r="F79" s="105"/>
      <c r="G79" s="105"/>
      <c r="H79" s="105"/>
      <c r="I79" s="105">
        <v>42.09</v>
      </c>
      <c r="J79" s="109"/>
      <c r="K79" s="105"/>
    </row>
    <row r="80" spans="2:12" x14ac:dyDescent="0.3">
      <c r="B80" s="1">
        <v>60</v>
      </c>
      <c r="C80" s="111"/>
      <c r="D80" s="105">
        <v>42.11</v>
      </c>
      <c r="E80" s="105"/>
      <c r="F80" s="105"/>
      <c r="G80" s="105"/>
      <c r="H80" s="105"/>
      <c r="I80" s="105">
        <v>41.85</v>
      </c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>
        <v>42.14</v>
      </c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4" zoomScale="90" zoomScaleNormal="90" workbookViewId="0">
      <selection activeCell="L8" sqref="L8:L1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170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120" t="s">
        <v>373</v>
      </c>
      <c r="C8" s="76" t="s">
        <v>358</v>
      </c>
      <c r="D8" s="115">
        <f>COUNTA(C21:C85)</f>
        <v>28</v>
      </c>
      <c r="E8" s="81">
        <f>COUNTA(C21:C85)</f>
        <v>28</v>
      </c>
      <c r="F8" s="124">
        <f>MIN(C21:C84)</f>
        <v>42.04</v>
      </c>
      <c r="G8" s="118">
        <f>AVERAGE(C21:C87)</f>
        <v>42.460357142857148</v>
      </c>
      <c r="H8" s="62">
        <v>4</v>
      </c>
      <c r="I8" s="86">
        <f>G8-F8</f>
        <v>0.42035714285714931</v>
      </c>
      <c r="J8" s="91">
        <v>1.4318506944444443E-2</v>
      </c>
      <c r="K8" s="98">
        <f>J8</f>
        <v>1.4318506944444443E-2</v>
      </c>
      <c r="L8" s="99">
        <f>K8</f>
        <v>1.4318506944444443E-2</v>
      </c>
      <c r="M8" s="397" t="s">
        <v>266</v>
      </c>
      <c r="N8" s="63"/>
      <c r="O8" s="61"/>
      <c r="P8" s="17"/>
    </row>
    <row r="9" spans="1:16" s="3" customFormat="1" ht="30" customHeight="1" x14ac:dyDescent="0.3">
      <c r="A9" s="74">
        <v>2</v>
      </c>
      <c r="B9" s="80" t="s">
        <v>168</v>
      </c>
      <c r="C9" s="77" t="s">
        <v>342</v>
      </c>
      <c r="D9" s="18">
        <f>COUNTA(D21:D85)+D8+1</f>
        <v>82</v>
      </c>
      <c r="E9" s="82">
        <f>COUNTA(D21:D85)+1</f>
        <v>54</v>
      </c>
      <c r="F9" s="125">
        <f>MIN(D21:D84)</f>
        <v>41.97</v>
      </c>
      <c r="G9" s="49">
        <f>AVERAGE(D21:D86)</f>
        <v>42.285094339622646</v>
      </c>
      <c r="H9" s="16">
        <v>6</v>
      </c>
      <c r="I9" s="87">
        <f>G9-F9</f>
        <v>0.31509433962264666</v>
      </c>
      <c r="J9" s="92">
        <v>4.1917893518518518E-2</v>
      </c>
      <c r="K9" s="100">
        <f t="shared" ref="K9:K15" si="0">J9-J8</f>
        <v>2.7599386574074077E-2</v>
      </c>
      <c r="L9" s="101">
        <f>K9</f>
        <v>2.7599386574074077E-2</v>
      </c>
      <c r="M9" s="398" t="s">
        <v>267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80" t="s">
        <v>373</v>
      </c>
      <c r="C10" s="77" t="s">
        <v>358</v>
      </c>
      <c r="D10" s="18">
        <f>COUNTA(E21:E85)+D9+1</f>
        <v>114</v>
      </c>
      <c r="E10" s="82">
        <f>COUNTA(E21:E85)+1</f>
        <v>32</v>
      </c>
      <c r="F10" s="421">
        <f>MIN(E21:E86)</f>
        <v>41.98</v>
      </c>
      <c r="G10" s="48">
        <f>AVERAGE(E21:E87)</f>
        <v>42.319354838709685</v>
      </c>
      <c r="H10" s="16">
        <v>3</v>
      </c>
      <c r="I10" s="87">
        <f t="shared" ref="I10:I15" si="1">G10-F10</f>
        <v>0.33935483870968852</v>
      </c>
      <c r="J10" s="92">
        <v>5.889789351851852E-2</v>
      </c>
      <c r="K10" s="100">
        <f t="shared" si="0"/>
        <v>1.6980000000000002E-2</v>
      </c>
      <c r="L10" s="101">
        <f t="shared" ref="L10:L15" si="2">K10+L8</f>
        <v>3.1298506944444443E-2</v>
      </c>
      <c r="M10" s="398" t="s">
        <v>268</v>
      </c>
      <c r="N10" s="65" t="s">
        <v>325</v>
      </c>
      <c r="O10" s="56" t="s">
        <v>326</v>
      </c>
      <c r="P10" s="17"/>
    </row>
    <row r="11" spans="1:16" s="3" customFormat="1" ht="30" customHeight="1" thickBot="1" x14ac:dyDescent="0.35">
      <c r="A11" s="74">
        <v>4</v>
      </c>
      <c r="B11" s="80" t="s">
        <v>168</v>
      </c>
      <c r="C11" s="77" t="s">
        <v>359</v>
      </c>
      <c r="D11" s="18">
        <f>COUNTA(F21:F85)+D10+1</f>
        <v>153</v>
      </c>
      <c r="E11" s="82">
        <f>COUNTA(F21:F85)+1</f>
        <v>39</v>
      </c>
      <c r="F11" s="415">
        <f>MIN(F21:F86)</f>
        <v>41.9</v>
      </c>
      <c r="G11" s="48">
        <f>AVERAGE(F21:F86)</f>
        <v>42.206052631578949</v>
      </c>
      <c r="H11" s="16">
        <v>4</v>
      </c>
      <c r="I11" s="87">
        <f t="shared" si="1"/>
        <v>0.30605263157895024</v>
      </c>
      <c r="J11" s="92">
        <v>7.8896354166666668E-2</v>
      </c>
      <c r="K11" s="100">
        <f t="shared" si="0"/>
        <v>1.9998460648148149E-2</v>
      </c>
      <c r="L11" s="101">
        <f t="shared" si="2"/>
        <v>4.7597847222222225E-2</v>
      </c>
      <c r="M11" s="398" t="s">
        <v>269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373</v>
      </c>
      <c r="C12" s="78" t="s">
        <v>357</v>
      </c>
      <c r="D12" s="18">
        <f>COUNTA(G21:G85)+D11+1</f>
        <v>206</v>
      </c>
      <c r="E12" s="82">
        <f>COUNTA(G21:G85)+1</f>
        <v>53</v>
      </c>
      <c r="F12" s="117">
        <f>MIN(G21:G86)</f>
        <v>41.96</v>
      </c>
      <c r="G12" s="48">
        <f>AVERAGE(G21:G886)</f>
        <v>42.217115384615376</v>
      </c>
      <c r="H12" s="16">
        <v>6</v>
      </c>
      <c r="I12" s="87">
        <f t="shared" si="1"/>
        <v>0.25711538461537486</v>
      </c>
      <c r="J12" s="92">
        <v>0.10593506944444446</v>
      </c>
      <c r="K12" s="100">
        <f t="shared" si="0"/>
        <v>2.7038715277777792E-2</v>
      </c>
      <c r="L12" s="101">
        <f t="shared" si="2"/>
        <v>5.8337222222222235E-2</v>
      </c>
      <c r="M12" s="398" t="s">
        <v>270</v>
      </c>
      <c r="N12" s="64"/>
      <c r="O12" s="47"/>
    </row>
    <row r="13" spans="1:16" s="3" customFormat="1" ht="30" customHeight="1" thickBot="1" x14ac:dyDescent="0.35">
      <c r="A13" s="74">
        <v>6</v>
      </c>
      <c r="B13" s="122" t="s">
        <v>168</v>
      </c>
      <c r="C13" s="78" t="s">
        <v>328</v>
      </c>
      <c r="D13" s="18">
        <f>COUNTA(H21:H85)+D12+1</f>
        <v>245</v>
      </c>
      <c r="E13" s="82">
        <f>COUNTA(H21:H85)+1</f>
        <v>39</v>
      </c>
      <c r="F13" s="413">
        <f>MIN(H21:H86)</f>
        <v>42.1</v>
      </c>
      <c r="G13" s="48">
        <f>AVERAGE(H21:H86)</f>
        <v>42.477894736842096</v>
      </c>
      <c r="H13" s="16">
        <v>6</v>
      </c>
      <c r="I13" s="87">
        <f>G13-F13</f>
        <v>0.3778947368420944</v>
      </c>
      <c r="J13" s="92">
        <v>0.12623709490740739</v>
      </c>
      <c r="K13" s="100">
        <f t="shared" si="0"/>
        <v>2.0302025462962933E-2</v>
      </c>
      <c r="L13" s="101">
        <f t="shared" si="2"/>
        <v>6.7899872685185159E-2</v>
      </c>
      <c r="M13" s="398" t="s">
        <v>271</v>
      </c>
      <c r="N13" s="64"/>
      <c r="O13" s="47"/>
    </row>
    <row r="14" spans="1:16" s="3" customFormat="1" ht="30" customHeight="1" thickBot="1" x14ac:dyDescent="0.35">
      <c r="A14" s="74">
        <v>7</v>
      </c>
      <c r="B14" s="122" t="s">
        <v>373</v>
      </c>
      <c r="C14" s="78" t="s">
        <v>352</v>
      </c>
      <c r="D14" s="18">
        <f>COUNTA(I21:I85)+D13+1</f>
        <v>290</v>
      </c>
      <c r="E14" s="82">
        <f>COUNTA(I21:I85)+1</f>
        <v>45</v>
      </c>
      <c r="F14" s="419">
        <f>MIN(I21:I86)</f>
        <v>41.85</v>
      </c>
      <c r="G14" s="48">
        <f>AVERAGE(I21:I86)</f>
        <v>42.262954545454555</v>
      </c>
      <c r="H14" s="16">
        <v>0</v>
      </c>
      <c r="I14" s="87">
        <f t="shared" si="1"/>
        <v>0.41295454545455357</v>
      </c>
      <c r="J14" s="92">
        <v>0.14938680555555556</v>
      </c>
      <c r="K14" s="100">
        <f t="shared" si="0"/>
        <v>2.3149710648148164E-2</v>
      </c>
      <c r="L14" s="102">
        <f t="shared" si="2"/>
        <v>8.1486932870370399E-2</v>
      </c>
      <c r="M14" s="398" t="s">
        <v>272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168</v>
      </c>
      <c r="C15" s="79" t="s">
        <v>331</v>
      </c>
      <c r="D15" s="116">
        <f>COUNTA(J21:J85)+D14+1</f>
        <v>325</v>
      </c>
      <c r="E15" s="83">
        <f>COUNTA(J21:J85)+1</f>
        <v>35</v>
      </c>
      <c r="F15" s="418">
        <f>MIN(J21:J86)</f>
        <v>42.16</v>
      </c>
      <c r="G15" s="66">
        <f>AVERAGE(J21:J86)</f>
        <v>42.541176470588233</v>
      </c>
      <c r="H15" s="67">
        <v>5</v>
      </c>
      <c r="I15" s="90">
        <f t="shared" si="1"/>
        <v>0.38117647058823678</v>
      </c>
      <c r="J15" s="93" t="str">
        <f>'Общие результаты'!G6</f>
        <v>4:00:44</v>
      </c>
      <c r="K15" s="103">
        <f t="shared" si="0"/>
        <v>1.7789120370370365E-2</v>
      </c>
      <c r="L15" s="104">
        <f t="shared" si="2"/>
        <v>8.5688993055555523E-2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AVERAGE(F8,F10,F12,F14)</f>
        <v>41.957499999999996</v>
      </c>
      <c r="G16" s="41">
        <f>AVERAGE(G8,G10,G12,G14)</f>
        <v>42.314945477909191</v>
      </c>
      <c r="H16" s="54" t="s">
        <v>374</v>
      </c>
      <c r="I16" s="42">
        <f>AVERAGE(I8,I10,I12,I14)</f>
        <v>0.35744547790919157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AVERAGE(F9,F11,F13,F15)</f>
        <v>42.032499999999999</v>
      </c>
      <c r="G17" s="24">
        <f>AVERAGE(G9,G11,G13,G15)</f>
        <v>42.377554544657983</v>
      </c>
      <c r="H17" s="55" t="s">
        <v>337</v>
      </c>
      <c r="I17" s="25">
        <f>AVERAGE(I9,I11,I13,I15)</f>
        <v>0.34505454465798202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41.995000000000005</v>
      </c>
      <c r="G18" s="28">
        <f>AVERAGE(C21:J90)</f>
        <v>42.330660377358498</v>
      </c>
      <c r="H18" s="29"/>
      <c r="I18" s="30">
        <f>AVERAGE(I8:I15)</f>
        <v>0.35125001128358679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Коруз Вадим</v>
      </c>
      <c r="D20" s="31" t="str">
        <f>B9</f>
        <v>Якусик Дима</v>
      </c>
      <c r="E20" s="15" t="str">
        <f>B10</f>
        <v>Коруз Вадим</v>
      </c>
      <c r="F20" s="15" t="str">
        <f>B11</f>
        <v>Якусик Дима</v>
      </c>
      <c r="G20" s="15" t="str">
        <f>B12</f>
        <v>Коруз Вадим</v>
      </c>
      <c r="H20" s="15" t="str">
        <f>B13</f>
        <v>Якусик Дима</v>
      </c>
      <c r="I20" s="15" t="str">
        <f>B14</f>
        <v>Коруз Вадим</v>
      </c>
      <c r="J20" s="15" t="str">
        <f>B15</f>
        <v>Якусик Дима</v>
      </c>
    </row>
    <row r="21" spans="1:14" x14ac:dyDescent="0.3">
      <c r="B21" s="1">
        <v>1</v>
      </c>
      <c r="C21" s="32">
        <v>46.21</v>
      </c>
      <c r="D21" s="33">
        <v>43.14</v>
      </c>
      <c r="E21" s="33">
        <v>43.14</v>
      </c>
      <c r="F21" s="33">
        <v>42.99</v>
      </c>
      <c r="G21" s="33">
        <v>42.83</v>
      </c>
      <c r="H21" s="33">
        <v>43.02</v>
      </c>
      <c r="I21" s="107">
        <v>42.72</v>
      </c>
      <c r="J21" s="108">
        <v>42.99</v>
      </c>
      <c r="K21" s="105"/>
      <c r="M21" s="2"/>
      <c r="N21" s="2"/>
    </row>
    <row r="22" spans="1:14" x14ac:dyDescent="0.3">
      <c r="B22" s="1">
        <v>2</v>
      </c>
      <c r="C22" s="34">
        <v>42.79</v>
      </c>
      <c r="D22" s="35">
        <v>42.41</v>
      </c>
      <c r="E22" s="35">
        <v>42.35</v>
      </c>
      <c r="F22" s="35">
        <v>42.21</v>
      </c>
      <c r="G22" s="35">
        <v>42.42</v>
      </c>
      <c r="H22" s="35">
        <v>42.35</v>
      </c>
      <c r="I22" s="105">
        <v>42.62</v>
      </c>
      <c r="J22" s="109">
        <v>42.49</v>
      </c>
      <c r="K22" s="105"/>
      <c r="M22" s="3"/>
      <c r="N22" s="3"/>
    </row>
    <row r="23" spans="1:14" x14ac:dyDescent="0.3">
      <c r="B23" s="1">
        <v>3</v>
      </c>
      <c r="C23" s="34">
        <v>42.43</v>
      </c>
      <c r="D23" s="35">
        <v>42.27</v>
      </c>
      <c r="E23" s="35">
        <v>42.69</v>
      </c>
      <c r="F23" s="35">
        <v>42.22</v>
      </c>
      <c r="G23" s="35">
        <v>42.28</v>
      </c>
      <c r="H23" s="35">
        <v>42.31</v>
      </c>
      <c r="I23" s="105">
        <v>42.4</v>
      </c>
      <c r="J23" s="109">
        <v>42.58</v>
      </c>
      <c r="K23" s="105"/>
      <c r="M23" s="3"/>
      <c r="N23" s="3"/>
    </row>
    <row r="24" spans="1:14" x14ac:dyDescent="0.3">
      <c r="B24" s="1">
        <v>4</v>
      </c>
      <c r="C24" s="34">
        <v>42.23</v>
      </c>
      <c r="D24" s="35">
        <v>42.35</v>
      </c>
      <c r="E24" s="35">
        <v>42.27</v>
      </c>
      <c r="F24" s="35">
        <v>42.31</v>
      </c>
      <c r="G24" s="35">
        <v>42.38</v>
      </c>
      <c r="H24" s="35">
        <v>42.17</v>
      </c>
      <c r="I24" s="105">
        <v>42.32</v>
      </c>
      <c r="J24" s="109">
        <v>43.31</v>
      </c>
      <c r="K24" s="105"/>
      <c r="M24" s="3"/>
      <c r="N24" s="3"/>
    </row>
    <row r="25" spans="1:14" x14ac:dyDescent="0.3">
      <c r="B25" s="1">
        <v>5</v>
      </c>
      <c r="C25" s="34">
        <v>42.88</v>
      </c>
      <c r="D25" s="35">
        <v>42.29</v>
      </c>
      <c r="E25" s="35">
        <v>42.35</v>
      </c>
      <c r="F25" s="35">
        <v>42.39</v>
      </c>
      <c r="G25" s="35">
        <v>42.35</v>
      </c>
      <c r="H25" s="35">
        <v>42.72</v>
      </c>
      <c r="I25" s="105">
        <v>42.52</v>
      </c>
      <c r="J25" s="109">
        <v>42.45</v>
      </c>
      <c r="K25" s="105"/>
    </row>
    <row r="26" spans="1:14" x14ac:dyDescent="0.3">
      <c r="B26" s="1">
        <v>6</v>
      </c>
      <c r="C26" s="34">
        <v>42.16</v>
      </c>
      <c r="D26" s="35">
        <v>42.23</v>
      </c>
      <c r="E26" s="35">
        <v>42.24</v>
      </c>
      <c r="F26" s="35">
        <v>42.03</v>
      </c>
      <c r="G26" s="35">
        <v>42.91</v>
      </c>
      <c r="H26" s="35">
        <v>42.33</v>
      </c>
      <c r="I26" s="105">
        <v>42.13</v>
      </c>
      <c r="J26" s="109">
        <v>42.4</v>
      </c>
      <c r="K26" s="105"/>
    </row>
    <row r="27" spans="1:14" x14ac:dyDescent="0.3">
      <c r="B27" s="1">
        <v>7</v>
      </c>
      <c r="C27" s="34">
        <v>42.25</v>
      </c>
      <c r="D27" s="35">
        <v>42.2</v>
      </c>
      <c r="E27" s="35">
        <v>43.31</v>
      </c>
      <c r="F27" s="35">
        <v>42.01</v>
      </c>
      <c r="G27" s="35">
        <v>42.25</v>
      </c>
      <c r="H27" s="35">
        <v>43.29</v>
      </c>
      <c r="I27" s="105">
        <v>42.07</v>
      </c>
      <c r="J27" s="109">
        <v>42.47</v>
      </c>
      <c r="K27" s="105"/>
    </row>
    <row r="28" spans="1:14" x14ac:dyDescent="0.3">
      <c r="B28" s="1">
        <v>8</v>
      </c>
      <c r="C28" s="34">
        <v>42.35</v>
      </c>
      <c r="D28" s="35">
        <v>42.19</v>
      </c>
      <c r="E28" s="35">
        <v>42.3</v>
      </c>
      <c r="F28" s="35">
        <v>42.19</v>
      </c>
      <c r="G28" s="35">
        <v>42.15</v>
      </c>
      <c r="H28" s="35">
        <v>42.91</v>
      </c>
      <c r="I28" s="105">
        <v>42.16</v>
      </c>
      <c r="J28" s="109">
        <v>42.42</v>
      </c>
      <c r="K28" s="105"/>
    </row>
    <row r="29" spans="1:14" x14ac:dyDescent="0.3">
      <c r="B29" s="1">
        <v>9</v>
      </c>
      <c r="C29" s="40">
        <v>42.48</v>
      </c>
      <c r="D29" s="35">
        <v>42.06</v>
      </c>
      <c r="E29" s="35">
        <v>42.18</v>
      </c>
      <c r="F29" s="35">
        <v>42.09</v>
      </c>
      <c r="G29" s="35">
        <v>42.26</v>
      </c>
      <c r="H29" s="35">
        <v>44.09</v>
      </c>
      <c r="I29" s="105">
        <v>42.2</v>
      </c>
      <c r="J29" s="109">
        <v>42.4</v>
      </c>
      <c r="K29" s="105"/>
    </row>
    <row r="30" spans="1:14" x14ac:dyDescent="0.3">
      <c r="B30" s="1">
        <v>10</v>
      </c>
      <c r="C30" s="34">
        <v>42.07</v>
      </c>
      <c r="D30" s="35">
        <v>42.3</v>
      </c>
      <c r="E30" s="35">
        <v>42.06</v>
      </c>
      <c r="F30" s="35">
        <v>42.32</v>
      </c>
      <c r="G30" s="35">
        <v>42.28</v>
      </c>
      <c r="H30" s="35">
        <v>42.52</v>
      </c>
      <c r="I30" s="105">
        <v>42.29</v>
      </c>
      <c r="J30" s="109">
        <v>43.29</v>
      </c>
      <c r="K30" s="105"/>
    </row>
    <row r="31" spans="1:14" x14ac:dyDescent="0.3">
      <c r="B31" s="1">
        <v>11</v>
      </c>
      <c r="C31" s="34">
        <v>42.22</v>
      </c>
      <c r="D31" s="35">
        <v>42.6</v>
      </c>
      <c r="E31" s="35">
        <v>42.38</v>
      </c>
      <c r="F31" s="35">
        <v>41.94</v>
      </c>
      <c r="G31" s="35">
        <v>42.27</v>
      </c>
      <c r="H31" s="35">
        <v>42.36</v>
      </c>
      <c r="I31" s="105">
        <v>42.47</v>
      </c>
      <c r="J31" s="109">
        <v>42.35</v>
      </c>
      <c r="K31" s="105"/>
    </row>
    <row r="32" spans="1:14" x14ac:dyDescent="0.3">
      <c r="B32" s="1">
        <v>12</v>
      </c>
      <c r="C32" s="34">
        <v>42.21</v>
      </c>
      <c r="D32" s="35">
        <v>42.53</v>
      </c>
      <c r="E32" s="35">
        <v>42.07</v>
      </c>
      <c r="F32" s="35">
        <v>42.99</v>
      </c>
      <c r="G32" s="35">
        <v>42.12</v>
      </c>
      <c r="H32" s="35">
        <v>42.37</v>
      </c>
      <c r="I32" s="105">
        <v>42.01</v>
      </c>
      <c r="J32" s="109">
        <v>42.49</v>
      </c>
      <c r="K32" s="105"/>
    </row>
    <row r="33" spans="2:12" x14ac:dyDescent="0.3">
      <c r="B33" s="1">
        <v>13</v>
      </c>
      <c r="C33" s="34">
        <v>42.04</v>
      </c>
      <c r="D33" s="35">
        <v>42.39</v>
      </c>
      <c r="E33" s="35">
        <v>42.28</v>
      </c>
      <c r="F33" s="35">
        <v>42.38</v>
      </c>
      <c r="G33" s="35">
        <v>42.11</v>
      </c>
      <c r="H33" s="35">
        <v>42.16</v>
      </c>
      <c r="I33" s="105">
        <v>42.15</v>
      </c>
      <c r="J33" s="109">
        <v>42.3</v>
      </c>
      <c r="K33" s="106"/>
      <c r="L33" s="1"/>
    </row>
    <row r="34" spans="2:12" x14ac:dyDescent="0.3">
      <c r="B34" s="1">
        <v>14</v>
      </c>
      <c r="C34" s="37">
        <v>42.13</v>
      </c>
      <c r="D34" s="35">
        <v>42.17</v>
      </c>
      <c r="E34" s="35">
        <v>42.14</v>
      </c>
      <c r="F34" s="35">
        <v>42.08</v>
      </c>
      <c r="G34" s="35">
        <v>42.07</v>
      </c>
      <c r="H34" s="35">
        <v>42.69</v>
      </c>
      <c r="I34" s="105">
        <v>41.96</v>
      </c>
      <c r="J34" s="109">
        <v>42.4</v>
      </c>
      <c r="K34" s="106"/>
      <c r="L34" s="1"/>
    </row>
    <row r="35" spans="2:12" x14ac:dyDescent="0.3">
      <c r="B35" s="1">
        <v>15</v>
      </c>
      <c r="C35" s="34">
        <v>42.19</v>
      </c>
      <c r="D35" s="35">
        <v>42.48</v>
      </c>
      <c r="E35" s="35">
        <v>42.11</v>
      </c>
      <c r="F35" s="35">
        <v>42.16</v>
      </c>
      <c r="G35" s="35">
        <v>42.08</v>
      </c>
      <c r="H35" s="35">
        <v>42.37</v>
      </c>
      <c r="I35" s="105">
        <v>42.49</v>
      </c>
      <c r="J35" s="109">
        <v>42.23</v>
      </c>
      <c r="K35" s="106"/>
      <c r="L35" s="1"/>
    </row>
    <row r="36" spans="2:12" x14ac:dyDescent="0.3">
      <c r="B36" s="1">
        <v>16</v>
      </c>
      <c r="C36" s="34">
        <v>43.19</v>
      </c>
      <c r="D36" s="43">
        <v>42.23</v>
      </c>
      <c r="E36" s="35">
        <v>41.98</v>
      </c>
      <c r="F36" s="35">
        <v>42.07</v>
      </c>
      <c r="G36" s="35">
        <v>42.1</v>
      </c>
      <c r="H36" s="35">
        <v>42.1</v>
      </c>
      <c r="I36" s="105">
        <v>41.85</v>
      </c>
      <c r="J36" s="109">
        <v>42.36</v>
      </c>
      <c r="K36" s="106"/>
      <c r="L36" s="1"/>
    </row>
    <row r="37" spans="2:12" x14ac:dyDescent="0.3">
      <c r="B37" s="1">
        <v>17</v>
      </c>
      <c r="C37" s="34">
        <v>42.27</v>
      </c>
      <c r="D37" s="35">
        <v>42.06</v>
      </c>
      <c r="E37" s="35">
        <v>42.1</v>
      </c>
      <c r="F37" s="35">
        <v>42.01</v>
      </c>
      <c r="G37" s="35">
        <v>42.48</v>
      </c>
      <c r="H37" s="35">
        <v>42.18</v>
      </c>
      <c r="I37" s="105">
        <v>42.11</v>
      </c>
      <c r="J37" s="109">
        <v>42.2</v>
      </c>
      <c r="K37" s="106"/>
      <c r="L37" s="1"/>
    </row>
    <row r="38" spans="2:12" x14ac:dyDescent="0.3">
      <c r="B38" s="1">
        <v>18</v>
      </c>
      <c r="C38" s="34">
        <v>42.36</v>
      </c>
      <c r="D38" s="35">
        <v>42.13</v>
      </c>
      <c r="E38" s="35">
        <v>42.15</v>
      </c>
      <c r="F38" s="35">
        <v>42.17</v>
      </c>
      <c r="G38" s="35">
        <v>42.27</v>
      </c>
      <c r="H38" s="35">
        <v>42.18</v>
      </c>
      <c r="I38" s="105">
        <v>42.25</v>
      </c>
      <c r="J38" s="109">
        <v>42.26</v>
      </c>
      <c r="K38" s="106"/>
      <c r="L38" s="1"/>
    </row>
    <row r="39" spans="2:12" x14ac:dyDescent="0.3">
      <c r="B39" s="1">
        <v>19</v>
      </c>
      <c r="C39" s="34">
        <v>42.28</v>
      </c>
      <c r="D39" s="35">
        <v>42.17</v>
      </c>
      <c r="E39" s="35">
        <v>42.22</v>
      </c>
      <c r="F39" s="35">
        <v>41.99</v>
      </c>
      <c r="G39" s="35">
        <v>42.11</v>
      </c>
      <c r="H39" s="35">
        <v>42.24</v>
      </c>
      <c r="I39" s="105">
        <v>42.33</v>
      </c>
      <c r="J39" s="109">
        <v>42.38</v>
      </c>
      <c r="K39" s="106"/>
      <c r="L39" s="1"/>
    </row>
    <row r="40" spans="2:12" x14ac:dyDescent="0.3">
      <c r="B40" s="1">
        <v>20</v>
      </c>
      <c r="C40" s="34">
        <v>42.36</v>
      </c>
      <c r="D40" s="35">
        <v>42.23</v>
      </c>
      <c r="E40" s="35">
        <v>42.25</v>
      </c>
      <c r="F40" s="35">
        <v>42.96</v>
      </c>
      <c r="G40" s="35">
        <v>42.34</v>
      </c>
      <c r="H40" s="35">
        <v>42.35</v>
      </c>
      <c r="I40" s="105">
        <v>42.04</v>
      </c>
      <c r="J40" s="109">
        <v>43.01</v>
      </c>
      <c r="K40" s="106"/>
      <c r="L40" s="1"/>
    </row>
    <row r="41" spans="2:12" x14ac:dyDescent="0.3">
      <c r="B41" s="1">
        <v>21</v>
      </c>
      <c r="C41" s="34">
        <v>42.27</v>
      </c>
      <c r="D41" s="35">
        <v>42.11</v>
      </c>
      <c r="E41" s="35">
        <v>42.22</v>
      </c>
      <c r="F41" s="35">
        <v>42.22</v>
      </c>
      <c r="G41" s="35">
        <v>42.16</v>
      </c>
      <c r="H41" s="35">
        <v>42.15</v>
      </c>
      <c r="I41" s="105">
        <v>42.42</v>
      </c>
      <c r="J41" s="109">
        <v>42.26</v>
      </c>
      <c r="K41" s="106"/>
      <c r="L41" s="1"/>
    </row>
    <row r="42" spans="2:12" x14ac:dyDescent="0.3">
      <c r="B42" s="1">
        <v>22</v>
      </c>
      <c r="C42" s="34">
        <v>42.06</v>
      </c>
      <c r="D42" s="35">
        <v>42.28</v>
      </c>
      <c r="E42" s="35">
        <v>42.32</v>
      </c>
      <c r="F42" s="35">
        <v>42.23</v>
      </c>
      <c r="G42" s="35">
        <v>42.13</v>
      </c>
      <c r="H42" s="35">
        <v>42.41</v>
      </c>
      <c r="I42" s="105">
        <v>42.17</v>
      </c>
      <c r="J42" s="109">
        <v>43.62</v>
      </c>
      <c r="K42" s="106"/>
      <c r="L42" s="1"/>
    </row>
    <row r="43" spans="2:12" x14ac:dyDescent="0.3">
      <c r="B43" s="1">
        <v>23</v>
      </c>
      <c r="C43" s="34">
        <v>42.22</v>
      </c>
      <c r="D43" s="35">
        <v>41.97</v>
      </c>
      <c r="E43" s="35">
        <v>42.3</v>
      </c>
      <c r="F43" s="35">
        <v>42.11</v>
      </c>
      <c r="G43" s="35">
        <v>42.05</v>
      </c>
      <c r="H43" s="35">
        <v>42.26</v>
      </c>
      <c r="I43" s="105">
        <v>42.25</v>
      </c>
      <c r="J43" s="109">
        <v>42.47</v>
      </c>
      <c r="K43" s="106"/>
      <c r="L43" s="1"/>
    </row>
    <row r="44" spans="2:12" x14ac:dyDescent="0.3">
      <c r="B44" s="1">
        <v>24</v>
      </c>
      <c r="C44" s="34">
        <v>42.15</v>
      </c>
      <c r="D44" s="35">
        <v>42.1</v>
      </c>
      <c r="E44" s="35">
        <v>42.08</v>
      </c>
      <c r="F44" s="35">
        <v>42.11</v>
      </c>
      <c r="G44" s="35">
        <v>42.1</v>
      </c>
      <c r="H44" s="35">
        <v>42.18</v>
      </c>
      <c r="I44" s="105">
        <v>42.19</v>
      </c>
      <c r="J44" s="109">
        <v>42.3</v>
      </c>
      <c r="K44" s="106"/>
      <c r="L44" s="1"/>
    </row>
    <row r="45" spans="2:12" x14ac:dyDescent="0.3">
      <c r="B45" s="1">
        <v>25</v>
      </c>
      <c r="C45" s="34">
        <v>42.35</v>
      </c>
      <c r="D45" s="35">
        <v>43.47</v>
      </c>
      <c r="E45" s="35">
        <v>42.37</v>
      </c>
      <c r="F45" s="35">
        <v>42.03</v>
      </c>
      <c r="G45" s="35">
        <v>42.25</v>
      </c>
      <c r="H45" s="35">
        <v>42.21</v>
      </c>
      <c r="I45" s="105">
        <v>42.32</v>
      </c>
      <c r="J45" s="109">
        <v>42.2</v>
      </c>
      <c r="K45" s="106"/>
      <c r="L45" s="1"/>
    </row>
    <row r="46" spans="2:12" x14ac:dyDescent="0.3">
      <c r="B46" s="1">
        <v>26</v>
      </c>
      <c r="C46" s="34">
        <v>42.44</v>
      </c>
      <c r="D46" s="35">
        <v>43.42</v>
      </c>
      <c r="E46" s="35">
        <v>42.14</v>
      </c>
      <c r="F46" s="35">
        <v>42.04</v>
      </c>
      <c r="G46" s="35">
        <v>42.05</v>
      </c>
      <c r="H46" s="35">
        <v>42.3</v>
      </c>
      <c r="I46" s="105">
        <v>42.08</v>
      </c>
      <c r="J46" s="109">
        <v>42.62</v>
      </c>
      <c r="K46" s="106"/>
      <c r="L46" s="1"/>
    </row>
    <row r="47" spans="2:12" x14ac:dyDescent="0.3">
      <c r="B47" s="1">
        <v>27</v>
      </c>
      <c r="C47" s="34">
        <v>42.11</v>
      </c>
      <c r="D47" s="35">
        <v>42.23</v>
      </c>
      <c r="E47" s="35">
        <v>42.51</v>
      </c>
      <c r="F47" s="35">
        <v>41.91</v>
      </c>
      <c r="G47" s="35">
        <v>42.12</v>
      </c>
      <c r="H47" s="35">
        <v>42.21</v>
      </c>
      <c r="I47" s="105">
        <v>42.13</v>
      </c>
      <c r="J47" s="109">
        <v>42.33</v>
      </c>
      <c r="K47" s="106"/>
      <c r="L47" s="1"/>
    </row>
    <row r="48" spans="2:12" x14ac:dyDescent="0.3">
      <c r="B48" s="1">
        <v>28</v>
      </c>
      <c r="C48" s="34">
        <v>42.19</v>
      </c>
      <c r="D48" s="35">
        <v>42.28</v>
      </c>
      <c r="E48" s="35">
        <v>42.61</v>
      </c>
      <c r="F48" s="35">
        <v>42.18</v>
      </c>
      <c r="G48" s="35">
        <v>42.24</v>
      </c>
      <c r="H48" s="35">
        <v>42.36</v>
      </c>
      <c r="I48" s="105">
        <v>42.36</v>
      </c>
      <c r="J48" s="109">
        <v>42.35</v>
      </c>
      <c r="K48" s="106"/>
      <c r="L48" s="1"/>
    </row>
    <row r="49" spans="2:12" x14ac:dyDescent="0.3">
      <c r="B49" s="1">
        <v>29</v>
      </c>
      <c r="C49" s="34"/>
      <c r="D49" s="35">
        <v>42.26</v>
      </c>
      <c r="E49" s="35">
        <v>42.48</v>
      </c>
      <c r="F49" s="35">
        <v>42.03</v>
      </c>
      <c r="G49" s="35">
        <v>42.28</v>
      </c>
      <c r="H49" s="35">
        <v>42.44</v>
      </c>
      <c r="I49" s="105">
        <v>42.29</v>
      </c>
      <c r="J49" s="109">
        <v>43.13</v>
      </c>
      <c r="K49" s="106"/>
      <c r="L49" s="1"/>
    </row>
    <row r="50" spans="2:12" x14ac:dyDescent="0.3">
      <c r="B50" s="1">
        <v>30</v>
      </c>
      <c r="C50" s="34"/>
      <c r="D50" s="35">
        <v>42.13</v>
      </c>
      <c r="E50" s="35">
        <v>42.15</v>
      </c>
      <c r="F50" s="35">
        <v>41.9</v>
      </c>
      <c r="G50" s="35">
        <v>42</v>
      </c>
      <c r="H50" s="35">
        <v>42.42</v>
      </c>
      <c r="I50" s="105">
        <v>42.13</v>
      </c>
      <c r="J50" s="109">
        <v>42.88</v>
      </c>
      <c r="K50" s="106"/>
      <c r="L50" s="1"/>
    </row>
    <row r="51" spans="2:12" x14ac:dyDescent="0.3">
      <c r="B51" s="1">
        <v>31</v>
      </c>
      <c r="C51" s="34"/>
      <c r="D51" s="35">
        <v>42.07</v>
      </c>
      <c r="E51" s="35">
        <v>42.15</v>
      </c>
      <c r="F51" s="35">
        <v>42.35</v>
      </c>
      <c r="G51" s="35">
        <v>42.11</v>
      </c>
      <c r="H51" s="35">
        <v>42.6</v>
      </c>
      <c r="I51" s="105">
        <v>42.22</v>
      </c>
      <c r="J51" s="109">
        <v>42.16</v>
      </c>
      <c r="K51" s="106"/>
      <c r="L51" s="1"/>
    </row>
    <row r="52" spans="2:12" x14ac:dyDescent="0.3">
      <c r="B52" s="1">
        <v>32</v>
      </c>
      <c r="C52" s="34"/>
      <c r="D52" s="35">
        <v>41.98</v>
      </c>
      <c r="E52" s="35"/>
      <c r="F52" s="35">
        <v>42.12</v>
      </c>
      <c r="G52" s="35">
        <v>42.2</v>
      </c>
      <c r="H52" s="35">
        <v>42.37</v>
      </c>
      <c r="I52" s="105">
        <v>42.38</v>
      </c>
      <c r="J52" s="109">
        <v>42.28</v>
      </c>
      <c r="K52" s="106"/>
      <c r="L52" s="1"/>
    </row>
    <row r="53" spans="2:12" x14ac:dyDescent="0.3">
      <c r="B53" s="1">
        <v>33</v>
      </c>
      <c r="C53" s="34"/>
      <c r="D53" s="35">
        <v>42.11</v>
      </c>
      <c r="E53" s="35"/>
      <c r="F53" s="35">
        <v>42.02</v>
      </c>
      <c r="G53" s="35">
        <v>42.09</v>
      </c>
      <c r="H53" s="35">
        <v>42.31</v>
      </c>
      <c r="I53" s="105">
        <v>42.26</v>
      </c>
      <c r="J53" s="109">
        <v>42.59</v>
      </c>
      <c r="K53" s="106"/>
      <c r="L53" s="1"/>
    </row>
    <row r="54" spans="2:12" x14ac:dyDescent="0.3">
      <c r="B54" s="1">
        <v>34</v>
      </c>
      <c r="C54" s="34"/>
      <c r="D54" s="35">
        <v>42.16</v>
      </c>
      <c r="E54" s="35"/>
      <c r="F54" s="35">
        <v>42.06</v>
      </c>
      <c r="G54" s="35">
        <v>42.24</v>
      </c>
      <c r="H54" s="35">
        <v>42.34</v>
      </c>
      <c r="I54" s="105">
        <v>42.64</v>
      </c>
      <c r="J54" s="109">
        <v>42.43</v>
      </c>
      <c r="K54" s="106"/>
      <c r="L54" s="1"/>
    </row>
    <row r="55" spans="2:12" x14ac:dyDescent="0.3">
      <c r="B55" s="1">
        <v>35</v>
      </c>
      <c r="C55" s="34"/>
      <c r="D55" s="35">
        <v>42.11</v>
      </c>
      <c r="E55" s="35"/>
      <c r="F55" s="35">
        <v>42.83</v>
      </c>
      <c r="G55" s="35">
        <v>42.16</v>
      </c>
      <c r="H55" s="35">
        <v>42.4</v>
      </c>
      <c r="I55" s="105">
        <v>42.37</v>
      </c>
      <c r="J55" s="109"/>
      <c r="K55" s="106"/>
      <c r="L55" s="1"/>
    </row>
    <row r="56" spans="2:12" x14ac:dyDescent="0.3">
      <c r="B56" s="1">
        <v>36</v>
      </c>
      <c r="C56" s="34"/>
      <c r="D56" s="35">
        <v>42.03</v>
      </c>
      <c r="E56" s="35"/>
      <c r="F56" s="35">
        <v>42.23</v>
      </c>
      <c r="G56" s="35">
        <v>42.17</v>
      </c>
      <c r="H56" s="35">
        <v>43.24</v>
      </c>
      <c r="I56" s="105">
        <v>42.38</v>
      </c>
      <c r="J56" s="109"/>
      <c r="K56" s="106"/>
      <c r="L56" s="1"/>
    </row>
    <row r="57" spans="2:12" x14ac:dyDescent="0.3">
      <c r="B57" s="1">
        <v>37</v>
      </c>
      <c r="C57" s="34"/>
      <c r="D57" s="35">
        <v>42.01</v>
      </c>
      <c r="E57" s="35"/>
      <c r="F57" s="35">
        <v>41.92</v>
      </c>
      <c r="G57" s="35">
        <v>42.1</v>
      </c>
      <c r="H57" s="35">
        <v>43.04</v>
      </c>
      <c r="I57" s="105">
        <v>42.13</v>
      </c>
      <c r="J57" s="109"/>
      <c r="K57" s="106"/>
      <c r="L57" s="1"/>
    </row>
    <row r="58" spans="2:12" x14ac:dyDescent="0.3">
      <c r="B58" s="1">
        <v>38</v>
      </c>
      <c r="C58" s="34"/>
      <c r="D58" s="35">
        <v>42.07</v>
      </c>
      <c r="E58" s="35"/>
      <c r="F58" s="35">
        <v>42.03</v>
      </c>
      <c r="G58" s="35">
        <v>42.26</v>
      </c>
      <c r="H58" s="35">
        <v>42.21</v>
      </c>
      <c r="I58" s="105">
        <v>42.3</v>
      </c>
      <c r="J58" s="109"/>
      <c r="K58" s="106"/>
      <c r="L58" s="1"/>
    </row>
    <row r="59" spans="2:12" x14ac:dyDescent="0.3">
      <c r="B59" s="1">
        <v>39</v>
      </c>
      <c r="C59" s="34"/>
      <c r="D59" s="35">
        <v>42.27</v>
      </c>
      <c r="E59" s="35"/>
      <c r="F59" s="35"/>
      <c r="G59" s="35">
        <v>42.1</v>
      </c>
      <c r="H59" s="35"/>
      <c r="I59" s="105">
        <v>42.18</v>
      </c>
      <c r="J59" s="109"/>
      <c r="K59" s="106"/>
      <c r="L59" s="1"/>
    </row>
    <row r="60" spans="2:12" x14ac:dyDescent="0.3">
      <c r="B60" s="1">
        <v>40</v>
      </c>
      <c r="C60" s="34"/>
      <c r="D60" s="35">
        <v>42.2</v>
      </c>
      <c r="E60" s="35"/>
      <c r="F60" s="35"/>
      <c r="G60" s="35">
        <v>41.96</v>
      </c>
      <c r="H60" s="35"/>
      <c r="I60" s="105">
        <v>42.57</v>
      </c>
      <c r="J60" s="109"/>
      <c r="K60" s="106"/>
      <c r="L60" s="1"/>
    </row>
    <row r="61" spans="2:12" x14ac:dyDescent="0.3">
      <c r="B61" s="1">
        <v>41</v>
      </c>
      <c r="C61" s="34"/>
      <c r="D61" s="35">
        <v>42.72</v>
      </c>
      <c r="E61" s="35"/>
      <c r="F61" s="35"/>
      <c r="G61" s="35">
        <v>42.19</v>
      </c>
      <c r="H61" s="35"/>
      <c r="I61" s="105">
        <v>42.17</v>
      </c>
      <c r="J61" s="109"/>
      <c r="K61" s="106"/>
      <c r="L61" s="1"/>
    </row>
    <row r="62" spans="2:12" x14ac:dyDescent="0.3">
      <c r="B62" s="1">
        <v>42</v>
      </c>
      <c r="C62" s="34"/>
      <c r="D62" s="35">
        <v>42.16</v>
      </c>
      <c r="E62" s="35"/>
      <c r="F62" s="35"/>
      <c r="G62" s="35">
        <v>42.17</v>
      </c>
      <c r="H62" s="35"/>
      <c r="I62" s="105">
        <v>42.13</v>
      </c>
      <c r="J62" s="109"/>
      <c r="K62" s="106"/>
      <c r="L62" s="1"/>
    </row>
    <row r="63" spans="2:12" x14ac:dyDescent="0.3">
      <c r="B63" s="1">
        <v>43</v>
      </c>
      <c r="C63" s="34"/>
      <c r="D63" s="35">
        <v>42.18</v>
      </c>
      <c r="E63" s="35"/>
      <c r="F63" s="35"/>
      <c r="G63" s="35">
        <v>42.25</v>
      </c>
      <c r="H63" s="35"/>
      <c r="I63" s="105">
        <v>42.31</v>
      </c>
      <c r="J63" s="109"/>
      <c r="K63" s="106"/>
      <c r="L63" s="1"/>
    </row>
    <row r="64" spans="2:12" x14ac:dyDescent="0.3">
      <c r="B64" s="1">
        <v>44</v>
      </c>
      <c r="C64" s="34"/>
      <c r="D64" s="35">
        <v>42.27</v>
      </c>
      <c r="E64" s="35"/>
      <c r="F64" s="35"/>
      <c r="G64" s="35">
        <v>42.32</v>
      </c>
      <c r="H64" s="35"/>
      <c r="I64" s="105">
        <v>42.1</v>
      </c>
      <c r="J64" s="109"/>
      <c r="K64" s="106"/>
      <c r="L64" s="1"/>
    </row>
    <row r="65" spans="2:12" x14ac:dyDescent="0.3">
      <c r="B65" s="1">
        <v>45</v>
      </c>
      <c r="C65" s="34"/>
      <c r="D65" s="35">
        <v>42.11</v>
      </c>
      <c r="E65" s="35"/>
      <c r="F65" s="35"/>
      <c r="G65" s="35">
        <v>42.02</v>
      </c>
      <c r="H65" s="35"/>
      <c r="I65" s="105"/>
      <c r="J65" s="109"/>
      <c r="K65" s="106"/>
      <c r="L65" s="1"/>
    </row>
    <row r="66" spans="2:12" x14ac:dyDescent="0.3">
      <c r="B66" s="1">
        <v>46</v>
      </c>
      <c r="C66" s="34"/>
      <c r="D66" s="35">
        <v>42.3</v>
      </c>
      <c r="E66" s="35"/>
      <c r="F66" s="35"/>
      <c r="G66" s="35">
        <v>42.22</v>
      </c>
      <c r="H66" s="35"/>
      <c r="I66" s="105"/>
      <c r="J66" s="109"/>
      <c r="K66" s="106"/>
      <c r="L66" s="1"/>
    </row>
    <row r="67" spans="2:12" x14ac:dyDescent="0.3">
      <c r="B67" s="1">
        <v>47</v>
      </c>
      <c r="C67" s="34"/>
      <c r="D67" s="35">
        <v>42.1</v>
      </c>
      <c r="E67" s="35"/>
      <c r="F67" s="35"/>
      <c r="G67" s="35">
        <v>42.62</v>
      </c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>
        <v>42.22</v>
      </c>
      <c r="E68" s="35"/>
      <c r="F68" s="35"/>
      <c r="G68" s="35">
        <v>42.18</v>
      </c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>
        <v>42.14</v>
      </c>
      <c r="E69" s="35"/>
      <c r="F69" s="35"/>
      <c r="G69" s="35">
        <v>42.29</v>
      </c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>
        <v>42.29</v>
      </c>
      <c r="E70" s="35"/>
      <c r="F70" s="35"/>
      <c r="G70" s="35">
        <v>41.98</v>
      </c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>
        <v>42.34</v>
      </c>
      <c r="E71" s="35"/>
      <c r="F71" s="35"/>
      <c r="G71" s="35">
        <v>42.25</v>
      </c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>
        <v>42.36</v>
      </c>
      <c r="E72" s="35"/>
      <c r="F72" s="35"/>
      <c r="G72" s="35">
        <v>41.97</v>
      </c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42.23</v>
      </c>
      <c r="E73" s="35"/>
      <c r="F73" s="35"/>
      <c r="G73" s="35"/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/>
      <c r="G74" s="35"/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140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416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142</v>
      </c>
      <c r="C8" s="76" t="s">
        <v>347</v>
      </c>
      <c r="D8" s="115">
        <f>COUNTA(C21:C85)</f>
        <v>30</v>
      </c>
      <c r="E8" s="81">
        <f>COUNTA(C21:C85)</f>
        <v>30</v>
      </c>
      <c r="F8" s="415">
        <f>MIN(C21:C84)</f>
        <v>41.88</v>
      </c>
      <c r="G8" s="118">
        <f>AVERAGE(C21:C87)</f>
        <v>42.374333333333333</v>
      </c>
      <c r="H8" s="62">
        <v>6</v>
      </c>
      <c r="I8" s="86">
        <f>G8-F8</f>
        <v>0.49433333333332996</v>
      </c>
      <c r="J8" s="91">
        <v>1.5269085648148148E-2</v>
      </c>
      <c r="K8" s="98">
        <f>J8</f>
        <v>1.5269085648148148E-2</v>
      </c>
      <c r="L8" s="99">
        <f>K8</f>
        <v>1.5269085648148148E-2</v>
      </c>
      <c r="M8" s="397" t="s">
        <v>252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141</v>
      </c>
      <c r="C9" s="77" t="s">
        <v>354</v>
      </c>
      <c r="D9" s="18">
        <f>COUNTA(D21:D85)+D8+1</f>
        <v>87</v>
      </c>
      <c r="E9" s="82">
        <f>COUNTA(D21:D85)+1</f>
        <v>57</v>
      </c>
      <c r="F9" s="414">
        <f>MIN(D21:D84)</f>
        <v>41.75</v>
      </c>
      <c r="G9" s="49">
        <f>AVERAGE(D21:D86)</f>
        <v>42.370892857142849</v>
      </c>
      <c r="H9" s="16">
        <v>3</v>
      </c>
      <c r="I9" s="87">
        <f>G9-F9</f>
        <v>0.6208928571428487</v>
      </c>
      <c r="J9" s="92">
        <v>4.4342395833333333E-2</v>
      </c>
      <c r="K9" s="100">
        <f t="shared" ref="K9:K15" si="0">J9-J8</f>
        <v>2.9073310185185185E-2</v>
      </c>
      <c r="L9" s="101">
        <f>K9</f>
        <v>2.9073310185185185E-2</v>
      </c>
      <c r="M9" s="398" t="s">
        <v>253</v>
      </c>
      <c r="N9" s="64"/>
      <c r="O9" s="46"/>
      <c r="P9" s="17"/>
    </row>
    <row r="10" spans="1:16" s="3" customFormat="1" ht="30" customHeight="1" x14ac:dyDescent="0.3">
      <c r="A10" s="74">
        <v>3</v>
      </c>
      <c r="B10" s="80" t="s">
        <v>142</v>
      </c>
      <c r="C10" s="77" t="s">
        <v>341</v>
      </c>
      <c r="D10" s="18">
        <f>COUNTA(E21:E85)+D9+1</f>
        <v>106</v>
      </c>
      <c r="E10" s="82">
        <f>COUNTA(E21:E85)+1</f>
        <v>19</v>
      </c>
      <c r="F10" s="117">
        <f>MIN(E21:E86)</f>
        <v>42.18</v>
      </c>
      <c r="G10" s="48">
        <f>AVERAGE(E21:E87)</f>
        <v>42.457777777777778</v>
      </c>
      <c r="H10" s="16">
        <v>5</v>
      </c>
      <c r="I10" s="87">
        <f t="shared" ref="I10:I15" si="1">G10-F10</f>
        <v>0.27777777777777857</v>
      </c>
      <c r="J10" s="92">
        <v>5.4814363425925931E-2</v>
      </c>
      <c r="K10" s="100">
        <f t="shared" si="0"/>
        <v>1.0471967592592599E-2</v>
      </c>
      <c r="L10" s="101">
        <f t="shared" ref="L10:L15" si="2">K10+L8</f>
        <v>2.5741053240740747E-2</v>
      </c>
      <c r="M10" s="398" t="s">
        <v>254</v>
      </c>
      <c r="N10" s="65"/>
      <c r="O10" s="56"/>
      <c r="P10" s="17"/>
    </row>
    <row r="11" spans="1:16" s="3" customFormat="1" ht="30" customHeight="1" x14ac:dyDescent="0.3">
      <c r="A11" s="74">
        <v>4</v>
      </c>
      <c r="B11" s="80" t="s">
        <v>142</v>
      </c>
      <c r="C11" s="77" t="s">
        <v>346</v>
      </c>
      <c r="D11" s="18">
        <f>COUNTA(F21:F85)+D10+1</f>
        <v>142</v>
      </c>
      <c r="E11" s="82">
        <f>COUNTA(F21:F85)+1</f>
        <v>36</v>
      </c>
      <c r="F11" s="88">
        <f>MIN(F21:F86)</f>
        <v>42.11</v>
      </c>
      <c r="G11" s="48">
        <f>AVERAGE(F21:F86)</f>
        <v>42.443714285714279</v>
      </c>
      <c r="H11" s="16">
        <v>2</v>
      </c>
      <c r="I11" s="87">
        <f t="shared" si="1"/>
        <v>0.33371428571427941</v>
      </c>
      <c r="J11" s="92">
        <v>7.3626423611111116E-2</v>
      </c>
      <c r="K11" s="100">
        <f t="shared" si="0"/>
        <v>1.8812060185185185E-2</v>
      </c>
      <c r="L11" s="101">
        <f t="shared" si="2"/>
        <v>4.788537037037037E-2</v>
      </c>
      <c r="M11" s="398" t="s">
        <v>255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141</v>
      </c>
      <c r="C12" s="78" t="s">
        <v>352</v>
      </c>
      <c r="D12" s="18">
        <f>COUNTA(G21:G85)+D11+1</f>
        <v>188</v>
      </c>
      <c r="E12" s="82">
        <f>COUNTA(G21:G85)+1</f>
        <v>46</v>
      </c>
      <c r="F12" s="88">
        <f>MIN(G21:G86)</f>
        <v>41.99</v>
      </c>
      <c r="G12" s="48">
        <f>AVERAGE(G21:G886)</f>
        <v>42.281111111111109</v>
      </c>
      <c r="H12" s="16">
        <v>4</v>
      </c>
      <c r="I12" s="87">
        <f t="shared" si="1"/>
        <v>0.29111111111110688</v>
      </c>
      <c r="J12" s="92">
        <v>9.7247789351851854E-2</v>
      </c>
      <c r="K12" s="100">
        <f t="shared" si="0"/>
        <v>2.3621365740740738E-2</v>
      </c>
      <c r="L12" s="101">
        <f t="shared" si="2"/>
        <v>4.9362418981481485E-2</v>
      </c>
      <c r="M12" s="398" t="s">
        <v>256</v>
      </c>
      <c r="N12" s="64"/>
      <c r="O12" s="47"/>
    </row>
    <row r="13" spans="1:16" s="3" customFormat="1" ht="30" customHeight="1" x14ac:dyDescent="0.3">
      <c r="A13" s="74">
        <v>6</v>
      </c>
      <c r="B13" s="122" t="s">
        <v>142</v>
      </c>
      <c r="C13" s="78" t="s">
        <v>339</v>
      </c>
      <c r="D13" s="18">
        <f>COUNTA(H21:H85)+D12+1</f>
        <v>214</v>
      </c>
      <c r="E13" s="82">
        <f>COUNTA(H21:H85)+1</f>
        <v>26</v>
      </c>
      <c r="F13" s="88">
        <f>MIN(H21:H86)</f>
        <v>42.14</v>
      </c>
      <c r="G13" s="48">
        <f>AVERAGE(H21:H86)</f>
        <v>42.431599999999996</v>
      </c>
      <c r="H13" s="16">
        <v>3</v>
      </c>
      <c r="I13" s="87">
        <f>G13-F13</f>
        <v>0.29159999999999542</v>
      </c>
      <c r="J13" s="92">
        <v>0.11113564814814815</v>
      </c>
      <c r="K13" s="100">
        <f t="shared" si="0"/>
        <v>1.3887858796296296E-2</v>
      </c>
      <c r="L13" s="101">
        <f t="shared" si="2"/>
        <v>6.1773229166666666E-2</v>
      </c>
      <c r="M13" s="398" t="s">
        <v>257</v>
      </c>
      <c r="N13" s="64"/>
      <c r="O13" s="47"/>
    </row>
    <row r="14" spans="1:16" s="3" customFormat="1" ht="30" customHeight="1" x14ac:dyDescent="0.3">
      <c r="A14" s="74">
        <v>7</v>
      </c>
      <c r="B14" s="122" t="s">
        <v>141</v>
      </c>
      <c r="C14" s="78" t="s">
        <v>357</v>
      </c>
      <c r="D14" s="18">
        <f>COUNTA(I21:I85)+D13+1</f>
        <v>273</v>
      </c>
      <c r="E14" s="82">
        <f>COUNTA(I21:I85)+1</f>
        <v>59</v>
      </c>
      <c r="F14" s="88">
        <f>MIN(I21:I86)</f>
        <v>41.92</v>
      </c>
      <c r="G14" s="39">
        <f>AVERAGE(I21:I86)</f>
        <v>42.317586206896536</v>
      </c>
      <c r="H14" s="16">
        <v>4</v>
      </c>
      <c r="I14" s="87">
        <f t="shared" si="1"/>
        <v>0.39758620689653412</v>
      </c>
      <c r="J14" s="92">
        <v>0.14116304398148147</v>
      </c>
      <c r="K14" s="100">
        <f t="shared" si="0"/>
        <v>3.0027395833333317E-2</v>
      </c>
      <c r="L14" s="102">
        <f t="shared" si="2"/>
        <v>7.9389814814814802E-2</v>
      </c>
      <c r="M14" s="398" t="s">
        <v>258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142</v>
      </c>
      <c r="C15" s="79" t="s">
        <v>329</v>
      </c>
      <c r="D15" s="116">
        <f>COUNTA(J21:J85)+D14+1</f>
        <v>325</v>
      </c>
      <c r="E15" s="83">
        <f>COUNTA(J21:J85)+1</f>
        <v>52</v>
      </c>
      <c r="F15" s="89">
        <f>MIN(J21:J86)</f>
        <v>41.95</v>
      </c>
      <c r="G15" s="66">
        <f>AVERAGE(J21:J86)</f>
        <v>42.220196078431371</v>
      </c>
      <c r="H15" s="67">
        <v>9</v>
      </c>
      <c r="I15" s="90">
        <f t="shared" si="1"/>
        <v>0.27019607843136839</v>
      </c>
      <c r="J15" s="93" t="str">
        <f>'Общие результаты'!G6</f>
        <v>4:00:44</v>
      </c>
      <c r="K15" s="103">
        <f t="shared" si="0"/>
        <v>2.6012881944444455E-2</v>
      </c>
      <c r="L15" s="104">
        <f t="shared" si="2"/>
        <v>8.778611111111112E-2</v>
      </c>
      <c r="M15" s="95"/>
      <c r="N15" s="427" t="s">
        <v>314</v>
      </c>
      <c r="O15" s="400" t="s">
        <v>371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AVERAGE(F8,F10,F11,F13,F15)</f>
        <v>42.052</v>
      </c>
      <c r="G16" s="41">
        <f>AVERAGE(G8,G10,G11,G13,G15)</f>
        <v>42.385524295051354</v>
      </c>
      <c r="H16" s="54" t="s">
        <v>369</v>
      </c>
      <c r="I16" s="42">
        <f>AVERAGE(I8,I10,I11,I13,I15)</f>
        <v>0.33352429505135034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AVERAGE(F9,F12,F14)</f>
        <v>41.88666666666667</v>
      </c>
      <c r="G17" s="24">
        <f>AVERAGE(G9,G12,G14)</f>
        <v>42.32319672505016</v>
      </c>
      <c r="H17" s="55" t="s">
        <v>370</v>
      </c>
      <c r="I17" s="25">
        <f>AVERAGE(I9,I12,I14)</f>
        <v>0.43653005838349657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41.99</v>
      </c>
      <c r="G18" s="28">
        <f>AVERAGE(C21:J90)</f>
        <v>42.342327044025147</v>
      </c>
      <c r="H18" s="29"/>
      <c r="I18" s="30">
        <f>AVERAGE(I8:I15)</f>
        <v>0.37215145630090518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Шутка Виталий</v>
      </c>
      <c r="D20" s="31" t="str">
        <f>B9</f>
        <v>Фортуна Таня</v>
      </c>
      <c r="E20" s="15" t="str">
        <f>B10</f>
        <v>Шутка Виталий</v>
      </c>
      <c r="F20" s="15" t="str">
        <f>B11</f>
        <v>Шутка Виталий</v>
      </c>
      <c r="G20" s="15" t="str">
        <f>B12</f>
        <v>Фортуна Таня</v>
      </c>
      <c r="H20" s="15" t="str">
        <f>B13</f>
        <v>Шутка Виталий</v>
      </c>
      <c r="I20" s="15" t="str">
        <f>B14</f>
        <v>Фортуна Таня</v>
      </c>
      <c r="J20" s="15" t="str">
        <f>B15</f>
        <v>Шутка Виталий</v>
      </c>
    </row>
    <row r="21" spans="1:14" x14ac:dyDescent="0.3">
      <c r="B21" s="1">
        <v>1</v>
      </c>
      <c r="C21" s="32">
        <v>45.81</v>
      </c>
      <c r="D21" s="33">
        <v>43.07</v>
      </c>
      <c r="E21" s="33">
        <v>43.72</v>
      </c>
      <c r="F21" s="33">
        <v>43.84</v>
      </c>
      <c r="G21" s="33">
        <v>43.18</v>
      </c>
      <c r="H21" s="33">
        <v>43.52</v>
      </c>
      <c r="I21" s="107">
        <v>45.98</v>
      </c>
      <c r="J21" s="108">
        <v>43.71</v>
      </c>
      <c r="K21" s="105"/>
      <c r="M21" s="2"/>
      <c r="N21" s="2"/>
    </row>
    <row r="22" spans="1:14" x14ac:dyDescent="0.3">
      <c r="B22" s="1">
        <v>2</v>
      </c>
      <c r="C22" s="34">
        <v>44.59</v>
      </c>
      <c r="D22" s="35">
        <v>41.89</v>
      </c>
      <c r="E22" s="35">
        <v>42.59</v>
      </c>
      <c r="F22" s="35">
        <v>42.42</v>
      </c>
      <c r="G22" s="35">
        <v>42.51</v>
      </c>
      <c r="H22" s="35">
        <v>42.67</v>
      </c>
      <c r="I22" s="105">
        <v>42.51</v>
      </c>
      <c r="J22" s="109">
        <v>42.78</v>
      </c>
      <c r="K22" s="105"/>
      <c r="M22" s="3"/>
      <c r="N22" s="3"/>
    </row>
    <row r="23" spans="1:14" x14ac:dyDescent="0.3">
      <c r="B23" s="1">
        <v>3</v>
      </c>
      <c r="C23" s="34">
        <v>43.11</v>
      </c>
      <c r="D23" s="35">
        <v>42.05</v>
      </c>
      <c r="E23" s="35">
        <v>42.74</v>
      </c>
      <c r="F23" s="35">
        <v>42.83</v>
      </c>
      <c r="G23" s="35">
        <v>42.23</v>
      </c>
      <c r="H23" s="35">
        <v>42.53</v>
      </c>
      <c r="I23" s="105">
        <v>42.32</v>
      </c>
      <c r="J23" s="109">
        <v>42.16</v>
      </c>
      <c r="K23" s="105"/>
      <c r="M23" s="3"/>
      <c r="N23" s="3"/>
    </row>
    <row r="24" spans="1:14" x14ac:dyDescent="0.3">
      <c r="B24" s="1">
        <v>4</v>
      </c>
      <c r="C24" s="34">
        <v>42.99</v>
      </c>
      <c r="D24" s="35">
        <v>42.12</v>
      </c>
      <c r="E24" s="35">
        <v>42.48</v>
      </c>
      <c r="F24" s="35">
        <v>42.46</v>
      </c>
      <c r="G24" s="35">
        <v>42.17</v>
      </c>
      <c r="H24" s="35">
        <v>42.35</v>
      </c>
      <c r="I24" s="105">
        <v>42.17</v>
      </c>
      <c r="J24" s="109">
        <v>43</v>
      </c>
      <c r="K24" s="105"/>
      <c r="M24" s="3"/>
      <c r="N24" s="3"/>
    </row>
    <row r="25" spans="1:14" x14ac:dyDescent="0.3">
      <c r="B25" s="1">
        <v>5</v>
      </c>
      <c r="C25" s="34">
        <v>42.03</v>
      </c>
      <c r="D25" s="35">
        <v>41.87</v>
      </c>
      <c r="E25" s="35">
        <v>42.47</v>
      </c>
      <c r="F25" s="35">
        <v>42.43</v>
      </c>
      <c r="G25" s="35">
        <v>42.32</v>
      </c>
      <c r="H25" s="35">
        <v>42.39</v>
      </c>
      <c r="I25" s="105">
        <v>42.16</v>
      </c>
      <c r="J25" s="109">
        <v>42.09</v>
      </c>
      <c r="K25" s="105"/>
    </row>
    <row r="26" spans="1:14" x14ac:dyDescent="0.3">
      <c r="B26" s="1">
        <v>6</v>
      </c>
      <c r="C26" s="34">
        <v>42.03</v>
      </c>
      <c r="D26" s="35">
        <v>41.98</v>
      </c>
      <c r="E26" s="35">
        <v>42.55</v>
      </c>
      <c r="F26" s="35">
        <v>42.3</v>
      </c>
      <c r="G26" s="35">
        <v>42.41</v>
      </c>
      <c r="H26" s="35">
        <v>42.31</v>
      </c>
      <c r="I26" s="105">
        <v>42.05</v>
      </c>
      <c r="J26" s="109">
        <v>42.29</v>
      </c>
      <c r="K26" s="105"/>
    </row>
    <row r="27" spans="1:14" x14ac:dyDescent="0.3">
      <c r="B27" s="1">
        <v>7</v>
      </c>
      <c r="C27" s="34">
        <v>41.9</v>
      </c>
      <c r="D27" s="35">
        <v>42.31</v>
      </c>
      <c r="E27" s="35">
        <v>42.42</v>
      </c>
      <c r="F27" s="35">
        <v>42.36</v>
      </c>
      <c r="G27" s="35">
        <v>42.2</v>
      </c>
      <c r="H27" s="35">
        <v>42.42</v>
      </c>
      <c r="I27" s="105">
        <v>42.08</v>
      </c>
      <c r="J27" s="109">
        <v>42.22</v>
      </c>
      <c r="K27" s="105"/>
    </row>
    <row r="28" spans="1:14" x14ac:dyDescent="0.3">
      <c r="B28" s="1">
        <v>8</v>
      </c>
      <c r="C28" s="34">
        <v>41.88</v>
      </c>
      <c r="D28" s="35">
        <v>42.02</v>
      </c>
      <c r="E28" s="35">
        <v>42.18</v>
      </c>
      <c r="F28" s="35">
        <v>42.63</v>
      </c>
      <c r="G28" s="35">
        <v>42.15</v>
      </c>
      <c r="H28" s="35">
        <v>42.38</v>
      </c>
      <c r="I28" s="105">
        <v>41.96</v>
      </c>
      <c r="J28" s="109">
        <v>42.01</v>
      </c>
      <c r="K28" s="105"/>
    </row>
    <row r="29" spans="1:14" x14ac:dyDescent="0.3">
      <c r="B29" s="1">
        <v>9</v>
      </c>
      <c r="C29" s="40">
        <v>41.98</v>
      </c>
      <c r="D29" s="35">
        <v>42.05</v>
      </c>
      <c r="E29" s="35">
        <v>42.19</v>
      </c>
      <c r="F29" s="35">
        <v>42.41</v>
      </c>
      <c r="G29" s="35">
        <v>42.24</v>
      </c>
      <c r="H29" s="35">
        <v>42.41</v>
      </c>
      <c r="I29" s="105">
        <v>42.09</v>
      </c>
      <c r="J29" s="109">
        <v>42.21</v>
      </c>
      <c r="K29" s="105"/>
    </row>
    <row r="30" spans="1:14" x14ac:dyDescent="0.3">
      <c r="B30" s="1">
        <v>10</v>
      </c>
      <c r="C30" s="34">
        <v>42.01</v>
      </c>
      <c r="D30" s="35">
        <v>41.91</v>
      </c>
      <c r="E30" s="35">
        <v>42.21</v>
      </c>
      <c r="F30" s="35">
        <v>42.47</v>
      </c>
      <c r="G30" s="35">
        <v>42.15</v>
      </c>
      <c r="H30" s="35">
        <v>42.35</v>
      </c>
      <c r="I30" s="105">
        <v>43.09</v>
      </c>
      <c r="J30" s="109">
        <v>42.37</v>
      </c>
      <c r="K30" s="105"/>
    </row>
    <row r="31" spans="1:14" x14ac:dyDescent="0.3">
      <c r="B31" s="1">
        <v>11</v>
      </c>
      <c r="C31" s="34">
        <v>41.92</v>
      </c>
      <c r="D31" s="35">
        <v>42.01</v>
      </c>
      <c r="E31" s="35">
        <v>42.33</v>
      </c>
      <c r="F31" s="35">
        <v>42.34</v>
      </c>
      <c r="G31" s="35">
        <v>42.1</v>
      </c>
      <c r="H31" s="35">
        <v>42.36</v>
      </c>
      <c r="I31" s="105">
        <v>42.22</v>
      </c>
      <c r="J31" s="109">
        <v>42.06</v>
      </c>
      <c r="K31" s="105"/>
    </row>
    <row r="32" spans="1:14" x14ac:dyDescent="0.3">
      <c r="B32" s="1">
        <v>12</v>
      </c>
      <c r="C32" s="34">
        <v>42.06</v>
      </c>
      <c r="D32" s="35">
        <v>42.04</v>
      </c>
      <c r="E32" s="35">
        <v>42.32</v>
      </c>
      <c r="F32" s="35">
        <v>42.93</v>
      </c>
      <c r="G32" s="35">
        <v>42.1</v>
      </c>
      <c r="H32" s="35">
        <v>42.16</v>
      </c>
      <c r="I32" s="105">
        <v>42.01</v>
      </c>
      <c r="J32" s="109">
        <v>42.16</v>
      </c>
      <c r="K32" s="105"/>
    </row>
    <row r="33" spans="2:12" x14ac:dyDescent="0.3">
      <c r="B33" s="1">
        <v>13</v>
      </c>
      <c r="C33" s="34">
        <v>41.96</v>
      </c>
      <c r="D33" s="35">
        <v>42.05</v>
      </c>
      <c r="E33" s="35">
        <v>42.28</v>
      </c>
      <c r="F33" s="35">
        <v>42.37</v>
      </c>
      <c r="G33" s="35">
        <v>42.44</v>
      </c>
      <c r="H33" s="35">
        <v>42.38</v>
      </c>
      <c r="I33" s="105">
        <v>41.95</v>
      </c>
      <c r="J33" s="109">
        <v>41.98</v>
      </c>
      <c r="K33" s="106"/>
      <c r="L33" s="1"/>
    </row>
    <row r="34" spans="2:12" x14ac:dyDescent="0.3">
      <c r="B34" s="1">
        <v>14</v>
      </c>
      <c r="C34" s="37">
        <v>42.2</v>
      </c>
      <c r="D34" s="35">
        <v>42.48</v>
      </c>
      <c r="E34" s="35">
        <v>42.36</v>
      </c>
      <c r="F34" s="35">
        <v>42.33</v>
      </c>
      <c r="G34" s="35">
        <v>42.27</v>
      </c>
      <c r="H34" s="35">
        <v>42.21</v>
      </c>
      <c r="I34" s="105">
        <v>42.15</v>
      </c>
      <c r="J34" s="109">
        <v>42.03</v>
      </c>
      <c r="K34" s="106"/>
      <c r="L34" s="1"/>
    </row>
    <row r="35" spans="2:12" x14ac:dyDescent="0.3">
      <c r="B35" s="1">
        <v>15</v>
      </c>
      <c r="C35" s="34">
        <v>41.92</v>
      </c>
      <c r="D35" s="35">
        <v>42.1</v>
      </c>
      <c r="E35" s="35">
        <v>42.4</v>
      </c>
      <c r="F35" s="35">
        <v>42.28</v>
      </c>
      <c r="G35" s="35">
        <v>42.13</v>
      </c>
      <c r="H35" s="35">
        <v>42.39</v>
      </c>
      <c r="I35" s="105">
        <v>42.04</v>
      </c>
      <c r="J35" s="109">
        <v>42.03</v>
      </c>
      <c r="K35" s="106"/>
      <c r="L35" s="1"/>
    </row>
    <row r="36" spans="2:12" x14ac:dyDescent="0.3">
      <c r="B36" s="1">
        <v>16</v>
      </c>
      <c r="C36" s="34">
        <v>42.31</v>
      </c>
      <c r="D36" s="43">
        <v>41.9</v>
      </c>
      <c r="E36" s="35">
        <v>42.28</v>
      </c>
      <c r="F36" s="35">
        <v>42.17</v>
      </c>
      <c r="G36" s="35">
        <v>42.26</v>
      </c>
      <c r="H36" s="35">
        <v>42.51</v>
      </c>
      <c r="I36" s="105">
        <v>42.27</v>
      </c>
      <c r="J36" s="109">
        <v>42.09</v>
      </c>
      <c r="K36" s="106"/>
      <c r="L36" s="1"/>
    </row>
    <row r="37" spans="2:12" x14ac:dyDescent="0.3">
      <c r="B37" s="1">
        <v>17</v>
      </c>
      <c r="C37" s="34">
        <v>42.23</v>
      </c>
      <c r="D37" s="35">
        <v>41.95</v>
      </c>
      <c r="E37" s="35">
        <v>42.52</v>
      </c>
      <c r="F37" s="35">
        <v>42.26</v>
      </c>
      <c r="G37" s="35">
        <v>42.28</v>
      </c>
      <c r="H37" s="35">
        <v>42.4</v>
      </c>
      <c r="I37" s="105">
        <v>42.19</v>
      </c>
      <c r="J37" s="109">
        <v>42.05</v>
      </c>
      <c r="K37" s="106"/>
      <c r="L37" s="1"/>
    </row>
    <row r="38" spans="2:12" x14ac:dyDescent="0.3">
      <c r="B38" s="1">
        <v>18</v>
      </c>
      <c r="C38" s="34">
        <v>42.31</v>
      </c>
      <c r="D38" s="35">
        <v>41.92</v>
      </c>
      <c r="E38" s="35">
        <v>42.2</v>
      </c>
      <c r="F38" s="35">
        <v>42.53</v>
      </c>
      <c r="G38" s="35">
        <v>42.28</v>
      </c>
      <c r="H38" s="35">
        <v>42.29</v>
      </c>
      <c r="I38" s="105">
        <v>43.27</v>
      </c>
      <c r="J38" s="109">
        <v>42.13</v>
      </c>
      <c r="K38" s="106"/>
      <c r="L38" s="1"/>
    </row>
    <row r="39" spans="2:12" x14ac:dyDescent="0.3">
      <c r="B39" s="1">
        <v>19</v>
      </c>
      <c r="C39" s="34">
        <v>42.28</v>
      </c>
      <c r="D39" s="35">
        <v>41.92</v>
      </c>
      <c r="E39" s="35"/>
      <c r="F39" s="35">
        <v>42.46</v>
      </c>
      <c r="G39" s="35">
        <v>42.14</v>
      </c>
      <c r="H39" s="35">
        <v>42.18</v>
      </c>
      <c r="I39" s="105">
        <v>43.16</v>
      </c>
      <c r="J39" s="109">
        <v>42.13</v>
      </c>
      <c r="K39" s="106"/>
      <c r="L39" s="1"/>
    </row>
    <row r="40" spans="2:12" x14ac:dyDescent="0.3">
      <c r="B40" s="1">
        <v>20</v>
      </c>
      <c r="C40" s="34">
        <v>42.23</v>
      </c>
      <c r="D40" s="35">
        <v>41.91</v>
      </c>
      <c r="E40" s="35"/>
      <c r="F40" s="35">
        <v>42.22</v>
      </c>
      <c r="G40" s="35">
        <v>42.19</v>
      </c>
      <c r="H40" s="35">
        <v>42.36</v>
      </c>
      <c r="I40" s="105">
        <v>42.08</v>
      </c>
      <c r="J40" s="109">
        <v>42.11</v>
      </c>
      <c r="K40" s="106"/>
      <c r="L40" s="1"/>
    </row>
    <row r="41" spans="2:12" x14ac:dyDescent="0.3">
      <c r="B41" s="1">
        <v>21</v>
      </c>
      <c r="C41" s="34">
        <v>42.21</v>
      </c>
      <c r="D41" s="35">
        <v>42.06</v>
      </c>
      <c r="E41" s="35"/>
      <c r="F41" s="35">
        <v>42.26</v>
      </c>
      <c r="G41" s="35">
        <v>42.48</v>
      </c>
      <c r="H41" s="35">
        <v>42.28</v>
      </c>
      <c r="I41" s="105">
        <v>42.83</v>
      </c>
      <c r="J41" s="109">
        <v>42.24</v>
      </c>
      <c r="K41" s="106"/>
      <c r="L41" s="1"/>
    </row>
    <row r="42" spans="2:12" x14ac:dyDescent="0.3">
      <c r="B42" s="1">
        <v>22</v>
      </c>
      <c r="C42" s="34">
        <v>42.18</v>
      </c>
      <c r="D42" s="35">
        <v>42.06</v>
      </c>
      <c r="E42" s="35"/>
      <c r="F42" s="35">
        <v>42.46</v>
      </c>
      <c r="G42" s="35">
        <v>42.01</v>
      </c>
      <c r="H42" s="35">
        <v>42.14</v>
      </c>
      <c r="I42" s="105">
        <v>42.08</v>
      </c>
      <c r="J42" s="109">
        <v>42.13</v>
      </c>
      <c r="K42" s="106"/>
      <c r="L42" s="1"/>
    </row>
    <row r="43" spans="2:12" x14ac:dyDescent="0.3">
      <c r="B43" s="1">
        <v>23</v>
      </c>
      <c r="C43" s="34">
        <v>42.15</v>
      </c>
      <c r="D43" s="35">
        <v>59.33</v>
      </c>
      <c r="E43" s="35"/>
      <c r="F43" s="35">
        <v>42.35</v>
      </c>
      <c r="G43" s="35">
        <v>42.17</v>
      </c>
      <c r="H43" s="35">
        <v>42.45</v>
      </c>
      <c r="I43" s="105">
        <v>41.92</v>
      </c>
      <c r="J43" s="109">
        <v>42.04</v>
      </c>
      <c r="K43" s="106"/>
      <c r="L43" s="1"/>
    </row>
    <row r="44" spans="2:12" x14ac:dyDescent="0.3">
      <c r="B44" s="1">
        <v>24</v>
      </c>
      <c r="C44" s="34">
        <v>42.2</v>
      </c>
      <c r="D44" s="35">
        <v>42.19</v>
      </c>
      <c r="E44" s="35"/>
      <c r="F44" s="35">
        <v>42.54</v>
      </c>
      <c r="G44" s="35">
        <v>42.34</v>
      </c>
      <c r="H44" s="35">
        <v>42.65</v>
      </c>
      <c r="I44" s="105">
        <v>41.93</v>
      </c>
      <c r="J44" s="109">
        <v>42.22</v>
      </c>
      <c r="K44" s="106"/>
      <c r="L44" s="1"/>
    </row>
    <row r="45" spans="2:12" x14ac:dyDescent="0.3">
      <c r="B45" s="1">
        <v>25</v>
      </c>
      <c r="C45" s="34">
        <v>42.3</v>
      </c>
      <c r="D45" s="35">
        <v>42</v>
      </c>
      <c r="E45" s="35"/>
      <c r="F45" s="35">
        <v>42.36</v>
      </c>
      <c r="G45" s="35">
        <v>42.33</v>
      </c>
      <c r="H45" s="35">
        <v>42.7</v>
      </c>
      <c r="I45" s="105">
        <v>42.1</v>
      </c>
      <c r="J45" s="109">
        <v>42.75</v>
      </c>
      <c r="K45" s="106"/>
      <c r="L45" s="1"/>
    </row>
    <row r="46" spans="2:12" x14ac:dyDescent="0.3">
      <c r="B46" s="1">
        <v>26</v>
      </c>
      <c r="C46" s="34">
        <v>42.05</v>
      </c>
      <c r="D46" s="35">
        <v>41.89</v>
      </c>
      <c r="E46" s="35"/>
      <c r="F46" s="35">
        <v>42.45</v>
      </c>
      <c r="G46" s="35">
        <v>42.26</v>
      </c>
      <c r="H46" s="35"/>
      <c r="I46" s="105">
        <v>42.11</v>
      </c>
      <c r="J46" s="109">
        <v>41.99</v>
      </c>
      <c r="K46" s="106"/>
      <c r="L46" s="1"/>
    </row>
    <row r="47" spans="2:12" x14ac:dyDescent="0.3">
      <c r="B47" s="1">
        <v>27</v>
      </c>
      <c r="C47" s="34">
        <v>42.14</v>
      </c>
      <c r="D47" s="35">
        <v>41.89</v>
      </c>
      <c r="E47" s="35"/>
      <c r="F47" s="35">
        <v>42.36</v>
      </c>
      <c r="G47" s="35">
        <v>42.28</v>
      </c>
      <c r="H47" s="35"/>
      <c r="I47" s="105">
        <v>42.12</v>
      </c>
      <c r="J47" s="109">
        <v>42.07</v>
      </c>
      <c r="K47" s="106"/>
      <c r="L47" s="1"/>
    </row>
    <row r="48" spans="2:12" x14ac:dyDescent="0.3">
      <c r="B48" s="1">
        <v>28</v>
      </c>
      <c r="C48" s="34">
        <v>41.93</v>
      </c>
      <c r="D48" s="35">
        <v>42.48</v>
      </c>
      <c r="E48" s="35"/>
      <c r="F48" s="35">
        <v>42.38</v>
      </c>
      <c r="G48" s="35">
        <v>43.02</v>
      </c>
      <c r="H48" s="35"/>
      <c r="I48" s="105">
        <v>42.14</v>
      </c>
      <c r="J48" s="109">
        <v>42.42</v>
      </c>
      <c r="K48" s="106"/>
      <c r="L48" s="1"/>
    </row>
    <row r="49" spans="2:12" x14ac:dyDescent="0.3">
      <c r="B49" s="1">
        <v>29</v>
      </c>
      <c r="C49" s="34">
        <v>42.27</v>
      </c>
      <c r="D49" s="35">
        <v>42</v>
      </c>
      <c r="E49" s="35"/>
      <c r="F49" s="35">
        <v>42.33</v>
      </c>
      <c r="G49" s="35">
        <v>42.16</v>
      </c>
      <c r="H49" s="35"/>
      <c r="I49" s="105">
        <v>42.09</v>
      </c>
      <c r="J49" s="109">
        <v>42.12</v>
      </c>
      <c r="K49" s="106"/>
      <c r="L49" s="1"/>
    </row>
    <row r="50" spans="2:12" x14ac:dyDescent="0.3">
      <c r="B50" s="1">
        <v>30</v>
      </c>
      <c r="C50" s="34">
        <v>42.05</v>
      </c>
      <c r="D50" s="35">
        <v>41.87</v>
      </c>
      <c r="E50" s="35"/>
      <c r="F50" s="35">
        <v>42.79</v>
      </c>
      <c r="G50" s="35">
        <v>42.07</v>
      </c>
      <c r="H50" s="35"/>
      <c r="I50" s="105">
        <v>42.27</v>
      </c>
      <c r="J50" s="109">
        <v>42.17</v>
      </c>
      <c r="K50" s="106"/>
      <c r="L50" s="1"/>
    </row>
    <row r="51" spans="2:12" x14ac:dyDescent="0.3">
      <c r="B51" s="1">
        <v>31</v>
      </c>
      <c r="C51" s="34"/>
      <c r="D51" s="35">
        <v>41.88</v>
      </c>
      <c r="E51" s="35"/>
      <c r="F51" s="35">
        <v>42.16</v>
      </c>
      <c r="G51" s="35">
        <v>42.23</v>
      </c>
      <c r="H51" s="35"/>
      <c r="I51" s="105">
        <v>42.27</v>
      </c>
      <c r="J51" s="109">
        <v>42.06</v>
      </c>
      <c r="K51" s="106"/>
      <c r="L51" s="1"/>
    </row>
    <row r="52" spans="2:12" x14ac:dyDescent="0.3">
      <c r="B52" s="1">
        <v>32</v>
      </c>
      <c r="C52" s="34"/>
      <c r="D52" s="35">
        <v>42.22</v>
      </c>
      <c r="E52" s="35"/>
      <c r="F52" s="35">
        <v>42.25</v>
      </c>
      <c r="G52" s="35">
        <v>42.79</v>
      </c>
      <c r="H52" s="35"/>
      <c r="I52" s="105">
        <v>42.29</v>
      </c>
      <c r="J52" s="109">
        <v>42.11</v>
      </c>
      <c r="K52" s="106"/>
      <c r="L52" s="1"/>
    </row>
    <row r="53" spans="2:12" x14ac:dyDescent="0.3">
      <c r="B53" s="1">
        <v>33</v>
      </c>
      <c r="C53" s="34"/>
      <c r="D53" s="35">
        <v>42.01</v>
      </c>
      <c r="E53" s="35"/>
      <c r="F53" s="35">
        <v>42.33</v>
      </c>
      <c r="G53" s="35">
        <v>42.22</v>
      </c>
      <c r="H53" s="35"/>
      <c r="I53" s="105">
        <v>42.61</v>
      </c>
      <c r="J53" s="109">
        <v>42.46</v>
      </c>
      <c r="K53" s="106"/>
      <c r="L53" s="1"/>
    </row>
    <row r="54" spans="2:12" x14ac:dyDescent="0.3">
      <c r="B54" s="1">
        <v>34</v>
      </c>
      <c r="C54" s="34"/>
      <c r="D54" s="35">
        <v>42.18</v>
      </c>
      <c r="E54" s="35"/>
      <c r="F54" s="35">
        <v>42.36</v>
      </c>
      <c r="G54" s="35">
        <v>42.28</v>
      </c>
      <c r="H54" s="35"/>
      <c r="I54" s="105">
        <v>42.17</v>
      </c>
      <c r="J54" s="109">
        <v>41.97</v>
      </c>
      <c r="K54" s="106"/>
      <c r="L54" s="1"/>
    </row>
    <row r="55" spans="2:12" x14ac:dyDescent="0.3">
      <c r="B55" s="1">
        <v>35</v>
      </c>
      <c r="C55" s="34"/>
      <c r="D55" s="35">
        <v>41.8</v>
      </c>
      <c r="E55" s="35"/>
      <c r="F55" s="35">
        <v>42.11</v>
      </c>
      <c r="G55" s="35">
        <v>42.26</v>
      </c>
      <c r="H55" s="35"/>
      <c r="I55" s="105">
        <v>42.23</v>
      </c>
      <c r="J55" s="109">
        <v>41.95</v>
      </c>
      <c r="K55" s="106"/>
      <c r="L55" s="1"/>
    </row>
    <row r="56" spans="2:12" x14ac:dyDescent="0.3">
      <c r="B56" s="1">
        <v>36</v>
      </c>
      <c r="C56" s="34"/>
      <c r="D56" s="35">
        <v>41.98</v>
      </c>
      <c r="E56" s="35"/>
      <c r="F56" s="35"/>
      <c r="G56" s="35">
        <v>42.38</v>
      </c>
      <c r="H56" s="35"/>
      <c r="I56" s="105">
        <v>42.28</v>
      </c>
      <c r="J56" s="109">
        <v>42.14</v>
      </c>
      <c r="K56" s="106"/>
      <c r="L56" s="1"/>
    </row>
    <row r="57" spans="2:12" x14ac:dyDescent="0.3">
      <c r="B57" s="1">
        <v>37</v>
      </c>
      <c r="C57" s="34"/>
      <c r="D57" s="35">
        <v>42.61</v>
      </c>
      <c r="E57" s="35"/>
      <c r="F57" s="35"/>
      <c r="G57" s="35">
        <v>42.27</v>
      </c>
      <c r="H57" s="35"/>
      <c r="I57" s="105">
        <v>42.24</v>
      </c>
      <c r="J57" s="109">
        <v>42.16</v>
      </c>
      <c r="K57" s="106"/>
      <c r="L57" s="1"/>
    </row>
    <row r="58" spans="2:12" x14ac:dyDescent="0.3">
      <c r="B58" s="1">
        <v>38</v>
      </c>
      <c r="C58" s="34"/>
      <c r="D58" s="35">
        <v>41.82</v>
      </c>
      <c r="E58" s="35"/>
      <c r="F58" s="35"/>
      <c r="G58" s="35">
        <v>42.34</v>
      </c>
      <c r="H58" s="35"/>
      <c r="I58" s="105">
        <v>42.1</v>
      </c>
      <c r="J58" s="109">
        <v>42.16</v>
      </c>
      <c r="K58" s="106"/>
      <c r="L58" s="1"/>
    </row>
    <row r="59" spans="2:12" x14ac:dyDescent="0.3">
      <c r="B59" s="1">
        <v>39</v>
      </c>
      <c r="C59" s="34"/>
      <c r="D59" s="35">
        <v>41.75</v>
      </c>
      <c r="E59" s="35"/>
      <c r="F59" s="35"/>
      <c r="G59" s="35">
        <v>42.28</v>
      </c>
      <c r="H59" s="35"/>
      <c r="I59" s="105">
        <v>42.35</v>
      </c>
      <c r="J59" s="109">
        <v>42.31</v>
      </c>
      <c r="K59" s="106"/>
      <c r="L59" s="1"/>
    </row>
    <row r="60" spans="2:12" x14ac:dyDescent="0.3">
      <c r="B60" s="1">
        <v>40</v>
      </c>
      <c r="C60" s="34"/>
      <c r="D60" s="35">
        <v>41.83</v>
      </c>
      <c r="E60" s="35"/>
      <c r="F60" s="35"/>
      <c r="G60" s="35">
        <v>41.99</v>
      </c>
      <c r="H60" s="35"/>
      <c r="I60" s="105">
        <v>42.08</v>
      </c>
      <c r="J60" s="109">
        <v>42.19</v>
      </c>
      <c r="K60" s="106"/>
      <c r="L60" s="1"/>
    </row>
    <row r="61" spans="2:12" x14ac:dyDescent="0.3">
      <c r="B61" s="1">
        <v>41</v>
      </c>
      <c r="C61" s="34"/>
      <c r="D61" s="35">
        <v>42.36</v>
      </c>
      <c r="E61" s="35"/>
      <c r="F61" s="35"/>
      <c r="G61" s="35">
        <v>42.16</v>
      </c>
      <c r="H61" s="35"/>
      <c r="I61" s="105">
        <v>42.03</v>
      </c>
      <c r="J61" s="109">
        <v>42.24</v>
      </c>
      <c r="K61" s="106"/>
      <c r="L61" s="1"/>
    </row>
    <row r="62" spans="2:12" x14ac:dyDescent="0.3">
      <c r="B62" s="1">
        <v>42</v>
      </c>
      <c r="C62" s="34"/>
      <c r="D62" s="35">
        <v>41.97</v>
      </c>
      <c r="E62" s="35"/>
      <c r="F62" s="35"/>
      <c r="G62" s="35">
        <v>42.28</v>
      </c>
      <c r="H62" s="35"/>
      <c r="I62" s="105">
        <v>42.13</v>
      </c>
      <c r="J62" s="109">
        <v>42.47</v>
      </c>
      <c r="K62" s="106"/>
      <c r="L62" s="1"/>
    </row>
    <row r="63" spans="2:12" x14ac:dyDescent="0.3">
      <c r="B63" s="1">
        <v>43</v>
      </c>
      <c r="C63" s="34"/>
      <c r="D63" s="35">
        <v>41.86</v>
      </c>
      <c r="E63" s="35"/>
      <c r="F63" s="35"/>
      <c r="G63" s="35">
        <v>42.06</v>
      </c>
      <c r="H63" s="35"/>
      <c r="I63" s="105">
        <v>42.46</v>
      </c>
      <c r="J63" s="109">
        <v>42.32</v>
      </c>
      <c r="K63" s="106"/>
      <c r="L63" s="1"/>
    </row>
    <row r="64" spans="2:12" x14ac:dyDescent="0.3">
      <c r="B64" s="1">
        <v>44</v>
      </c>
      <c r="C64" s="34"/>
      <c r="D64" s="35">
        <v>41.93</v>
      </c>
      <c r="E64" s="35"/>
      <c r="F64" s="35"/>
      <c r="G64" s="35">
        <v>42.08</v>
      </c>
      <c r="H64" s="35"/>
      <c r="I64" s="105">
        <v>42.26</v>
      </c>
      <c r="J64" s="109">
        <v>42.27</v>
      </c>
      <c r="K64" s="106"/>
      <c r="L64" s="1"/>
    </row>
    <row r="65" spans="2:12" x14ac:dyDescent="0.3">
      <c r="B65" s="1">
        <v>45</v>
      </c>
      <c r="C65" s="34"/>
      <c r="D65" s="35">
        <v>42.24</v>
      </c>
      <c r="E65" s="35"/>
      <c r="F65" s="35"/>
      <c r="G65" s="35">
        <v>42.16</v>
      </c>
      <c r="H65" s="35"/>
      <c r="I65" s="105">
        <v>42.25</v>
      </c>
      <c r="J65" s="109">
        <v>42.14</v>
      </c>
      <c r="K65" s="106"/>
      <c r="L65" s="1"/>
    </row>
    <row r="66" spans="2:12" x14ac:dyDescent="0.3">
      <c r="B66" s="1">
        <v>46</v>
      </c>
      <c r="C66" s="34"/>
      <c r="D66" s="35">
        <v>42.11</v>
      </c>
      <c r="E66" s="35"/>
      <c r="F66" s="35"/>
      <c r="G66" s="35"/>
      <c r="H66" s="35"/>
      <c r="I66" s="105">
        <v>42.36</v>
      </c>
      <c r="J66" s="109">
        <v>42.14</v>
      </c>
      <c r="K66" s="106"/>
      <c r="L66" s="1"/>
    </row>
    <row r="67" spans="2:12" x14ac:dyDescent="0.3">
      <c r="B67" s="1">
        <v>47</v>
      </c>
      <c r="C67" s="34"/>
      <c r="D67" s="35">
        <v>42.16</v>
      </c>
      <c r="E67" s="35"/>
      <c r="F67" s="35"/>
      <c r="G67" s="35"/>
      <c r="H67" s="35"/>
      <c r="I67" s="105">
        <v>42.32</v>
      </c>
      <c r="J67" s="109">
        <v>42.16</v>
      </c>
      <c r="K67" s="106"/>
      <c r="L67" s="1"/>
    </row>
    <row r="68" spans="2:12" x14ac:dyDescent="0.3">
      <c r="B68" s="1">
        <v>48</v>
      </c>
      <c r="C68" s="34"/>
      <c r="D68" s="35">
        <v>42.07</v>
      </c>
      <c r="E68" s="35"/>
      <c r="F68" s="35"/>
      <c r="G68" s="35"/>
      <c r="H68" s="35"/>
      <c r="I68" s="105">
        <v>42.25</v>
      </c>
      <c r="J68" s="109">
        <v>42.01</v>
      </c>
      <c r="K68" s="106"/>
      <c r="L68" s="1"/>
    </row>
    <row r="69" spans="2:12" x14ac:dyDescent="0.3">
      <c r="B69" s="1">
        <v>49</v>
      </c>
      <c r="C69" s="34"/>
      <c r="D69" s="35">
        <v>42.06</v>
      </c>
      <c r="E69" s="35"/>
      <c r="F69" s="35"/>
      <c r="G69" s="35"/>
      <c r="H69" s="35"/>
      <c r="I69" s="105">
        <v>42.29</v>
      </c>
      <c r="J69" s="109">
        <v>41.98</v>
      </c>
      <c r="K69" s="106"/>
      <c r="L69" s="1"/>
    </row>
    <row r="70" spans="2:12" x14ac:dyDescent="0.3">
      <c r="B70" s="1">
        <v>50</v>
      </c>
      <c r="C70" s="34"/>
      <c r="D70" s="35">
        <v>41.98</v>
      </c>
      <c r="E70" s="35"/>
      <c r="F70" s="35"/>
      <c r="G70" s="35"/>
      <c r="H70" s="35"/>
      <c r="I70" s="105">
        <v>42.23</v>
      </c>
      <c r="J70" s="109">
        <v>42</v>
      </c>
      <c r="K70" s="106"/>
      <c r="L70" s="1"/>
    </row>
    <row r="71" spans="2:12" x14ac:dyDescent="0.3">
      <c r="B71" s="1">
        <v>51</v>
      </c>
      <c r="C71" s="34"/>
      <c r="D71" s="35">
        <v>42.23</v>
      </c>
      <c r="E71" s="35"/>
      <c r="F71" s="35"/>
      <c r="G71" s="35"/>
      <c r="H71" s="35"/>
      <c r="I71" s="105">
        <v>42.29</v>
      </c>
      <c r="J71" s="109">
        <v>42.23</v>
      </c>
      <c r="K71" s="106"/>
      <c r="L71" s="1"/>
    </row>
    <row r="72" spans="2:12" x14ac:dyDescent="0.3">
      <c r="B72" s="1">
        <v>52</v>
      </c>
      <c r="C72" s="34"/>
      <c r="D72" s="35">
        <v>42.18</v>
      </c>
      <c r="E72" s="35"/>
      <c r="F72" s="35"/>
      <c r="G72" s="35"/>
      <c r="H72" s="35"/>
      <c r="I72" s="105">
        <v>42.21</v>
      </c>
      <c r="J72" s="109"/>
      <c r="K72" s="106"/>
      <c r="L72" s="1"/>
    </row>
    <row r="73" spans="2:12" x14ac:dyDescent="0.3">
      <c r="B73" s="1">
        <v>53</v>
      </c>
      <c r="C73" s="34"/>
      <c r="D73" s="35">
        <v>42.1</v>
      </c>
      <c r="E73" s="35"/>
      <c r="F73" s="35"/>
      <c r="G73" s="35"/>
      <c r="H73" s="35"/>
      <c r="I73" s="105">
        <v>42.39</v>
      </c>
      <c r="J73" s="109"/>
      <c r="K73" s="106"/>
      <c r="L73" s="1"/>
    </row>
    <row r="74" spans="2:12" x14ac:dyDescent="0.3">
      <c r="B74" s="1">
        <v>54</v>
      </c>
      <c r="C74" s="34"/>
      <c r="D74" s="35">
        <v>42.04</v>
      </c>
      <c r="E74" s="35"/>
      <c r="F74" s="35"/>
      <c r="G74" s="35"/>
      <c r="H74" s="35"/>
      <c r="I74" s="105">
        <v>42.19</v>
      </c>
      <c r="J74" s="109"/>
      <c r="K74" s="106"/>
      <c r="L74" s="1"/>
    </row>
    <row r="75" spans="2:12" x14ac:dyDescent="0.3">
      <c r="B75" s="1">
        <v>55</v>
      </c>
      <c r="C75" s="34"/>
      <c r="D75" s="35">
        <v>41.99</v>
      </c>
      <c r="E75" s="35"/>
      <c r="F75" s="35"/>
      <c r="G75" s="35"/>
      <c r="H75" s="35"/>
      <c r="I75" s="105">
        <v>42.24</v>
      </c>
      <c r="J75" s="109"/>
      <c r="K75" s="106"/>
      <c r="L75" s="1"/>
    </row>
    <row r="76" spans="2:12" x14ac:dyDescent="0.3">
      <c r="B76" s="1">
        <v>56</v>
      </c>
      <c r="C76" s="34"/>
      <c r="D76" s="35">
        <v>42.09</v>
      </c>
      <c r="E76" s="35"/>
      <c r="F76" s="35"/>
      <c r="G76" s="35"/>
      <c r="H76" s="35"/>
      <c r="I76" s="105">
        <v>42.33</v>
      </c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/>
      <c r="H77" s="35"/>
      <c r="I77" s="106">
        <v>42.16</v>
      </c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/>
      <c r="H78" s="105"/>
      <c r="I78" s="106">
        <v>42.07</v>
      </c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A5" sqref="A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393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376</v>
      </c>
      <c r="C8" s="76">
        <v>5</v>
      </c>
      <c r="D8" s="115">
        <f>COUNTA(C21:C85)</f>
        <v>22</v>
      </c>
      <c r="E8" s="81">
        <f>COUNTA(C21:C85)</f>
        <v>22</v>
      </c>
      <c r="F8" s="412">
        <f>MIN(C21:C84)</f>
        <v>42.03</v>
      </c>
      <c r="G8" s="118">
        <f>AVERAGE(C21:C87)</f>
        <v>43.145454545454534</v>
      </c>
      <c r="H8" s="62">
        <v>2</v>
      </c>
      <c r="I8" s="86">
        <f>G8-F8</f>
        <v>1.1154545454545328</v>
      </c>
      <c r="J8" s="91">
        <v>1.1554097222222221E-2</v>
      </c>
      <c r="K8" s="98">
        <f>J8</f>
        <v>1.1554097222222221E-2</v>
      </c>
      <c r="L8" s="99">
        <f>K8</f>
        <v>1.1554097222222221E-2</v>
      </c>
      <c r="M8" s="397" t="s">
        <v>196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376</v>
      </c>
      <c r="C9" s="77" t="s">
        <v>341</v>
      </c>
      <c r="D9" s="18">
        <f>COUNTA(D21:D85)+D8+1</f>
        <v>82</v>
      </c>
      <c r="E9" s="82">
        <f>COUNTA(D21:D85)+1</f>
        <v>60</v>
      </c>
      <c r="F9" s="414">
        <f>MIN(D21:D84)</f>
        <v>41.74</v>
      </c>
      <c r="G9" s="49">
        <f>AVERAGE(D21:D86)</f>
        <v>42.126779661016933</v>
      </c>
      <c r="H9" s="16">
        <v>1</v>
      </c>
      <c r="I9" s="87">
        <f>G9-F9</f>
        <v>0.38677966101693073</v>
      </c>
      <c r="J9" s="92">
        <v>4.1967233796296299E-2</v>
      </c>
      <c r="K9" s="100">
        <f t="shared" ref="K9:K15" si="0">J9-J8</f>
        <v>3.041313657407408E-2</v>
      </c>
      <c r="L9" s="101">
        <f>K9+L8</f>
        <v>4.1967233796296299E-2</v>
      </c>
      <c r="M9" s="398" t="s">
        <v>239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80" t="s">
        <v>377</v>
      </c>
      <c r="C10" s="77" t="s">
        <v>331</v>
      </c>
      <c r="D10" s="18">
        <f>COUNTA(E21:E85)+D9+1</f>
        <v>102</v>
      </c>
      <c r="E10" s="82">
        <f>COUNTA(E21:E85)+1</f>
        <v>20</v>
      </c>
      <c r="F10" s="421">
        <f>MIN(E21:E86)</f>
        <v>42.17</v>
      </c>
      <c r="G10" s="48">
        <f>AVERAGE(E21:E87)</f>
        <v>42.507894736842111</v>
      </c>
      <c r="H10" s="16">
        <v>2</v>
      </c>
      <c r="I10" s="87">
        <f t="shared" ref="I10:I15" si="1">G10-F10</f>
        <v>0.33789473684210947</v>
      </c>
      <c r="J10" s="92">
        <v>5.3004675925925927E-2</v>
      </c>
      <c r="K10" s="100">
        <f t="shared" si="0"/>
        <v>1.1037442129629628E-2</v>
      </c>
      <c r="L10" s="101">
        <f>K10</f>
        <v>1.1037442129629628E-2</v>
      </c>
      <c r="M10" s="398" t="s">
        <v>240</v>
      </c>
      <c r="N10" s="65" t="s">
        <v>312</v>
      </c>
      <c r="O10" s="56" t="s">
        <v>313</v>
      </c>
      <c r="P10" s="17"/>
    </row>
    <row r="11" spans="1:16" s="3" customFormat="1" ht="30" customHeight="1" thickBot="1" x14ac:dyDescent="0.35">
      <c r="A11" s="74">
        <v>4</v>
      </c>
      <c r="B11" s="80" t="s">
        <v>377</v>
      </c>
      <c r="C11" s="77" t="s">
        <v>357</v>
      </c>
      <c r="D11" s="18">
        <f>COUNTA(F21:F85)+D10+1</f>
        <v>151</v>
      </c>
      <c r="E11" s="82">
        <f>COUNTA(F21:F85)+1</f>
        <v>49</v>
      </c>
      <c r="F11" s="415">
        <f>MIN(F21:F86)</f>
        <v>41.87</v>
      </c>
      <c r="G11" s="48">
        <f>AVERAGE(F21:F86)</f>
        <v>42.15208333333333</v>
      </c>
      <c r="H11" s="16">
        <v>9</v>
      </c>
      <c r="I11" s="87">
        <f t="shared" si="1"/>
        <v>0.28208333333333258</v>
      </c>
      <c r="J11" s="92">
        <v>7.7784386574074077E-2</v>
      </c>
      <c r="K11" s="100">
        <f t="shared" si="0"/>
        <v>2.477971064814815E-2</v>
      </c>
      <c r="L11" s="101">
        <f>K11+L8</f>
        <v>3.6333807870370369E-2</v>
      </c>
      <c r="M11" s="398" t="s">
        <v>241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376</v>
      </c>
      <c r="C12" s="78" t="s">
        <v>338</v>
      </c>
      <c r="D12" s="18">
        <f>COUNTA(G21:G85)+D11+1</f>
        <v>206</v>
      </c>
      <c r="E12" s="82">
        <f>COUNTA(G21:G85)+1</f>
        <v>55</v>
      </c>
      <c r="F12" s="117">
        <f>MIN(G21:G86)</f>
        <v>41.92</v>
      </c>
      <c r="G12" s="48">
        <f>AVERAGE(G21:G886)</f>
        <v>42.214259259259251</v>
      </c>
      <c r="H12" s="16">
        <v>3</v>
      </c>
      <c r="I12" s="87">
        <f t="shared" si="1"/>
        <v>0.29425925925924901</v>
      </c>
      <c r="J12" s="92">
        <v>0.10578678240740741</v>
      </c>
      <c r="K12" s="100">
        <f t="shared" si="0"/>
        <v>2.8002395833333332E-2</v>
      </c>
      <c r="L12" s="101">
        <f>K12+L9</f>
        <v>6.9969629629629632E-2</v>
      </c>
      <c r="M12" s="398" t="s">
        <v>242</v>
      </c>
      <c r="N12" s="64"/>
      <c r="O12" s="47"/>
    </row>
    <row r="13" spans="1:16" s="3" customFormat="1" ht="30" customHeight="1" x14ac:dyDescent="0.3">
      <c r="A13" s="74">
        <v>6</v>
      </c>
      <c r="B13" s="122" t="s">
        <v>377</v>
      </c>
      <c r="C13" s="78" t="s">
        <v>340</v>
      </c>
      <c r="D13" s="18">
        <f>COUNTA(H21:H85)+D12+1</f>
        <v>256</v>
      </c>
      <c r="E13" s="82">
        <f>COUNTA(H21:H85)+1</f>
        <v>50</v>
      </c>
      <c r="F13" s="88">
        <f>MIN(H21:H86)</f>
        <v>42.24</v>
      </c>
      <c r="G13" s="48">
        <f>AVERAGE(H21:H86)</f>
        <v>42.619387755102061</v>
      </c>
      <c r="H13" s="16">
        <v>3</v>
      </c>
      <c r="I13" s="87">
        <f>G13-F13</f>
        <v>0.37938775510205858</v>
      </c>
      <c r="J13" s="92">
        <v>0.13165954861111109</v>
      </c>
      <c r="K13" s="100">
        <f t="shared" si="0"/>
        <v>2.5872766203703684E-2</v>
      </c>
      <c r="L13" s="101">
        <f t="shared" ref="L10:L15" si="2">K13+L11</f>
        <v>6.2206574074074053E-2</v>
      </c>
      <c r="M13" s="398" t="s">
        <v>243</v>
      </c>
      <c r="N13" s="65" t="s">
        <v>314</v>
      </c>
      <c r="O13" s="400" t="s">
        <v>315</v>
      </c>
    </row>
    <row r="14" spans="1:16" s="3" customFormat="1" ht="30" customHeight="1" x14ac:dyDescent="0.3">
      <c r="A14" s="74">
        <v>7</v>
      </c>
      <c r="B14" s="122" t="s">
        <v>376</v>
      </c>
      <c r="C14" s="78" t="s">
        <v>328</v>
      </c>
      <c r="D14" s="18">
        <f>COUNTA(I21:I85)+D13+1</f>
        <v>274</v>
      </c>
      <c r="E14" s="82">
        <f>COUNTA(I21:I85)+1</f>
        <v>18</v>
      </c>
      <c r="F14" s="88">
        <f>MIN(I21:I86)</f>
        <v>42.14</v>
      </c>
      <c r="G14" s="39">
        <f>AVERAGE(I21:I86)</f>
        <v>42.319411764705883</v>
      </c>
      <c r="H14" s="16">
        <v>4</v>
      </c>
      <c r="I14" s="87">
        <f t="shared" si="1"/>
        <v>0.1794117647058826</v>
      </c>
      <c r="J14" s="92">
        <v>0.14153031250000001</v>
      </c>
      <c r="K14" s="429">
        <f t="shared" si="0"/>
        <v>9.8707638888889115E-3</v>
      </c>
      <c r="L14" s="102">
        <f t="shared" si="2"/>
        <v>7.9840393518518543E-2</v>
      </c>
      <c r="M14" s="398" t="s">
        <v>244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377</v>
      </c>
      <c r="C15" s="79" t="s">
        <v>338</v>
      </c>
      <c r="D15" s="116">
        <f>COUNTA(J21:J85)+D14+1</f>
        <v>326</v>
      </c>
      <c r="E15" s="83">
        <f>COUNTA(J21:J85)+1</f>
        <v>52</v>
      </c>
      <c r="F15" s="89">
        <f>MIN(J21:J86)</f>
        <v>42.02</v>
      </c>
      <c r="G15" s="66">
        <f>AVERAGE(J21:J86)</f>
        <v>42.288039215686275</v>
      </c>
      <c r="H15" s="67">
        <v>8</v>
      </c>
      <c r="I15" s="90">
        <f t="shared" si="1"/>
        <v>0.26803921568627231</v>
      </c>
      <c r="J15" s="93" t="str">
        <f>'Общие результаты'!G6</f>
        <v>4:00:44</v>
      </c>
      <c r="K15" s="103">
        <f t="shared" si="0"/>
        <v>2.5645613425925917E-2</v>
      </c>
      <c r="L15" s="104">
        <f t="shared" si="2"/>
        <v>8.785218749999997E-2</v>
      </c>
      <c r="M15" s="95"/>
      <c r="N15" s="401" t="s">
        <v>391</v>
      </c>
      <c r="O15" s="400" t="s">
        <v>392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AVERAGE(F8,F9,F12,F14)</f>
        <v>41.957500000000003</v>
      </c>
      <c r="G16" s="41">
        <f>AVERAGE(G8,G9,G12,G14)</f>
        <v>42.451476307609148</v>
      </c>
      <c r="H16" s="54" t="s">
        <v>378</v>
      </c>
      <c r="I16" s="42">
        <f>AVERAGE(I8,I9,I12,I14)</f>
        <v>0.49397630760914879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AVERAGE(F10,F11,F13,F15)</f>
        <v>42.075000000000003</v>
      </c>
      <c r="G17" s="24">
        <f>AVERAGE(G10,G11,G13,G15)</f>
        <v>42.391851260240941</v>
      </c>
      <c r="H17" s="55" t="s">
        <v>344</v>
      </c>
      <c r="I17" s="25">
        <f>AVERAGE(I10,I11,I13,I15)</f>
        <v>0.31685126024094323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42.016249999999999</v>
      </c>
      <c r="G18" s="28">
        <f>AVERAGE(C21:J90)</f>
        <v>42.350062695924763</v>
      </c>
      <c r="H18" s="29"/>
      <c r="I18" s="30">
        <f>AVERAGE(I8:I15)</f>
        <v>0.40541378392504601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 xml:space="preserve">Звягин Григорий </v>
      </c>
      <c r="D20" s="31" t="str">
        <f>B9</f>
        <v xml:space="preserve">Звягин Григорий </v>
      </c>
      <c r="E20" s="15" t="str">
        <f>B10</f>
        <v>Голубченко Саша</v>
      </c>
      <c r="F20" s="15" t="str">
        <f>B11</f>
        <v>Голубченко Саша</v>
      </c>
      <c r="G20" s="15" t="str">
        <f>B12</f>
        <v xml:space="preserve">Звягин Григорий </v>
      </c>
      <c r="H20" s="15" t="str">
        <f>B13</f>
        <v>Голубченко Саша</v>
      </c>
      <c r="I20" s="15" t="str">
        <f>B14</f>
        <v xml:space="preserve">Звягин Григорий </v>
      </c>
      <c r="J20" s="15" t="str">
        <f>B15</f>
        <v>Голубченко Саша</v>
      </c>
    </row>
    <row r="21" spans="1:14" x14ac:dyDescent="0.3">
      <c r="B21" s="1">
        <v>1</v>
      </c>
      <c r="C21" s="32">
        <v>45.31</v>
      </c>
      <c r="D21" s="33">
        <v>43.21</v>
      </c>
      <c r="E21" s="33">
        <v>43.14</v>
      </c>
      <c r="F21" s="33">
        <v>43.12</v>
      </c>
      <c r="G21" s="33">
        <v>42.92</v>
      </c>
      <c r="H21" s="33">
        <v>44.96</v>
      </c>
      <c r="I21" s="107">
        <v>42.98</v>
      </c>
      <c r="J21" s="108">
        <v>43.59</v>
      </c>
      <c r="K21" s="105"/>
      <c r="M21" s="2"/>
      <c r="N21" s="2"/>
    </row>
    <row r="22" spans="1:14" x14ac:dyDescent="0.3">
      <c r="B22" s="1">
        <v>2</v>
      </c>
      <c r="C22" s="34">
        <v>45.01</v>
      </c>
      <c r="D22" s="35">
        <v>41.92</v>
      </c>
      <c r="E22" s="35">
        <v>42.46</v>
      </c>
      <c r="F22" s="35">
        <v>41.89</v>
      </c>
      <c r="G22" s="35">
        <v>42.3</v>
      </c>
      <c r="H22" s="35">
        <v>43.07</v>
      </c>
      <c r="I22" s="105">
        <v>42.34</v>
      </c>
      <c r="J22" s="109">
        <v>42.52</v>
      </c>
      <c r="K22" s="105"/>
      <c r="M22" s="3"/>
      <c r="N22" s="3"/>
    </row>
    <row r="23" spans="1:14" x14ac:dyDescent="0.3">
      <c r="B23" s="1">
        <v>3</v>
      </c>
      <c r="C23" s="34">
        <v>44.09</v>
      </c>
      <c r="D23" s="35">
        <v>42.09</v>
      </c>
      <c r="E23" s="35">
        <v>42.41</v>
      </c>
      <c r="F23" s="35">
        <v>42.16</v>
      </c>
      <c r="G23" s="35">
        <v>42.17</v>
      </c>
      <c r="H23" s="35">
        <v>42.89</v>
      </c>
      <c r="I23" s="105">
        <v>42.25</v>
      </c>
      <c r="J23" s="109">
        <v>42.85</v>
      </c>
      <c r="K23" s="105"/>
      <c r="M23" s="3"/>
      <c r="N23" s="3"/>
    </row>
    <row r="24" spans="1:14" x14ac:dyDescent="0.3">
      <c r="B24" s="1">
        <v>4</v>
      </c>
      <c r="C24" s="34">
        <v>43.15</v>
      </c>
      <c r="D24" s="35">
        <v>41.94</v>
      </c>
      <c r="E24" s="35">
        <v>42.49</v>
      </c>
      <c r="F24" s="35">
        <v>42.05</v>
      </c>
      <c r="G24" s="35">
        <v>42.09</v>
      </c>
      <c r="H24" s="35">
        <v>42.8</v>
      </c>
      <c r="I24" s="105">
        <v>42.2</v>
      </c>
      <c r="J24" s="109">
        <v>42.14</v>
      </c>
      <c r="K24" s="105"/>
      <c r="M24" s="3"/>
      <c r="N24" s="3"/>
    </row>
    <row r="25" spans="1:14" x14ac:dyDescent="0.3">
      <c r="B25" s="1">
        <v>5</v>
      </c>
      <c r="C25" s="34">
        <v>43.83</v>
      </c>
      <c r="D25" s="35">
        <v>42.1</v>
      </c>
      <c r="E25" s="35">
        <v>42.4</v>
      </c>
      <c r="F25" s="35">
        <v>42.37</v>
      </c>
      <c r="G25" s="35">
        <v>42.16</v>
      </c>
      <c r="H25" s="35">
        <v>42.63</v>
      </c>
      <c r="I25" s="105">
        <v>42.42</v>
      </c>
      <c r="J25" s="109">
        <v>42.37</v>
      </c>
      <c r="K25" s="105"/>
    </row>
    <row r="26" spans="1:14" x14ac:dyDescent="0.3">
      <c r="B26" s="1">
        <v>6</v>
      </c>
      <c r="C26" s="34">
        <v>42.67</v>
      </c>
      <c r="D26" s="35">
        <v>42.11</v>
      </c>
      <c r="E26" s="35">
        <v>42.41</v>
      </c>
      <c r="F26" s="35">
        <v>41.92</v>
      </c>
      <c r="G26" s="35">
        <v>42.16</v>
      </c>
      <c r="H26" s="35">
        <v>42.59</v>
      </c>
      <c r="I26" s="105">
        <v>42.4</v>
      </c>
      <c r="J26" s="109">
        <v>42.47</v>
      </c>
      <c r="K26" s="105"/>
    </row>
    <row r="27" spans="1:14" x14ac:dyDescent="0.3">
      <c r="B27" s="1">
        <v>7</v>
      </c>
      <c r="C27" s="34">
        <v>44.04</v>
      </c>
      <c r="D27" s="35">
        <v>41.93</v>
      </c>
      <c r="E27" s="35">
        <v>42.28</v>
      </c>
      <c r="F27" s="35">
        <v>42.2</v>
      </c>
      <c r="G27" s="35">
        <v>42.64</v>
      </c>
      <c r="H27" s="35">
        <v>42.77</v>
      </c>
      <c r="I27" s="105">
        <v>42.2</v>
      </c>
      <c r="J27" s="109">
        <v>42.27</v>
      </c>
      <c r="K27" s="105"/>
    </row>
    <row r="28" spans="1:14" x14ac:dyDescent="0.3">
      <c r="B28" s="1">
        <v>8</v>
      </c>
      <c r="C28" s="34">
        <v>42.16</v>
      </c>
      <c r="D28" s="35">
        <v>41.99</v>
      </c>
      <c r="E28" s="35">
        <v>42.39</v>
      </c>
      <c r="F28" s="35">
        <v>42.23</v>
      </c>
      <c r="G28" s="35">
        <v>42.22</v>
      </c>
      <c r="H28" s="35">
        <v>42.69</v>
      </c>
      <c r="I28" s="105">
        <v>42.33</v>
      </c>
      <c r="J28" s="109">
        <v>42.47</v>
      </c>
      <c r="K28" s="105"/>
    </row>
    <row r="29" spans="1:14" x14ac:dyDescent="0.3">
      <c r="B29" s="1">
        <v>9</v>
      </c>
      <c r="C29" s="40">
        <v>42.72</v>
      </c>
      <c r="D29" s="35">
        <v>42.14</v>
      </c>
      <c r="E29" s="35">
        <v>42.51</v>
      </c>
      <c r="F29" s="35">
        <v>41.94</v>
      </c>
      <c r="G29" s="35">
        <v>42.48</v>
      </c>
      <c r="H29" s="35">
        <v>42.93</v>
      </c>
      <c r="I29" s="105">
        <v>42.29</v>
      </c>
      <c r="J29" s="109">
        <v>42.15</v>
      </c>
      <c r="K29" s="105"/>
    </row>
    <row r="30" spans="1:14" x14ac:dyDescent="0.3">
      <c r="B30" s="1">
        <v>10</v>
      </c>
      <c r="C30" s="34">
        <v>44.3</v>
      </c>
      <c r="D30" s="35">
        <v>41.94</v>
      </c>
      <c r="E30" s="35">
        <v>42.38</v>
      </c>
      <c r="F30" s="35">
        <v>42.08</v>
      </c>
      <c r="G30" s="35">
        <v>42.03</v>
      </c>
      <c r="H30" s="35">
        <v>42.59</v>
      </c>
      <c r="I30" s="105">
        <v>42.14</v>
      </c>
      <c r="J30" s="109">
        <v>42.24</v>
      </c>
      <c r="K30" s="105"/>
    </row>
    <row r="31" spans="1:14" x14ac:dyDescent="0.3">
      <c r="B31" s="1">
        <v>11</v>
      </c>
      <c r="C31" s="34">
        <v>42.82</v>
      </c>
      <c r="D31" s="35">
        <v>42.12</v>
      </c>
      <c r="E31" s="35">
        <v>42.17</v>
      </c>
      <c r="F31" s="35">
        <v>42.03</v>
      </c>
      <c r="G31" s="35">
        <v>42.08</v>
      </c>
      <c r="H31" s="35">
        <v>42.85</v>
      </c>
      <c r="I31" s="105">
        <v>42.33</v>
      </c>
      <c r="J31" s="109">
        <v>42.18</v>
      </c>
      <c r="K31" s="105"/>
    </row>
    <row r="32" spans="1:14" x14ac:dyDescent="0.3">
      <c r="B32" s="1">
        <v>12</v>
      </c>
      <c r="C32" s="34">
        <v>44.67</v>
      </c>
      <c r="D32" s="35">
        <v>42.01</v>
      </c>
      <c r="E32" s="35">
        <v>42.87</v>
      </c>
      <c r="F32" s="35">
        <v>42.68</v>
      </c>
      <c r="G32" s="35">
        <v>41.94</v>
      </c>
      <c r="H32" s="35">
        <v>42.69</v>
      </c>
      <c r="I32" s="105">
        <v>42.32</v>
      </c>
      <c r="J32" s="109">
        <v>42.25</v>
      </c>
      <c r="K32" s="105"/>
    </row>
    <row r="33" spans="2:12" x14ac:dyDescent="0.3">
      <c r="B33" s="1">
        <v>13</v>
      </c>
      <c r="C33" s="34">
        <v>42.79</v>
      </c>
      <c r="D33" s="35">
        <v>41.96</v>
      </c>
      <c r="E33" s="35">
        <v>42.85</v>
      </c>
      <c r="F33" s="35">
        <v>42.28</v>
      </c>
      <c r="G33" s="35">
        <v>41.96</v>
      </c>
      <c r="H33" s="35">
        <v>42.59</v>
      </c>
      <c r="I33" s="105">
        <v>42.28</v>
      </c>
      <c r="J33" s="109">
        <v>42.19</v>
      </c>
      <c r="K33" s="106"/>
      <c r="L33" s="1"/>
    </row>
    <row r="34" spans="2:12" x14ac:dyDescent="0.3">
      <c r="B34" s="1">
        <v>14</v>
      </c>
      <c r="C34" s="37">
        <v>42.81</v>
      </c>
      <c r="D34" s="35">
        <v>41.93</v>
      </c>
      <c r="E34" s="35">
        <v>42.24</v>
      </c>
      <c r="F34" s="35">
        <v>42.31</v>
      </c>
      <c r="G34" s="35">
        <v>42.07</v>
      </c>
      <c r="H34" s="35">
        <v>42.4</v>
      </c>
      <c r="I34" s="105">
        <v>42.22</v>
      </c>
      <c r="J34" s="109">
        <v>42.4</v>
      </c>
      <c r="K34" s="106"/>
      <c r="L34" s="1"/>
    </row>
    <row r="35" spans="2:12" x14ac:dyDescent="0.3">
      <c r="B35" s="1">
        <v>15</v>
      </c>
      <c r="C35" s="34">
        <v>42.06</v>
      </c>
      <c r="D35" s="35">
        <v>42.13</v>
      </c>
      <c r="E35" s="35">
        <v>42.23</v>
      </c>
      <c r="F35" s="35">
        <v>42.06</v>
      </c>
      <c r="G35" s="35">
        <v>42.15</v>
      </c>
      <c r="H35" s="35">
        <v>42.47</v>
      </c>
      <c r="I35" s="105">
        <v>42.2</v>
      </c>
      <c r="J35" s="109">
        <v>42.3</v>
      </c>
      <c r="K35" s="106"/>
      <c r="L35" s="1"/>
    </row>
    <row r="36" spans="2:12" x14ac:dyDescent="0.3">
      <c r="B36" s="1">
        <v>16</v>
      </c>
      <c r="C36" s="34">
        <v>42.21</v>
      </c>
      <c r="D36" s="43">
        <v>42.02</v>
      </c>
      <c r="E36" s="35">
        <v>42.84</v>
      </c>
      <c r="F36" s="35">
        <v>42.01</v>
      </c>
      <c r="G36" s="35">
        <v>42.07</v>
      </c>
      <c r="H36" s="35">
        <v>42.35</v>
      </c>
      <c r="I36" s="105">
        <v>42.25</v>
      </c>
      <c r="J36" s="109">
        <v>42.34</v>
      </c>
      <c r="K36" s="106"/>
      <c r="L36" s="1"/>
    </row>
    <row r="37" spans="2:12" x14ac:dyDescent="0.3">
      <c r="B37" s="1">
        <v>17</v>
      </c>
      <c r="C37" s="34">
        <v>42.15</v>
      </c>
      <c r="D37" s="35">
        <v>41.98</v>
      </c>
      <c r="E37" s="35">
        <v>42.28</v>
      </c>
      <c r="F37" s="35">
        <v>42.05</v>
      </c>
      <c r="G37" s="35">
        <v>42.03</v>
      </c>
      <c r="H37" s="35">
        <v>42.34</v>
      </c>
      <c r="I37" s="105">
        <v>42.28</v>
      </c>
      <c r="J37" s="109">
        <v>42.23</v>
      </c>
      <c r="K37" s="106"/>
      <c r="L37" s="1"/>
    </row>
    <row r="38" spans="2:12" x14ac:dyDescent="0.3">
      <c r="B38" s="1">
        <v>18</v>
      </c>
      <c r="C38" s="34">
        <v>42.03</v>
      </c>
      <c r="D38" s="35">
        <v>41.86</v>
      </c>
      <c r="E38" s="35">
        <v>42.31</v>
      </c>
      <c r="F38" s="35">
        <v>42.15</v>
      </c>
      <c r="G38" s="35">
        <v>42.27</v>
      </c>
      <c r="H38" s="35">
        <v>42.39</v>
      </c>
      <c r="I38" s="105"/>
      <c r="J38" s="109">
        <v>42.32</v>
      </c>
      <c r="K38" s="106"/>
      <c r="L38" s="1"/>
    </row>
    <row r="39" spans="2:12" x14ac:dyDescent="0.3">
      <c r="B39" s="1">
        <v>19</v>
      </c>
      <c r="C39" s="34">
        <v>42.41</v>
      </c>
      <c r="D39" s="35">
        <v>42.26</v>
      </c>
      <c r="E39" s="35">
        <v>42.99</v>
      </c>
      <c r="F39" s="35">
        <v>42.07</v>
      </c>
      <c r="G39" s="35">
        <v>42.01</v>
      </c>
      <c r="H39" s="35">
        <v>42.46</v>
      </c>
      <c r="I39" s="105"/>
      <c r="J39" s="109">
        <v>42.19</v>
      </c>
      <c r="K39" s="106"/>
      <c r="L39" s="1"/>
    </row>
    <row r="40" spans="2:12" x14ac:dyDescent="0.3">
      <c r="B40" s="1">
        <v>20</v>
      </c>
      <c r="C40" s="34">
        <v>42.13</v>
      </c>
      <c r="D40" s="35">
        <v>42.18</v>
      </c>
      <c r="E40" s="35"/>
      <c r="F40" s="35">
        <v>42.07</v>
      </c>
      <c r="G40" s="35">
        <v>42.03</v>
      </c>
      <c r="H40" s="35">
        <v>42.71</v>
      </c>
      <c r="I40" s="105"/>
      <c r="J40" s="109">
        <v>42.44</v>
      </c>
      <c r="K40" s="106"/>
      <c r="L40" s="1"/>
    </row>
    <row r="41" spans="2:12" x14ac:dyDescent="0.3">
      <c r="B41" s="1">
        <v>21</v>
      </c>
      <c r="C41" s="34">
        <v>42.63</v>
      </c>
      <c r="D41" s="35">
        <v>42.3</v>
      </c>
      <c r="E41" s="35"/>
      <c r="F41" s="35">
        <v>41.92</v>
      </c>
      <c r="G41" s="35">
        <v>42.04</v>
      </c>
      <c r="H41" s="35">
        <v>42.38</v>
      </c>
      <c r="I41" s="105"/>
      <c r="J41" s="109">
        <v>42.13</v>
      </c>
      <c r="K41" s="106"/>
      <c r="L41" s="1"/>
    </row>
    <row r="42" spans="2:12" x14ac:dyDescent="0.3">
      <c r="B42" s="1">
        <v>22</v>
      </c>
      <c r="C42" s="34">
        <v>43.21</v>
      </c>
      <c r="D42" s="35">
        <v>41.78</v>
      </c>
      <c r="E42" s="35"/>
      <c r="F42" s="35">
        <v>41.98</v>
      </c>
      <c r="G42" s="35">
        <v>42.69</v>
      </c>
      <c r="H42" s="35">
        <v>42.43</v>
      </c>
      <c r="I42" s="105"/>
      <c r="J42" s="109">
        <v>42.12</v>
      </c>
      <c r="K42" s="106"/>
      <c r="L42" s="1"/>
    </row>
    <row r="43" spans="2:12" x14ac:dyDescent="0.3">
      <c r="B43" s="1">
        <v>23</v>
      </c>
      <c r="C43" s="34"/>
      <c r="D43" s="35">
        <v>41.87</v>
      </c>
      <c r="E43" s="35"/>
      <c r="F43" s="35">
        <v>41.94</v>
      </c>
      <c r="G43" s="35">
        <v>42.38</v>
      </c>
      <c r="H43" s="35">
        <v>43.33</v>
      </c>
      <c r="I43" s="105"/>
      <c r="J43" s="109">
        <v>42.24</v>
      </c>
      <c r="K43" s="106"/>
      <c r="L43" s="1"/>
    </row>
    <row r="44" spans="2:12" x14ac:dyDescent="0.3">
      <c r="B44" s="1">
        <v>24</v>
      </c>
      <c r="C44" s="34"/>
      <c r="D44" s="35">
        <v>41.88</v>
      </c>
      <c r="E44" s="35"/>
      <c r="F44" s="35">
        <v>41.98</v>
      </c>
      <c r="G44" s="35">
        <v>42.63</v>
      </c>
      <c r="H44" s="35">
        <v>42.65</v>
      </c>
      <c r="I44" s="105"/>
      <c r="J44" s="109">
        <v>42.19</v>
      </c>
      <c r="K44" s="106"/>
      <c r="L44" s="1"/>
    </row>
    <row r="45" spans="2:12" x14ac:dyDescent="0.3">
      <c r="B45" s="1">
        <v>25</v>
      </c>
      <c r="C45" s="34"/>
      <c r="D45" s="35">
        <v>41.74</v>
      </c>
      <c r="E45" s="35"/>
      <c r="F45" s="35">
        <v>41.95</v>
      </c>
      <c r="G45" s="35">
        <v>42.24</v>
      </c>
      <c r="H45" s="35">
        <v>42.24</v>
      </c>
      <c r="I45" s="105"/>
      <c r="J45" s="109">
        <v>42.35</v>
      </c>
      <c r="K45" s="106"/>
      <c r="L45" s="1"/>
    </row>
    <row r="46" spans="2:12" x14ac:dyDescent="0.3">
      <c r="B46" s="1">
        <v>26</v>
      </c>
      <c r="C46" s="34"/>
      <c r="D46" s="35">
        <v>42.1</v>
      </c>
      <c r="E46" s="35"/>
      <c r="F46" s="35">
        <v>41.92</v>
      </c>
      <c r="G46" s="35">
        <v>42.26</v>
      </c>
      <c r="H46" s="35">
        <v>42.38</v>
      </c>
      <c r="I46" s="105"/>
      <c r="J46" s="109">
        <v>42.14</v>
      </c>
      <c r="K46" s="106"/>
      <c r="L46" s="1"/>
    </row>
    <row r="47" spans="2:12" x14ac:dyDescent="0.3">
      <c r="B47" s="1">
        <v>27</v>
      </c>
      <c r="C47" s="34"/>
      <c r="D47" s="35">
        <v>41.97</v>
      </c>
      <c r="E47" s="35"/>
      <c r="F47" s="35">
        <v>42.04</v>
      </c>
      <c r="G47" s="35">
        <v>42.18</v>
      </c>
      <c r="H47" s="35">
        <v>42.41</v>
      </c>
      <c r="I47" s="105"/>
      <c r="J47" s="109">
        <v>42.55</v>
      </c>
      <c r="K47" s="106"/>
      <c r="L47" s="1"/>
    </row>
    <row r="48" spans="2:12" x14ac:dyDescent="0.3">
      <c r="B48" s="1">
        <v>28</v>
      </c>
      <c r="C48" s="34"/>
      <c r="D48" s="35">
        <v>41.96</v>
      </c>
      <c r="E48" s="35"/>
      <c r="F48" s="35">
        <v>42.07</v>
      </c>
      <c r="G48" s="35">
        <v>42.05</v>
      </c>
      <c r="H48" s="35">
        <v>42.49</v>
      </c>
      <c r="I48" s="105"/>
      <c r="J48" s="109">
        <v>42.11</v>
      </c>
      <c r="K48" s="106"/>
      <c r="L48" s="1"/>
    </row>
    <row r="49" spans="2:12" x14ac:dyDescent="0.3">
      <c r="B49" s="1">
        <v>29</v>
      </c>
      <c r="C49" s="34"/>
      <c r="D49" s="35">
        <v>42.01</v>
      </c>
      <c r="E49" s="35"/>
      <c r="F49" s="35">
        <v>42.02</v>
      </c>
      <c r="G49" s="35">
        <v>42.07</v>
      </c>
      <c r="H49" s="35">
        <v>42.47</v>
      </c>
      <c r="I49" s="105"/>
      <c r="J49" s="109">
        <v>42.48</v>
      </c>
      <c r="K49" s="106"/>
      <c r="L49" s="1"/>
    </row>
    <row r="50" spans="2:12" x14ac:dyDescent="0.3">
      <c r="B50" s="1">
        <v>30</v>
      </c>
      <c r="C50" s="34"/>
      <c r="D50" s="35">
        <v>41.9</v>
      </c>
      <c r="E50" s="35"/>
      <c r="F50" s="35">
        <v>42.12</v>
      </c>
      <c r="G50" s="35">
        <v>41.92</v>
      </c>
      <c r="H50" s="35">
        <v>42.3</v>
      </c>
      <c r="I50" s="105"/>
      <c r="J50" s="109">
        <v>42.05</v>
      </c>
      <c r="K50" s="106"/>
      <c r="L50" s="1"/>
    </row>
    <row r="51" spans="2:12" x14ac:dyDescent="0.3">
      <c r="B51" s="1">
        <v>31</v>
      </c>
      <c r="C51" s="34"/>
      <c r="D51" s="35">
        <v>42.29</v>
      </c>
      <c r="E51" s="35"/>
      <c r="F51" s="35">
        <v>42.07</v>
      </c>
      <c r="G51" s="35">
        <v>42.05</v>
      </c>
      <c r="H51" s="35">
        <v>42.46</v>
      </c>
      <c r="I51" s="105"/>
      <c r="J51" s="109">
        <v>42.14</v>
      </c>
      <c r="K51" s="106"/>
      <c r="L51" s="1"/>
    </row>
    <row r="52" spans="2:12" x14ac:dyDescent="0.3">
      <c r="B52" s="1">
        <v>32</v>
      </c>
      <c r="C52" s="34"/>
      <c r="D52" s="35">
        <v>42.51</v>
      </c>
      <c r="E52" s="35"/>
      <c r="F52" s="35">
        <v>42.15</v>
      </c>
      <c r="G52" s="35">
        <v>42.05</v>
      </c>
      <c r="H52" s="35">
        <v>42.4</v>
      </c>
      <c r="I52" s="105"/>
      <c r="J52" s="109">
        <v>42.04</v>
      </c>
      <c r="K52" s="106"/>
      <c r="L52" s="1"/>
    </row>
    <row r="53" spans="2:12" x14ac:dyDescent="0.3">
      <c r="B53" s="1">
        <v>33</v>
      </c>
      <c r="C53" s="34"/>
      <c r="D53" s="35">
        <v>41.98</v>
      </c>
      <c r="E53" s="35"/>
      <c r="F53" s="35">
        <v>42.25</v>
      </c>
      <c r="G53" s="35">
        <v>42.23</v>
      </c>
      <c r="H53" s="35">
        <v>42.39</v>
      </c>
      <c r="I53" s="105"/>
      <c r="J53" s="109">
        <v>42.25</v>
      </c>
      <c r="K53" s="106"/>
      <c r="L53" s="1"/>
    </row>
    <row r="54" spans="2:12" x14ac:dyDescent="0.3">
      <c r="B54" s="1">
        <v>34</v>
      </c>
      <c r="C54" s="34"/>
      <c r="D54" s="35">
        <v>42.02</v>
      </c>
      <c r="E54" s="35"/>
      <c r="F54" s="35">
        <v>42.11</v>
      </c>
      <c r="G54" s="35">
        <v>42.1</v>
      </c>
      <c r="H54" s="35">
        <v>42.28</v>
      </c>
      <c r="I54" s="105"/>
      <c r="J54" s="109">
        <v>42.76</v>
      </c>
      <c r="K54" s="106"/>
      <c r="L54" s="1"/>
    </row>
    <row r="55" spans="2:12" x14ac:dyDescent="0.3">
      <c r="B55" s="1">
        <v>35</v>
      </c>
      <c r="C55" s="34"/>
      <c r="D55" s="35">
        <v>42.23</v>
      </c>
      <c r="E55" s="35"/>
      <c r="F55" s="35">
        <v>42.1</v>
      </c>
      <c r="G55" s="35">
        <v>42.12</v>
      </c>
      <c r="H55" s="35">
        <v>42.6</v>
      </c>
      <c r="I55" s="105"/>
      <c r="J55" s="109">
        <v>42.27</v>
      </c>
      <c r="K55" s="106"/>
      <c r="L55" s="1"/>
    </row>
    <row r="56" spans="2:12" x14ac:dyDescent="0.3">
      <c r="B56" s="1">
        <v>36</v>
      </c>
      <c r="C56" s="34"/>
      <c r="D56" s="35">
        <v>42.12</v>
      </c>
      <c r="E56" s="35"/>
      <c r="F56" s="35">
        <v>41.87</v>
      </c>
      <c r="G56" s="35">
        <v>42.63</v>
      </c>
      <c r="H56" s="35">
        <v>42.51</v>
      </c>
      <c r="I56" s="105"/>
      <c r="J56" s="109">
        <v>42.43</v>
      </c>
      <c r="K56" s="106"/>
      <c r="L56" s="1"/>
    </row>
    <row r="57" spans="2:12" x14ac:dyDescent="0.3">
      <c r="B57" s="1">
        <v>37</v>
      </c>
      <c r="C57" s="34"/>
      <c r="D57" s="35">
        <v>42.09</v>
      </c>
      <c r="E57" s="35"/>
      <c r="F57" s="35">
        <v>42.13</v>
      </c>
      <c r="G57" s="35">
        <v>42.09</v>
      </c>
      <c r="H57" s="35">
        <v>42.42</v>
      </c>
      <c r="I57" s="105"/>
      <c r="J57" s="109">
        <v>42.24</v>
      </c>
      <c r="K57" s="106"/>
      <c r="L57" s="1"/>
    </row>
    <row r="58" spans="2:12" x14ac:dyDescent="0.3">
      <c r="B58" s="1">
        <v>38</v>
      </c>
      <c r="C58" s="34"/>
      <c r="D58" s="35">
        <v>42.18</v>
      </c>
      <c r="E58" s="35"/>
      <c r="F58" s="35">
        <v>42.05</v>
      </c>
      <c r="G58" s="35">
        <v>42.14</v>
      </c>
      <c r="H58" s="35">
        <v>43</v>
      </c>
      <c r="I58" s="105"/>
      <c r="J58" s="109">
        <v>42.05</v>
      </c>
      <c r="K58" s="106"/>
      <c r="L58" s="1"/>
    </row>
    <row r="59" spans="2:12" x14ac:dyDescent="0.3">
      <c r="B59" s="1">
        <v>39</v>
      </c>
      <c r="C59" s="34"/>
      <c r="D59" s="35">
        <v>41.95</v>
      </c>
      <c r="E59" s="35"/>
      <c r="F59" s="35">
        <v>42.1</v>
      </c>
      <c r="G59" s="35">
        <v>42.3</v>
      </c>
      <c r="H59" s="35">
        <v>42.36</v>
      </c>
      <c r="I59" s="105"/>
      <c r="J59" s="109">
        <v>42.13</v>
      </c>
      <c r="K59" s="106"/>
      <c r="L59" s="1"/>
    </row>
    <row r="60" spans="2:12" x14ac:dyDescent="0.3">
      <c r="B60" s="1">
        <v>40</v>
      </c>
      <c r="C60" s="34"/>
      <c r="D60" s="35">
        <v>42.04</v>
      </c>
      <c r="E60" s="35"/>
      <c r="F60" s="35">
        <v>42.28</v>
      </c>
      <c r="G60" s="35">
        <v>42.25</v>
      </c>
      <c r="H60" s="35">
        <v>42.56</v>
      </c>
      <c r="I60" s="105"/>
      <c r="J60" s="109">
        <v>42.13</v>
      </c>
      <c r="K60" s="106"/>
      <c r="L60" s="1"/>
    </row>
    <row r="61" spans="2:12" x14ac:dyDescent="0.3">
      <c r="B61" s="1">
        <v>41</v>
      </c>
      <c r="C61" s="34"/>
      <c r="D61" s="35">
        <v>41.91</v>
      </c>
      <c r="E61" s="35"/>
      <c r="F61" s="35">
        <v>41.93</v>
      </c>
      <c r="G61" s="35">
        <v>42.56</v>
      </c>
      <c r="H61" s="35">
        <v>42.68</v>
      </c>
      <c r="I61" s="105"/>
      <c r="J61" s="109">
        <v>42.17</v>
      </c>
      <c r="K61" s="106"/>
      <c r="L61" s="1"/>
    </row>
    <row r="62" spans="2:12" x14ac:dyDescent="0.3">
      <c r="B62" s="1">
        <v>42</v>
      </c>
      <c r="C62" s="34"/>
      <c r="D62" s="35">
        <v>42.06</v>
      </c>
      <c r="E62" s="35"/>
      <c r="F62" s="35">
        <v>42.18</v>
      </c>
      <c r="G62" s="35">
        <v>42.24</v>
      </c>
      <c r="H62" s="35">
        <v>42.52</v>
      </c>
      <c r="I62" s="105"/>
      <c r="J62" s="109">
        <v>42.62</v>
      </c>
      <c r="K62" s="106"/>
      <c r="L62" s="1"/>
    </row>
    <row r="63" spans="2:12" x14ac:dyDescent="0.3">
      <c r="B63" s="1">
        <v>43</v>
      </c>
      <c r="C63" s="34"/>
      <c r="D63" s="35">
        <v>42</v>
      </c>
      <c r="E63" s="35"/>
      <c r="F63" s="35">
        <v>42.19</v>
      </c>
      <c r="G63" s="35">
        <v>42.23</v>
      </c>
      <c r="H63" s="35">
        <v>42.67</v>
      </c>
      <c r="I63" s="105"/>
      <c r="J63" s="109">
        <v>42.02</v>
      </c>
      <c r="K63" s="106"/>
      <c r="L63" s="1"/>
    </row>
    <row r="64" spans="2:12" x14ac:dyDescent="0.3">
      <c r="B64" s="1">
        <v>44</v>
      </c>
      <c r="C64" s="34"/>
      <c r="D64" s="35">
        <v>42.02</v>
      </c>
      <c r="E64" s="35"/>
      <c r="F64" s="35">
        <v>42.7</v>
      </c>
      <c r="G64" s="35">
        <v>42.09</v>
      </c>
      <c r="H64" s="35">
        <v>42.42</v>
      </c>
      <c r="I64" s="105"/>
      <c r="J64" s="109">
        <v>42.11</v>
      </c>
      <c r="K64" s="106"/>
      <c r="L64" s="1"/>
    </row>
    <row r="65" spans="2:12" x14ac:dyDescent="0.3">
      <c r="B65" s="1">
        <v>45</v>
      </c>
      <c r="C65" s="34"/>
      <c r="D65" s="35">
        <v>42.76</v>
      </c>
      <c r="E65" s="35"/>
      <c r="F65" s="35">
        <v>43.3</v>
      </c>
      <c r="G65" s="35">
        <v>42.1</v>
      </c>
      <c r="H65" s="35">
        <v>42.71</v>
      </c>
      <c r="I65" s="105"/>
      <c r="J65" s="109">
        <v>42.13</v>
      </c>
      <c r="K65" s="106"/>
      <c r="L65" s="1"/>
    </row>
    <row r="66" spans="2:12" x14ac:dyDescent="0.3">
      <c r="B66" s="1">
        <v>46</v>
      </c>
      <c r="C66" s="34"/>
      <c r="D66" s="35">
        <v>42.2</v>
      </c>
      <c r="E66" s="35"/>
      <c r="F66" s="35">
        <v>42.29</v>
      </c>
      <c r="G66" s="35">
        <v>42.64</v>
      </c>
      <c r="H66" s="35">
        <v>42.62</v>
      </c>
      <c r="I66" s="105"/>
      <c r="J66" s="109">
        <v>42.09</v>
      </c>
      <c r="K66" s="106"/>
      <c r="L66" s="1"/>
    </row>
    <row r="67" spans="2:12" x14ac:dyDescent="0.3">
      <c r="B67" s="1">
        <v>47</v>
      </c>
      <c r="C67" s="34"/>
      <c r="D67" s="35">
        <v>41.91</v>
      </c>
      <c r="E67" s="35"/>
      <c r="F67" s="35">
        <v>42.02</v>
      </c>
      <c r="G67" s="35">
        <v>42.31</v>
      </c>
      <c r="H67" s="35">
        <v>42.51</v>
      </c>
      <c r="I67" s="105"/>
      <c r="J67" s="109">
        <v>42.06</v>
      </c>
      <c r="K67" s="106"/>
      <c r="L67" s="1"/>
    </row>
    <row r="68" spans="2:12" x14ac:dyDescent="0.3">
      <c r="B68" s="1">
        <v>48</v>
      </c>
      <c r="C68" s="34"/>
      <c r="D68" s="35">
        <v>42.14</v>
      </c>
      <c r="E68" s="35"/>
      <c r="F68" s="35">
        <v>41.97</v>
      </c>
      <c r="G68" s="35">
        <v>42.2</v>
      </c>
      <c r="H68" s="35">
        <v>42.47</v>
      </c>
      <c r="I68" s="105"/>
      <c r="J68" s="109">
        <v>42.16</v>
      </c>
      <c r="K68" s="106"/>
      <c r="L68" s="1"/>
    </row>
    <row r="69" spans="2:12" x14ac:dyDescent="0.3">
      <c r="B69" s="1">
        <v>49</v>
      </c>
      <c r="C69" s="34"/>
      <c r="D69" s="35">
        <v>42.44</v>
      </c>
      <c r="E69" s="35"/>
      <c r="F69" s="35"/>
      <c r="G69" s="35">
        <v>42.27</v>
      </c>
      <c r="H69" s="35">
        <v>42.52</v>
      </c>
      <c r="I69" s="105"/>
      <c r="J69" s="109">
        <v>42.22</v>
      </c>
      <c r="K69" s="106"/>
      <c r="L69" s="1"/>
    </row>
    <row r="70" spans="2:12" x14ac:dyDescent="0.3">
      <c r="B70" s="1">
        <v>50</v>
      </c>
      <c r="C70" s="34"/>
      <c r="D70" s="35">
        <v>42.04</v>
      </c>
      <c r="E70" s="35"/>
      <c r="F70" s="35"/>
      <c r="G70" s="35">
        <v>42.2</v>
      </c>
      <c r="H70" s="35"/>
      <c r="I70" s="105"/>
      <c r="J70" s="109">
        <v>42.17</v>
      </c>
      <c r="K70" s="106"/>
      <c r="L70" s="1"/>
    </row>
    <row r="71" spans="2:12" x14ac:dyDescent="0.3">
      <c r="B71" s="1">
        <v>51</v>
      </c>
      <c r="C71" s="34"/>
      <c r="D71" s="35">
        <v>41.9</v>
      </c>
      <c r="E71" s="35"/>
      <c r="F71" s="35"/>
      <c r="G71" s="35">
        <v>42.11</v>
      </c>
      <c r="H71" s="35"/>
      <c r="I71" s="105"/>
      <c r="J71" s="109">
        <v>42.23</v>
      </c>
      <c r="K71" s="106"/>
      <c r="L71" s="1"/>
    </row>
    <row r="72" spans="2:12" x14ac:dyDescent="0.3">
      <c r="B72" s="1">
        <v>52</v>
      </c>
      <c r="C72" s="34"/>
      <c r="D72" s="35">
        <v>42.06</v>
      </c>
      <c r="E72" s="35"/>
      <c r="F72" s="35"/>
      <c r="G72" s="35">
        <v>42.16</v>
      </c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42.83</v>
      </c>
      <c r="E73" s="35"/>
      <c r="F73" s="35"/>
      <c r="G73" s="35">
        <v>42.17</v>
      </c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>
        <v>42.2</v>
      </c>
      <c r="E74" s="35"/>
      <c r="F74" s="35"/>
      <c r="G74" s="35">
        <v>42.09</v>
      </c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>
        <v>42.17</v>
      </c>
      <c r="E75" s="35"/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>
        <v>42.2</v>
      </c>
      <c r="E76" s="35"/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>
        <v>42</v>
      </c>
      <c r="E77" s="35"/>
      <c r="F77" s="35"/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>
        <v>42.16</v>
      </c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>
        <v>43.74</v>
      </c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O16" sqref="O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161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163</v>
      </c>
      <c r="C8" s="76" t="s">
        <v>354</v>
      </c>
      <c r="D8" s="115">
        <f>COUNTA(C21:C85)</f>
        <v>23</v>
      </c>
      <c r="E8" s="81">
        <f>COUNTA(C21:C85)</f>
        <v>23</v>
      </c>
      <c r="F8" s="412">
        <f>MIN(C21:C84)</f>
        <v>42.21</v>
      </c>
      <c r="G8" s="118">
        <f>AVERAGE(C21:C87)</f>
        <v>43.152608695652177</v>
      </c>
      <c r="H8" s="62">
        <v>3</v>
      </c>
      <c r="I8" s="86">
        <f>G8-F8</f>
        <v>0.94260869565217575</v>
      </c>
      <c r="J8" s="91">
        <v>1.2048611111111112E-2</v>
      </c>
      <c r="K8" s="98">
        <f>J8</f>
        <v>1.2048611111111112E-2</v>
      </c>
      <c r="L8" s="99">
        <f>K8</f>
        <v>1.2048611111111112E-2</v>
      </c>
      <c r="M8" s="397" t="s">
        <v>226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162</v>
      </c>
      <c r="C9" s="77" t="s">
        <v>348</v>
      </c>
      <c r="D9" s="18">
        <f>COUNTA(D21:D85)+D8+1</f>
        <v>82</v>
      </c>
      <c r="E9" s="82">
        <f>COUNTA(D21:D85)+1</f>
        <v>59</v>
      </c>
      <c r="F9" s="414">
        <f>MIN(D21:D84)</f>
        <v>41.73</v>
      </c>
      <c r="G9" s="49">
        <f>AVERAGE(D21:D86)</f>
        <v>42.034655172413778</v>
      </c>
      <c r="H9" s="16">
        <v>5</v>
      </c>
      <c r="I9" s="87">
        <f>G9-F9</f>
        <v>0.30465517241378137</v>
      </c>
      <c r="J9" s="92">
        <v>4.1887152777777777E-2</v>
      </c>
      <c r="K9" s="100">
        <f t="shared" ref="K9:K15" si="0">J9-J8</f>
        <v>2.9838541666666663E-2</v>
      </c>
      <c r="L9" s="101">
        <f>K9</f>
        <v>2.9838541666666663E-2</v>
      </c>
      <c r="M9" s="398" t="s">
        <v>227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80" t="s">
        <v>163</v>
      </c>
      <c r="C10" s="77" t="s">
        <v>339</v>
      </c>
      <c r="D10" s="18">
        <f>COUNTA(E21:E85)+D9+1</f>
        <v>133</v>
      </c>
      <c r="E10" s="82">
        <f>COUNTA(E21:E85)+1</f>
        <v>51</v>
      </c>
      <c r="F10" s="415">
        <f>MIN(E21:E86)</f>
        <v>41.98</v>
      </c>
      <c r="G10" s="48">
        <f>AVERAGE(E21:E87)</f>
        <v>42.253199999999985</v>
      </c>
      <c r="H10" s="16">
        <v>5</v>
      </c>
      <c r="I10" s="87">
        <f t="shared" ref="I10:I15" si="1">G10-F10</f>
        <v>0.27319999999998856</v>
      </c>
      <c r="J10" s="92">
        <v>6.7962025462962969E-2</v>
      </c>
      <c r="K10" s="100">
        <f t="shared" si="0"/>
        <v>2.6074872685185192E-2</v>
      </c>
      <c r="L10" s="101">
        <f t="shared" ref="L10:L15" si="2">K10+L8</f>
        <v>3.8123483796296306E-2</v>
      </c>
      <c r="M10" s="398" t="s">
        <v>223</v>
      </c>
      <c r="N10" s="65"/>
      <c r="O10" s="56"/>
      <c r="P10" s="17"/>
    </row>
    <row r="11" spans="1:16" s="3" customFormat="1" ht="30" customHeight="1" x14ac:dyDescent="0.3">
      <c r="A11" s="74">
        <v>4</v>
      </c>
      <c r="B11" s="80" t="s">
        <v>162</v>
      </c>
      <c r="C11" s="77" t="s">
        <v>333</v>
      </c>
      <c r="D11" s="18">
        <f>COUNTA(F21:F85)+D10+1</f>
        <v>191</v>
      </c>
      <c r="E11" s="82">
        <f>COUNTA(F21:F85)+1</f>
        <v>58</v>
      </c>
      <c r="F11" s="117">
        <f>MIN(F21:F86)</f>
        <v>41.88</v>
      </c>
      <c r="G11" s="48">
        <f>AVERAGE(F21:F86)</f>
        <v>42.177719298245634</v>
      </c>
      <c r="H11" s="16">
        <v>10</v>
      </c>
      <c r="I11" s="87">
        <f t="shared" si="1"/>
        <v>0.29771929824563159</v>
      </c>
      <c r="J11" s="92">
        <v>9.7430555555555562E-2</v>
      </c>
      <c r="K11" s="100">
        <f t="shared" si="0"/>
        <v>2.9468530092592593E-2</v>
      </c>
      <c r="L11" s="101">
        <f t="shared" si="2"/>
        <v>5.9307071759259256E-2</v>
      </c>
      <c r="M11" s="398" t="s">
        <v>228</v>
      </c>
      <c r="N11" s="65"/>
      <c r="O11" s="400"/>
      <c r="P11" s="17"/>
    </row>
    <row r="12" spans="1:16" s="3" customFormat="1" ht="30" customHeight="1" x14ac:dyDescent="0.3">
      <c r="A12" s="74">
        <v>5</v>
      </c>
      <c r="B12" s="122" t="s">
        <v>163</v>
      </c>
      <c r="C12" s="78" t="s">
        <v>334</v>
      </c>
      <c r="D12" s="18">
        <f>COUNTA(G21:G85)+D11+1</f>
        <v>217</v>
      </c>
      <c r="E12" s="82">
        <f>COUNTA(G21:G85)+1</f>
        <v>26</v>
      </c>
      <c r="F12" s="88">
        <f>MIN(G21:G86)</f>
        <v>42.13</v>
      </c>
      <c r="G12" s="48">
        <f>AVERAGE(G21:G886)</f>
        <v>42.526800000000001</v>
      </c>
      <c r="H12" s="16">
        <v>6</v>
      </c>
      <c r="I12" s="87">
        <f t="shared" si="1"/>
        <v>0.39679999999999893</v>
      </c>
      <c r="J12" s="92">
        <v>0.11149599537037037</v>
      </c>
      <c r="K12" s="100">
        <f t="shared" si="0"/>
        <v>1.4065439814814812E-2</v>
      </c>
      <c r="L12" s="101">
        <f t="shared" si="2"/>
        <v>5.2188923611111118E-2</v>
      </c>
      <c r="M12" s="398" t="s">
        <v>229</v>
      </c>
      <c r="N12" s="65" t="s">
        <v>309</v>
      </c>
      <c r="O12" s="400" t="s">
        <v>310</v>
      </c>
    </row>
    <row r="13" spans="1:16" s="3" customFormat="1" ht="30" customHeight="1" x14ac:dyDescent="0.3">
      <c r="A13" s="74">
        <v>6</v>
      </c>
      <c r="B13" s="122" t="s">
        <v>163</v>
      </c>
      <c r="C13" s="78" t="s">
        <v>364</v>
      </c>
      <c r="D13" s="18">
        <f>COUNTA(H21:H85)+D12+1</f>
        <v>264</v>
      </c>
      <c r="E13" s="82">
        <f>COUNTA(H21:H85)+1</f>
        <v>47</v>
      </c>
      <c r="F13" s="88">
        <f>MIN(H21:H86)</f>
        <v>42.01</v>
      </c>
      <c r="G13" s="48">
        <f>AVERAGE(H21:H86)</f>
        <v>42.411739130434782</v>
      </c>
      <c r="H13" s="16">
        <v>9</v>
      </c>
      <c r="I13" s="87">
        <f>G13-F13</f>
        <v>0.40173913043478393</v>
      </c>
      <c r="J13" s="92">
        <v>0.13580390046296295</v>
      </c>
      <c r="K13" s="100">
        <f t="shared" si="0"/>
        <v>2.4307905092592577E-2</v>
      </c>
      <c r="L13" s="102">
        <f>K13+L12</f>
        <v>7.6496828703703695E-2</v>
      </c>
      <c r="M13" s="398" t="s">
        <v>230</v>
      </c>
      <c r="N13" s="64"/>
      <c r="O13" s="47"/>
    </row>
    <row r="14" spans="1:16" s="3" customFormat="1" ht="30" customHeight="1" x14ac:dyDescent="0.3">
      <c r="A14" s="74">
        <v>7</v>
      </c>
      <c r="B14" s="122" t="s">
        <v>162</v>
      </c>
      <c r="C14" s="78" t="s">
        <v>340</v>
      </c>
      <c r="D14" s="18">
        <f>COUNTA(I21:I85)+D13+1</f>
        <v>289</v>
      </c>
      <c r="E14" s="82">
        <f>COUNTA(I21:I85)+1</f>
        <v>25</v>
      </c>
      <c r="F14" s="88">
        <f>MIN(I21:I86)</f>
        <v>42.1</v>
      </c>
      <c r="G14" s="39">
        <f>AVERAGE(I21:I86)</f>
        <v>42.432916666666664</v>
      </c>
      <c r="H14" s="16">
        <v>3</v>
      </c>
      <c r="I14" s="87">
        <f t="shared" si="1"/>
        <v>0.33291666666666231</v>
      </c>
      <c r="J14" s="92">
        <v>0.14921554398148149</v>
      </c>
      <c r="K14" s="100">
        <f t="shared" si="0"/>
        <v>1.3411643518518535E-2</v>
      </c>
      <c r="L14" s="101">
        <f>K14+L11</f>
        <v>7.271871527777779E-2</v>
      </c>
      <c r="M14" s="398" t="s">
        <v>231</v>
      </c>
      <c r="N14" s="65" t="s">
        <v>309</v>
      </c>
      <c r="O14" s="400" t="s">
        <v>311</v>
      </c>
    </row>
    <row r="15" spans="1:16" s="3" customFormat="1" ht="30" customHeight="1" thickBot="1" x14ac:dyDescent="0.35">
      <c r="A15" s="75" t="s">
        <v>37</v>
      </c>
      <c r="B15" s="121" t="s">
        <v>162</v>
      </c>
      <c r="C15" s="79" t="s">
        <v>341</v>
      </c>
      <c r="D15" s="116">
        <f>COUNTA(J21:J85)+D14+1</f>
        <v>325</v>
      </c>
      <c r="E15" s="83">
        <f>COUNTA(J21:J85)+1</f>
        <v>36</v>
      </c>
      <c r="F15" s="89">
        <f>MIN(J21:J86)</f>
        <v>41.98</v>
      </c>
      <c r="G15" s="66">
        <f>AVERAGE(J21:J86)</f>
        <v>42.308857142857136</v>
      </c>
      <c r="H15" s="67">
        <v>4</v>
      </c>
      <c r="I15" s="90">
        <f t="shared" si="1"/>
        <v>0.32885714285713874</v>
      </c>
      <c r="J15" s="93" t="str">
        <f>'Общие результаты'!G6</f>
        <v>4:00:44</v>
      </c>
      <c r="K15" s="103">
        <f t="shared" si="0"/>
        <v>1.7960381944444437E-2</v>
      </c>
      <c r="L15" s="104">
        <f>K15+L14</f>
        <v>9.0679097222222227E-2</v>
      </c>
      <c r="M15" s="95"/>
      <c r="N15" s="401" t="s">
        <v>394</v>
      </c>
      <c r="O15" s="400" t="s">
        <v>315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AVERAGE(F8,F10,F12,F13)</f>
        <v>42.082499999999996</v>
      </c>
      <c r="G16" s="41">
        <f>AVERAGE(G8,G10,G12,G13)</f>
        <v>42.58608695652174</v>
      </c>
      <c r="H16" s="54" t="s">
        <v>365</v>
      </c>
      <c r="I16" s="42">
        <f>AVERAGE(I8,I10,I12,I13)</f>
        <v>0.50358695652173679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AVERAGE(F9,F11,F14,F15)</f>
        <v>41.922499999999999</v>
      </c>
      <c r="G17" s="24">
        <f>AVERAGE(G9,G11,G14,G15)</f>
        <v>42.238537070045801</v>
      </c>
      <c r="H17" s="55" t="s">
        <v>366</v>
      </c>
      <c r="I17" s="25">
        <f>AVERAGE(I9,I11,I14,I15)</f>
        <v>0.3160370700458035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42.002499999999998</v>
      </c>
      <c r="G18" s="28">
        <f>AVERAGE(C21:J90)</f>
        <v>42.328993710691776</v>
      </c>
      <c r="H18" s="29"/>
      <c r="I18" s="30">
        <f>AVERAGE(I8:I15)</f>
        <v>0.40981201328377015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Гобади Авеста</v>
      </c>
      <c r="D20" s="31" t="str">
        <f>B9</f>
        <v>Бахмацкий Олег</v>
      </c>
      <c r="E20" s="15" t="str">
        <f>B10</f>
        <v>Гобади Авеста</v>
      </c>
      <c r="F20" s="15" t="str">
        <f>B11</f>
        <v>Бахмацкий Олег</v>
      </c>
      <c r="G20" s="15" t="str">
        <f>B12</f>
        <v>Гобади Авеста</v>
      </c>
      <c r="H20" s="15" t="str">
        <f>B13</f>
        <v>Гобади Авеста</v>
      </c>
      <c r="I20" s="15" t="str">
        <f>B14</f>
        <v>Бахмацкий Олег</v>
      </c>
      <c r="J20" s="15" t="str">
        <f>B15</f>
        <v>Бахмацкий Олег</v>
      </c>
    </row>
    <row r="21" spans="1:14" x14ac:dyDescent="0.3">
      <c r="B21" s="1">
        <v>1</v>
      </c>
      <c r="C21" s="32">
        <v>45.2</v>
      </c>
      <c r="D21" s="33">
        <v>42.81</v>
      </c>
      <c r="E21" s="33">
        <v>43.64</v>
      </c>
      <c r="F21" s="33">
        <v>43.04</v>
      </c>
      <c r="G21" s="33">
        <v>43.46</v>
      </c>
      <c r="H21" s="33">
        <v>43.13</v>
      </c>
      <c r="I21" s="107">
        <v>44.24</v>
      </c>
      <c r="J21" s="108">
        <v>43.4</v>
      </c>
      <c r="K21" s="105"/>
      <c r="M21" s="2"/>
      <c r="N21" s="2"/>
    </row>
    <row r="22" spans="1:14" x14ac:dyDescent="0.3">
      <c r="B22" s="1">
        <v>2</v>
      </c>
      <c r="C22" s="34">
        <v>44.96</v>
      </c>
      <c r="D22" s="35">
        <v>42.11</v>
      </c>
      <c r="E22" s="35">
        <v>42.66</v>
      </c>
      <c r="F22" s="35">
        <v>42.31</v>
      </c>
      <c r="G22" s="35">
        <v>42.68</v>
      </c>
      <c r="H22" s="35">
        <v>42.36</v>
      </c>
      <c r="I22" s="105">
        <v>42.66</v>
      </c>
      <c r="J22" s="109">
        <v>42.79</v>
      </c>
      <c r="K22" s="105"/>
      <c r="M22" s="3"/>
      <c r="N22" s="3"/>
    </row>
    <row r="23" spans="1:14" x14ac:dyDescent="0.3">
      <c r="B23" s="1">
        <v>3</v>
      </c>
      <c r="C23" s="34">
        <v>43.63</v>
      </c>
      <c r="D23" s="35">
        <v>42.21</v>
      </c>
      <c r="E23" s="35">
        <v>42.31</v>
      </c>
      <c r="F23" s="35">
        <v>42.13</v>
      </c>
      <c r="G23" s="35">
        <v>42.54</v>
      </c>
      <c r="H23" s="35">
        <v>42.32</v>
      </c>
      <c r="I23" s="105">
        <v>42.33</v>
      </c>
      <c r="J23" s="109">
        <v>42.3</v>
      </c>
      <c r="K23" s="105"/>
      <c r="M23" s="3"/>
      <c r="N23" s="3"/>
    </row>
    <row r="24" spans="1:14" x14ac:dyDescent="0.3">
      <c r="B24" s="1">
        <v>4</v>
      </c>
      <c r="C24" s="34">
        <v>43.66</v>
      </c>
      <c r="D24" s="35">
        <v>42.2</v>
      </c>
      <c r="E24" s="35">
        <v>42.34</v>
      </c>
      <c r="F24" s="35">
        <v>42.07</v>
      </c>
      <c r="G24" s="35">
        <v>43.16</v>
      </c>
      <c r="H24" s="35">
        <v>42.17</v>
      </c>
      <c r="I24" s="105">
        <v>42.3</v>
      </c>
      <c r="J24" s="109">
        <v>42.27</v>
      </c>
      <c r="K24" s="105"/>
      <c r="M24" s="3"/>
      <c r="N24" s="3"/>
    </row>
    <row r="25" spans="1:14" x14ac:dyDescent="0.3">
      <c r="B25" s="1">
        <v>5</v>
      </c>
      <c r="C25" s="34">
        <v>42.76</v>
      </c>
      <c r="D25" s="35">
        <v>42.29</v>
      </c>
      <c r="E25" s="35">
        <v>42.2</v>
      </c>
      <c r="F25" s="35">
        <v>42.14</v>
      </c>
      <c r="G25" s="35">
        <v>42.35</v>
      </c>
      <c r="H25" s="35">
        <v>42.02</v>
      </c>
      <c r="I25" s="105">
        <v>42.37</v>
      </c>
      <c r="J25" s="109">
        <v>42.52</v>
      </c>
      <c r="K25" s="105"/>
    </row>
    <row r="26" spans="1:14" x14ac:dyDescent="0.3">
      <c r="B26" s="1">
        <v>6</v>
      </c>
      <c r="C26" s="34">
        <v>43.13</v>
      </c>
      <c r="D26" s="35">
        <v>42.08</v>
      </c>
      <c r="E26" s="35">
        <v>42.12</v>
      </c>
      <c r="F26" s="35">
        <v>42.87</v>
      </c>
      <c r="G26" s="35">
        <v>42.34</v>
      </c>
      <c r="H26" s="35">
        <v>43.2</v>
      </c>
      <c r="I26" s="105">
        <v>42.36</v>
      </c>
      <c r="J26" s="109">
        <v>41.98</v>
      </c>
      <c r="K26" s="105"/>
    </row>
    <row r="27" spans="1:14" x14ac:dyDescent="0.3">
      <c r="B27" s="1">
        <v>7</v>
      </c>
      <c r="C27" s="34">
        <v>44.53</v>
      </c>
      <c r="D27" s="35">
        <v>41.98</v>
      </c>
      <c r="E27" s="35">
        <v>42</v>
      </c>
      <c r="F27" s="35">
        <v>42.47</v>
      </c>
      <c r="G27" s="35">
        <v>42.39</v>
      </c>
      <c r="H27" s="35">
        <v>42.37</v>
      </c>
      <c r="I27" s="105">
        <v>42.35</v>
      </c>
      <c r="J27" s="109">
        <v>42.35</v>
      </c>
      <c r="K27" s="105"/>
    </row>
    <row r="28" spans="1:14" x14ac:dyDescent="0.3">
      <c r="B28" s="1">
        <v>8</v>
      </c>
      <c r="C28" s="34">
        <v>42.75</v>
      </c>
      <c r="D28" s="35">
        <v>41.94</v>
      </c>
      <c r="E28" s="35">
        <v>42.14</v>
      </c>
      <c r="F28" s="35">
        <v>42.11</v>
      </c>
      <c r="G28" s="35">
        <v>43.02</v>
      </c>
      <c r="H28" s="35">
        <v>42.85</v>
      </c>
      <c r="I28" s="105">
        <v>42.1</v>
      </c>
      <c r="J28" s="109">
        <v>42.11</v>
      </c>
      <c r="K28" s="105"/>
    </row>
    <row r="29" spans="1:14" x14ac:dyDescent="0.3">
      <c r="B29" s="1">
        <v>9</v>
      </c>
      <c r="C29" s="40">
        <v>42.82</v>
      </c>
      <c r="D29" s="35">
        <v>42.12</v>
      </c>
      <c r="E29" s="35">
        <v>42.09</v>
      </c>
      <c r="F29" s="35">
        <v>42.33</v>
      </c>
      <c r="G29" s="35">
        <v>42.45</v>
      </c>
      <c r="H29" s="35">
        <v>42.31</v>
      </c>
      <c r="I29" s="105">
        <v>42.45</v>
      </c>
      <c r="J29" s="109">
        <v>42.26</v>
      </c>
      <c r="K29" s="105"/>
    </row>
    <row r="30" spans="1:14" x14ac:dyDescent="0.3">
      <c r="B30" s="1">
        <v>10</v>
      </c>
      <c r="C30" s="34">
        <v>44.17</v>
      </c>
      <c r="D30" s="35">
        <v>41.99</v>
      </c>
      <c r="E30" s="35">
        <v>42.15</v>
      </c>
      <c r="F30" s="35">
        <v>42.14</v>
      </c>
      <c r="G30" s="35">
        <v>42.44</v>
      </c>
      <c r="H30" s="35">
        <v>43.37</v>
      </c>
      <c r="I30" s="105">
        <v>42.39</v>
      </c>
      <c r="J30" s="109">
        <v>42.19</v>
      </c>
      <c r="K30" s="105"/>
    </row>
    <row r="31" spans="1:14" x14ac:dyDescent="0.3">
      <c r="B31" s="1">
        <v>11</v>
      </c>
      <c r="C31" s="34">
        <v>42.84</v>
      </c>
      <c r="D31" s="35">
        <v>41.98</v>
      </c>
      <c r="E31" s="35">
        <v>42.59</v>
      </c>
      <c r="F31" s="35">
        <v>42.1</v>
      </c>
      <c r="G31" s="35">
        <v>42.48</v>
      </c>
      <c r="H31" s="35">
        <v>42.48</v>
      </c>
      <c r="I31" s="105">
        <v>42.45</v>
      </c>
      <c r="J31" s="109">
        <v>42.49</v>
      </c>
      <c r="K31" s="105"/>
    </row>
    <row r="32" spans="1:14" x14ac:dyDescent="0.3">
      <c r="B32" s="1">
        <v>12</v>
      </c>
      <c r="C32" s="34">
        <v>44.37</v>
      </c>
      <c r="D32" s="35">
        <v>42.08</v>
      </c>
      <c r="E32" s="35">
        <v>42.07</v>
      </c>
      <c r="F32" s="35">
        <v>42.22</v>
      </c>
      <c r="G32" s="35">
        <v>42.14</v>
      </c>
      <c r="H32" s="35">
        <v>42.32</v>
      </c>
      <c r="I32" s="105">
        <v>42.56</v>
      </c>
      <c r="J32" s="109">
        <v>42.14</v>
      </c>
      <c r="K32" s="105"/>
    </row>
    <row r="33" spans="2:12" x14ac:dyDescent="0.3">
      <c r="B33" s="1">
        <v>13</v>
      </c>
      <c r="C33" s="34">
        <v>42.61</v>
      </c>
      <c r="D33" s="35">
        <v>42.08</v>
      </c>
      <c r="E33" s="35">
        <v>42.22</v>
      </c>
      <c r="F33" s="35">
        <v>42.06</v>
      </c>
      <c r="G33" s="35">
        <v>42.34</v>
      </c>
      <c r="H33" s="35">
        <v>42.13</v>
      </c>
      <c r="I33" s="105">
        <v>42.36</v>
      </c>
      <c r="J33" s="109">
        <v>42.23</v>
      </c>
      <c r="K33" s="106"/>
      <c r="L33" s="1"/>
    </row>
    <row r="34" spans="2:12" x14ac:dyDescent="0.3">
      <c r="B34" s="1">
        <v>14</v>
      </c>
      <c r="C34" s="37">
        <v>42.37</v>
      </c>
      <c r="D34" s="35">
        <v>42.08</v>
      </c>
      <c r="E34" s="35">
        <v>42.3</v>
      </c>
      <c r="F34" s="35">
        <v>42.4</v>
      </c>
      <c r="G34" s="35">
        <v>42.19</v>
      </c>
      <c r="H34" s="35">
        <v>42.29</v>
      </c>
      <c r="I34" s="105">
        <v>42.28</v>
      </c>
      <c r="J34" s="109">
        <v>42.25</v>
      </c>
      <c r="K34" s="106"/>
      <c r="L34" s="1"/>
    </row>
    <row r="35" spans="2:12" x14ac:dyDescent="0.3">
      <c r="B35" s="1">
        <v>15</v>
      </c>
      <c r="C35" s="34">
        <v>42.38</v>
      </c>
      <c r="D35" s="35">
        <v>42.04</v>
      </c>
      <c r="E35" s="35">
        <v>41.99</v>
      </c>
      <c r="F35" s="35">
        <v>42.29</v>
      </c>
      <c r="G35" s="35">
        <v>42.13</v>
      </c>
      <c r="H35" s="35">
        <v>42.74</v>
      </c>
      <c r="I35" s="105">
        <v>42.27</v>
      </c>
      <c r="J35" s="109">
        <v>42.31</v>
      </c>
      <c r="K35" s="106"/>
      <c r="L35" s="1"/>
    </row>
    <row r="36" spans="2:12" x14ac:dyDescent="0.3">
      <c r="B36" s="1">
        <v>16</v>
      </c>
      <c r="C36" s="34">
        <v>42.21</v>
      </c>
      <c r="D36" s="43">
        <v>42.07</v>
      </c>
      <c r="E36" s="35">
        <v>42.3</v>
      </c>
      <c r="F36" s="35">
        <v>42.33</v>
      </c>
      <c r="G36" s="35">
        <v>42.21</v>
      </c>
      <c r="H36" s="35">
        <v>42.16</v>
      </c>
      <c r="I36" s="105">
        <v>42.16</v>
      </c>
      <c r="J36" s="109">
        <v>42.38</v>
      </c>
      <c r="K36" s="106"/>
      <c r="L36" s="1"/>
    </row>
    <row r="37" spans="2:12" x14ac:dyDescent="0.3">
      <c r="B37" s="1">
        <v>17</v>
      </c>
      <c r="C37" s="34">
        <v>42.48</v>
      </c>
      <c r="D37" s="35">
        <v>41.99</v>
      </c>
      <c r="E37" s="35">
        <v>42.22</v>
      </c>
      <c r="F37" s="35">
        <v>42.08</v>
      </c>
      <c r="G37" s="35">
        <v>42.33</v>
      </c>
      <c r="H37" s="35">
        <v>43.37</v>
      </c>
      <c r="I37" s="105">
        <v>42.27</v>
      </c>
      <c r="J37" s="109">
        <v>42.3</v>
      </c>
      <c r="K37" s="106"/>
      <c r="L37" s="1"/>
    </row>
    <row r="38" spans="2:12" x14ac:dyDescent="0.3">
      <c r="B38" s="1">
        <v>18</v>
      </c>
      <c r="C38" s="34">
        <v>42.29</v>
      </c>
      <c r="D38" s="35">
        <v>42.04</v>
      </c>
      <c r="E38" s="35">
        <v>42.12</v>
      </c>
      <c r="F38" s="35">
        <v>41.88</v>
      </c>
      <c r="G38" s="35">
        <v>42.15</v>
      </c>
      <c r="H38" s="35">
        <v>44.05</v>
      </c>
      <c r="I38" s="105">
        <v>42.13</v>
      </c>
      <c r="J38" s="109">
        <v>42.11</v>
      </c>
      <c r="K38" s="106"/>
      <c r="L38" s="1"/>
    </row>
    <row r="39" spans="2:12" x14ac:dyDescent="0.3">
      <c r="B39" s="1">
        <v>19</v>
      </c>
      <c r="C39" s="34">
        <v>42.29</v>
      </c>
      <c r="D39" s="35">
        <v>42.15</v>
      </c>
      <c r="E39" s="35">
        <v>42.25</v>
      </c>
      <c r="F39" s="35">
        <v>42.19</v>
      </c>
      <c r="G39" s="35">
        <v>42.23</v>
      </c>
      <c r="H39" s="35">
        <v>42.55</v>
      </c>
      <c r="I39" s="105">
        <v>42.81</v>
      </c>
      <c r="J39" s="109">
        <v>42.57</v>
      </c>
      <c r="K39" s="106"/>
      <c r="L39" s="1"/>
    </row>
    <row r="40" spans="2:12" x14ac:dyDescent="0.3">
      <c r="B40" s="1">
        <v>20</v>
      </c>
      <c r="C40" s="34">
        <v>42.4</v>
      </c>
      <c r="D40" s="35">
        <v>41.93</v>
      </c>
      <c r="E40" s="35">
        <v>42.09</v>
      </c>
      <c r="F40" s="35">
        <v>42.04</v>
      </c>
      <c r="G40" s="35">
        <v>42.15</v>
      </c>
      <c r="H40" s="35">
        <v>42.16</v>
      </c>
      <c r="I40" s="105">
        <v>42.28</v>
      </c>
      <c r="J40" s="109">
        <v>42.42</v>
      </c>
      <c r="K40" s="106"/>
      <c r="L40" s="1"/>
    </row>
    <row r="41" spans="2:12" x14ac:dyDescent="0.3">
      <c r="B41" s="1">
        <v>21</v>
      </c>
      <c r="C41" s="34">
        <v>42.74</v>
      </c>
      <c r="D41" s="35">
        <v>41.98</v>
      </c>
      <c r="E41" s="35">
        <v>42.1</v>
      </c>
      <c r="F41" s="35">
        <v>42.14</v>
      </c>
      <c r="G41" s="35">
        <v>42.46</v>
      </c>
      <c r="H41" s="35">
        <v>42.36</v>
      </c>
      <c r="I41" s="105">
        <v>42.23</v>
      </c>
      <c r="J41" s="109">
        <v>42.15</v>
      </c>
      <c r="K41" s="106"/>
      <c r="L41" s="1"/>
    </row>
    <row r="42" spans="2:12" x14ac:dyDescent="0.3">
      <c r="B42" s="1">
        <v>22</v>
      </c>
      <c r="C42" s="34">
        <v>43.68</v>
      </c>
      <c r="D42" s="35">
        <v>41.9</v>
      </c>
      <c r="E42" s="35">
        <v>42.35</v>
      </c>
      <c r="F42" s="35">
        <v>42.07</v>
      </c>
      <c r="G42" s="35">
        <v>42.61</v>
      </c>
      <c r="H42" s="35">
        <v>42.23</v>
      </c>
      <c r="I42" s="105">
        <v>42.16</v>
      </c>
      <c r="J42" s="109">
        <v>42.12</v>
      </c>
      <c r="K42" s="106"/>
      <c r="L42" s="1"/>
    </row>
    <row r="43" spans="2:12" x14ac:dyDescent="0.3">
      <c r="B43" s="1">
        <v>23</v>
      </c>
      <c r="C43" s="34">
        <v>42.24</v>
      </c>
      <c r="D43" s="35">
        <v>42.1</v>
      </c>
      <c r="E43" s="35">
        <v>42.22</v>
      </c>
      <c r="F43" s="35">
        <v>42.04</v>
      </c>
      <c r="G43" s="35">
        <v>43.07</v>
      </c>
      <c r="H43" s="35">
        <v>42.09</v>
      </c>
      <c r="I43" s="105">
        <v>42.42</v>
      </c>
      <c r="J43" s="109">
        <v>42.06</v>
      </c>
      <c r="K43" s="106"/>
      <c r="L43" s="1"/>
    </row>
    <row r="44" spans="2:12" x14ac:dyDescent="0.3">
      <c r="B44" s="1">
        <v>24</v>
      </c>
      <c r="C44" s="34"/>
      <c r="D44" s="35">
        <v>41.8</v>
      </c>
      <c r="E44" s="35">
        <v>42.17</v>
      </c>
      <c r="F44" s="35">
        <v>42.09</v>
      </c>
      <c r="G44" s="35">
        <v>42.48</v>
      </c>
      <c r="H44" s="35">
        <v>42.05</v>
      </c>
      <c r="I44" s="105">
        <v>42.46</v>
      </c>
      <c r="J44" s="109">
        <v>42.3</v>
      </c>
      <c r="K44" s="106"/>
      <c r="L44" s="1"/>
    </row>
    <row r="45" spans="2:12" x14ac:dyDescent="0.3">
      <c r="B45" s="1">
        <v>25</v>
      </c>
      <c r="C45" s="34"/>
      <c r="D45" s="35">
        <v>41.88</v>
      </c>
      <c r="E45" s="35">
        <v>42.18</v>
      </c>
      <c r="F45" s="35">
        <v>42.11</v>
      </c>
      <c r="G45" s="35">
        <v>43.37</v>
      </c>
      <c r="H45" s="35">
        <v>42.22</v>
      </c>
      <c r="I45" s="105"/>
      <c r="J45" s="109">
        <v>42.25</v>
      </c>
      <c r="K45" s="106"/>
      <c r="L45" s="1"/>
    </row>
    <row r="46" spans="2:12" x14ac:dyDescent="0.3">
      <c r="B46" s="1">
        <v>26</v>
      </c>
      <c r="C46" s="34"/>
      <c r="D46" s="35">
        <v>42.32</v>
      </c>
      <c r="E46" s="35">
        <v>42.16</v>
      </c>
      <c r="F46" s="35">
        <v>42.12</v>
      </c>
      <c r="G46" s="35"/>
      <c r="H46" s="35">
        <v>42.1</v>
      </c>
      <c r="I46" s="105"/>
      <c r="J46" s="109">
        <v>42.24</v>
      </c>
      <c r="K46" s="106"/>
      <c r="L46" s="1"/>
    </row>
    <row r="47" spans="2:12" x14ac:dyDescent="0.3">
      <c r="B47" s="1">
        <v>27</v>
      </c>
      <c r="C47" s="34"/>
      <c r="D47" s="35">
        <v>42.06</v>
      </c>
      <c r="E47" s="35">
        <v>42.22</v>
      </c>
      <c r="F47" s="35">
        <v>42.5</v>
      </c>
      <c r="G47" s="35"/>
      <c r="H47" s="35">
        <v>42.01</v>
      </c>
      <c r="I47" s="105"/>
      <c r="J47" s="109">
        <v>42.24</v>
      </c>
      <c r="K47" s="106"/>
      <c r="L47" s="1"/>
    </row>
    <row r="48" spans="2:12" x14ac:dyDescent="0.3">
      <c r="B48" s="1">
        <v>28</v>
      </c>
      <c r="C48" s="34"/>
      <c r="D48" s="35">
        <v>41.91</v>
      </c>
      <c r="E48" s="35">
        <v>42.22</v>
      </c>
      <c r="F48" s="35">
        <v>42.11</v>
      </c>
      <c r="G48" s="35"/>
      <c r="H48" s="35">
        <v>42.11</v>
      </c>
      <c r="I48" s="105"/>
      <c r="J48" s="109">
        <v>42.01</v>
      </c>
      <c r="K48" s="106"/>
      <c r="L48" s="1"/>
    </row>
    <row r="49" spans="2:12" x14ac:dyDescent="0.3">
      <c r="B49" s="1">
        <v>29</v>
      </c>
      <c r="C49" s="34"/>
      <c r="D49" s="35">
        <v>41.88</v>
      </c>
      <c r="E49" s="35">
        <v>42.24</v>
      </c>
      <c r="F49" s="35">
        <v>42</v>
      </c>
      <c r="G49" s="35"/>
      <c r="H49" s="35">
        <v>42.21</v>
      </c>
      <c r="I49" s="105"/>
      <c r="J49" s="109">
        <v>42.15</v>
      </c>
      <c r="K49" s="106"/>
      <c r="L49" s="1"/>
    </row>
    <row r="50" spans="2:12" x14ac:dyDescent="0.3">
      <c r="B50" s="1">
        <v>30</v>
      </c>
      <c r="C50" s="34"/>
      <c r="D50" s="35">
        <v>42.34</v>
      </c>
      <c r="E50" s="35">
        <v>42.31</v>
      </c>
      <c r="F50" s="35">
        <v>41.91</v>
      </c>
      <c r="G50" s="35"/>
      <c r="H50" s="35">
        <v>42.08</v>
      </c>
      <c r="I50" s="105"/>
      <c r="J50" s="109">
        <v>42.55</v>
      </c>
      <c r="K50" s="106"/>
      <c r="L50" s="1"/>
    </row>
    <row r="51" spans="2:12" x14ac:dyDescent="0.3">
      <c r="B51" s="1">
        <v>31</v>
      </c>
      <c r="C51" s="34"/>
      <c r="D51" s="35">
        <v>42.1</v>
      </c>
      <c r="E51" s="35">
        <v>42.39</v>
      </c>
      <c r="F51" s="35">
        <v>41.88</v>
      </c>
      <c r="G51" s="35"/>
      <c r="H51" s="35">
        <v>42.22</v>
      </c>
      <c r="I51" s="105"/>
      <c r="J51" s="109">
        <v>42.69</v>
      </c>
      <c r="K51" s="106"/>
      <c r="L51" s="1"/>
    </row>
    <row r="52" spans="2:12" x14ac:dyDescent="0.3">
      <c r="B52" s="1">
        <v>32</v>
      </c>
      <c r="C52" s="34"/>
      <c r="D52" s="35">
        <v>41.88</v>
      </c>
      <c r="E52" s="35">
        <v>42.66</v>
      </c>
      <c r="F52" s="35">
        <v>42.14</v>
      </c>
      <c r="G52" s="35"/>
      <c r="H52" s="35">
        <v>43.13</v>
      </c>
      <c r="I52" s="105"/>
      <c r="J52" s="109">
        <v>42.18</v>
      </c>
      <c r="K52" s="106"/>
      <c r="L52" s="1"/>
    </row>
    <row r="53" spans="2:12" x14ac:dyDescent="0.3">
      <c r="B53" s="1">
        <v>33</v>
      </c>
      <c r="C53" s="34"/>
      <c r="D53" s="35">
        <v>41.93</v>
      </c>
      <c r="E53" s="35">
        <v>42.39</v>
      </c>
      <c r="F53" s="35">
        <v>41.93</v>
      </c>
      <c r="G53" s="35"/>
      <c r="H53" s="35">
        <v>43.57</v>
      </c>
      <c r="I53" s="105"/>
      <c r="J53" s="109">
        <v>42.37</v>
      </c>
      <c r="K53" s="106"/>
      <c r="L53" s="1"/>
    </row>
    <row r="54" spans="2:12" x14ac:dyDescent="0.3">
      <c r="B54" s="1">
        <v>34</v>
      </c>
      <c r="C54" s="34"/>
      <c r="D54" s="35">
        <v>41.97</v>
      </c>
      <c r="E54" s="35">
        <v>42.23</v>
      </c>
      <c r="F54" s="35">
        <v>41.94</v>
      </c>
      <c r="G54" s="35"/>
      <c r="H54" s="35">
        <v>42.08</v>
      </c>
      <c r="I54" s="105"/>
      <c r="J54" s="109">
        <v>42.06</v>
      </c>
      <c r="K54" s="106"/>
      <c r="L54" s="1"/>
    </row>
    <row r="55" spans="2:12" x14ac:dyDescent="0.3">
      <c r="B55" s="1">
        <v>35</v>
      </c>
      <c r="C55" s="34"/>
      <c r="D55" s="35">
        <v>42.53</v>
      </c>
      <c r="E55" s="35">
        <v>42.27</v>
      </c>
      <c r="F55" s="35">
        <v>41.92</v>
      </c>
      <c r="G55" s="35"/>
      <c r="H55" s="35">
        <v>42.21</v>
      </c>
      <c r="I55" s="105"/>
      <c r="J55" s="109">
        <v>42.07</v>
      </c>
      <c r="K55" s="106"/>
      <c r="L55" s="1"/>
    </row>
    <row r="56" spans="2:12" x14ac:dyDescent="0.3">
      <c r="B56" s="1">
        <v>36</v>
      </c>
      <c r="C56" s="34"/>
      <c r="D56" s="35">
        <v>41.83</v>
      </c>
      <c r="E56" s="35">
        <v>42.12</v>
      </c>
      <c r="F56" s="35">
        <v>42.26</v>
      </c>
      <c r="G56" s="35"/>
      <c r="H56" s="35">
        <v>42.22</v>
      </c>
      <c r="I56" s="105"/>
      <c r="J56" s="109"/>
      <c r="K56" s="106"/>
      <c r="L56" s="1"/>
    </row>
    <row r="57" spans="2:12" x14ac:dyDescent="0.3">
      <c r="B57" s="1">
        <v>37</v>
      </c>
      <c r="C57" s="34"/>
      <c r="D57" s="35">
        <v>41.97</v>
      </c>
      <c r="E57" s="35">
        <v>42</v>
      </c>
      <c r="F57" s="35">
        <v>42.4</v>
      </c>
      <c r="G57" s="35"/>
      <c r="H57" s="35">
        <v>42.04</v>
      </c>
      <c r="I57" s="105"/>
      <c r="J57" s="109"/>
      <c r="K57" s="106"/>
      <c r="L57" s="1"/>
    </row>
    <row r="58" spans="2:12" x14ac:dyDescent="0.3">
      <c r="B58" s="1">
        <v>38</v>
      </c>
      <c r="C58" s="34"/>
      <c r="D58" s="35">
        <v>41.76</v>
      </c>
      <c r="E58" s="35">
        <v>42.1</v>
      </c>
      <c r="F58" s="35">
        <v>42.06</v>
      </c>
      <c r="G58" s="35"/>
      <c r="H58" s="35">
        <v>42.14</v>
      </c>
      <c r="I58" s="105"/>
      <c r="J58" s="109"/>
      <c r="K58" s="106"/>
      <c r="L58" s="1"/>
    </row>
    <row r="59" spans="2:12" x14ac:dyDescent="0.3">
      <c r="B59" s="1">
        <v>39</v>
      </c>
      <c r="C59" s="34"/>
      <c r="D59" s="35">
        <v>42.22</v>
      </c>
      <c r="E59" s="35">
        <v>42.11</v>
      </c>
      <c r="F59" s="35">
        <v>41.99</v>
      </c>
      <c r="G59" s="35"/>
      <c r="H59" s="35">
        <v>42.07</v>
      </c>
      <c r="I59" s="105"/>
      <c r="J59" s="109"/>
      <c r="K59" s="106"/>
      <c r="L59" s="1"/>
    </row>
    <row r="60" spans="2:12" x14ac:dyDescent="0.3">
      <c r="B60" s="1">
        <v>40</v>
      </c>
      <c r="C60" s="34"/>
      <c r="D60" s="35">
        <v>41.94</v>
      </c>
      <c r="E60" s="35">
        <v>41.98</v>
      </c>
      <c r="F60" s="35">
        <v>41.92</v>
      </c>
      <c r="G60" s="35"/>
      <c r="H60" s="35">
        <v>42.24</v>
      </c>
      <c r="I60" s="105"/>
      <c r="J60" s="109"/>
      <c r="K60" s="106"/>
      <c r="L60" s="1"/>
    </row>
    <row r="61" spans="2:12" x14ac:dyDescent="0.3">
      <c r="B61" s="1">
        <v>41</v>
      </c>
      <c r="C61" s="34"/>
      <c r="D61" s="35">
        <v>41.73</v>
      </c>
      <c r="E61" s="35">
        <v>42.36</v>
      </c>
      <c r="F61" s="35">
        <v>42.09</v>
      </c>
      <c r="G61" s="35"/>
      <c r="H61" s="35">
        <v>42.18</v>
      </c>
      <c r="I61" s="105"/>
      <c r="J61" s="109"/>
      <c r="K61" s="106"/>
      <c r="L61" s="1"/>
    </row>
    <row r="62" spans="2:12" x14ac:dyDescent="0.3">
      <c r="B62" s="1">
        <v>42</v>
      </c>
      <c r="C62" s="34"/>
      <c r="D62" s="35">
        <v>41.79</v>
      </c>
      <c r="E62" s="35">
        <v>42.19</v>
      </c>
      <c r="F62" s="35">
        <v>41.97</v>
      </c>
      <c r="G62" s="35"/>
      <c r="H62" s="35">
        <v>42.13</v>
      </c>
      <c r="I62" s="105"/>
      <c r="J62" s="109"/>
      <c r="K62" s="106"/>
      <c r="L62" s="1"/>
    </row>
    <row r="63" spans="2:12" x14ac:dyDescent="0.3">
      <c r="B63" s="1">
        <v>43</v>
      </c>
      <c r="C63" s="34"/>
      <c r="D63" s="35">
        <v>41.79</v>
      </c>
      <c r="E63" s="35">
        <v>42.21</v>
      </c>
      <c r="F63" s="35">
        <v>42.1</v>
      </c>
      <c r="G63" s="35"/>
      <c r="H63" s="35">
        <v>42.19</v>
      </c>
      <c r="I63" s="105"/>
      <c r="J63" s="109"/>
      <c r="K63" s="106"/>
      <c r="L63" s="1"/>
    </row>
    <row r="64" spans="2:12" x14ac:dyDescent="0.3">
      <c r="B64" s="1">
        <v>44</v>
      </c>
      <c r="C64" s="34"/>
      <c r="D64" s="35">
        <v>42.24</v>
      </c>
      <c r="E64" s="35">
        <v>42.1</v>
      </c>
      <c r="F64" s="35">
        <v>42.17</v>
      </c>
      <c r="G64" s="35"/>
      <c r="H64" s="35">
        <v>42.11</v>
      </c>
      <c r="I64" s="105"/>
      <c r="J64" s="109"/>
      <c r="K64" s="106"/>
      <c r="L64" s="1"/>
    </row>
    <row r="65" spans="2:12" x14ac:dyDescent="0.3">
      <c r="B65" s="1">
        <v>45</v>
      </c>
      <c r="C65" s="34"/>
      <c r="D65" s="35">
        <v>41.97</v>
      </c>
      <c r="E65" s="35">
        <v>42.3</v>
      </c>
      <c r="F65" s="35">
        <v>41.92</v>
      </c>
      <c r="G65" s="35"/>
      <c r="H65" s="35">
        <v>42.16</v>
      </c>
      <c r="I65" s="105"/>
      <c r="J65" s="109"/>
      <c r="K65" s="106"/>
      <c r="L65" s="1"/>
    </row>
    <row r="66" spans="2:12" x14ac:dyDescent="0.3">
      <c r="B66" s="1">
        <v>46</v>
      </c>
      <c r="C66" s="34"/>
      <c r="D66" s="35">
        <v>41.97</v>
      </c>
      <c r="E66" s="35">
        <v>42.06</v>
      </c>
      <c r="F66" s="35">
        <v>42.17</v>
      </c>
      <c r="G66" s="35"/>
      <c r="H66" s="35">
        <v>42.44</v>
      </c>
      <c r="I66" s="105"/>
      <c r="J66" s="109"/>
      <c r="K66" s="106"/>
      <c r="L66" s="1"/>
    </row>
    <row r="67" spans="2:12" x14ac:dyDescent="0.3">
      <c r="B67" s="1">
        <v>47</v>
      </c>
      <c r="C67" s="34"/>
      <c r="D67" s="35">
        <v>41.92</v>
      </c>
      <c r="E67" s="35">
        <v>42.34</v>
      </c>
      <c r="F67" s="35">
        <v>42.08</v>
      </c>
      <c r="G67" s="35"/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>
        <v>42.33</v>
      </c>
      <c r="E68" s="35">
        <v>42.34</v>
      </c>
      <c r="F68" s="35">
        <v>42.21</v>
      </c>
      <c r="G68" s="35"/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>
        <v>42.16</v>
      </c>
      <c r="E69" s="35">
        <v>42.17</v>
      </c>
      <c r="F69" s="35">
        <v>42.07</v>
      </c>
      <c r="G69" s="35"/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>
        <v>41.97</v>
      </c>
      <c r="E70" s="35">
        <v>42.37</v>
      </c>
      <c r="F70" s="35">
        <v>41.96</v>
      </c>
      <c r="G70" s="35"/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>
        <v>41.81</v>
      </c>
      <c r="E71" s="35"/>
      <c r="F71" s="35">
        <v>42.07</v>
      </c>
      <c r="G71" s="35"/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>
        <v>42.03</v>
      </c>
      <c r="E72" s="35"/>
      <c r="F72" s="35">
        <v>42.82</v>
      </c>
      <c r="G72" s="35"/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41.83</v>
      </c>
      <c r="E73" s="35"/>
      <c r="F73" s="35">
        <v>42.87</v>
      </c>
      <c r="G73" s="35"/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>
        <v>41.89</v>
      </c>
      <c r="E74" s="35"/>
      <c r="F74" s="35">
        <v>42.19</v>
      </c>
      <c r="G74" s="35"/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>
        <v>42.25</v>
      </c>
      <c r="E75" s="35"/>
      <c r="F75" s="35">
        <v>42.21</v>
      </c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>
        <v>41.96</v>
      </c>
      <c r="E76" s="35"/>
      <c r="F76" s="35">
        <v>42.18</v>
      </c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>
        <v>41.95</v>
      </c>
      <c r="E77" s="35"/>
      <c r="F77" s="35">
        <v>42.32</v>
      </c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>
        <v>41.95</v>
      </c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H18" sqref="H18"/>
    </sheetView>
  </sheetViews>
  <sheetFormatPr defaultColWidth="8.88671875" defaultRowHeight="14.4" x14ac:dyDescent="0.3"/>
  <cols>
    <col min="1" max="1" width="8.6640625" style="1" customWidth="1"/>
    <col min="2" max="2" width="23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115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407" t="s">
        <v>116</v>
      </c>
      <c r="C8" s="76" t="s">
        <v>333</v>
      </c>
      <c r="D8" s="115">
        <f>COUNTA(C21:C85)</f>
        <v>35</v>
      </c>
      <c r="E8" s="81">
        <f>COUNTA(C21:C85)</f>
        <v>35</v>
      </c>
      <c r="F8" s="124">
        <f>MIN(C21:C84)</f>
        <v>41.98</v>
      </c>
      <c r="G8" s="118">
        <f>AVERAGE(C21:C87)</f>
        <v>42.308857142857136</v>
      </c>
      <c r="H8" s="62">
        <v>4</v>
      </c>
      <c r="I8" s="86">
        <f>G8-F8</f>
        <v>0.32885714285713874</v>
      </c>
      <c r="J8" s="91">
        <v>1.4848981481481482E-2</v>
      </c>
      <c r="K8" s="98">
        <f>J8</f>
        <v>1.4848981481481482E-2</v>
      </c>
      <c r="L8" s="99">
        <f>K8</f>
        <v>1.4848981481481482E-2</v>
      </c>
      <c r="M8" s="397" t="s">
        <v>259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408" t="s">
        <v>375</v>
      </c>
      <c r="C9" s="77" t="s">
        <v>340</v>
      </c>
      <c r="D9" s="18">
        <f>COUNTA(D21:D85)+D8+1</f>
        <v>90</v>
      </c>
      <c r="E9" s="82">
        <f>COUNTA(D21:D85)+1</f>
        <v>55</v>
      </c>
      <c r="F9" s="423">
        <f>MIN(D21:D84)</f>
        <v>42.38</v>
      </c>
      <c r="G9" s="49">
        <f>AVERAGE(D21:D86)</f>
        <v>42.944074074074067</v>
      </c>
      <c r="H9" s="16">
        <v>0</v>
      </c>
      <c r="I9" s="87">
        <f>G9-F9</f>
        <v>0.56407407407406396</v>
      </c>
      <c r="J9" s="92">
        <v>4.2966261574074072E-2</v>
      </c>
      <c r="K9" s="100">
        <f t="shared" ref="K9:K15" si="0">J9-J8</f>
        <v>2.8117280092592588E-2</v>
      </c>
      <c r="L9" s="101">
        <f>K9</f>
        <v>2.8117280092592588E-2</v>
      </c>
      <c r="M9" s="398" t="s">
        <v>260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408" t="s">
        <v>116</v>
      </c>
      <c r="C10" s="77" t="s">
        <v>329</v>
      </c>
      <c r="D10" s="18">
        <f>COUNTA(E21:E85)+D9+1</f>
        <v>150</v>
      </c>
      <c r="E10" s="82">
        <f>COUNTA(E21:E85)+1</f>
        <v>60</v>
      </c>
      <c r="F10" s="419">
        <f>MIN(E21:E86)</f>
        <v>41.88</v>
      </c>
      <c r="G10" s="48">
        <f>AVERAGE(E21:E87)</f>
        <v>42.290338983050852</v>
      </c>
      <c r="H10" s="16">
        <v>6</v>
      </c>
      <c r="I10" s="87">
        <f t="shared" ref="I10:I15" si="1">G10-F10</f>
        <v>0.41033898305084904</v>
      </c>
      <c r="J10" s="92">
        <v>7.3524988425925919E-2</v>
      </c>
      <c r="K10" s="100">
        <f t="shared" si="0"/>
        <v>3.0558726851851847E-2</v>
      </c>
      <c r="L10" s="101">
        <f t="shared" ref="L10:L15" si="2">K10+L8</f>
        <v>4.5407708333333331E-2</v>
      </c>
      <c r="M10" s="398" t="s">
        <v>261</v>
      </c>
      <c r="N10" s="65"/>
      <c r="O10" s="56"/>
      <c r="P10" s="17"/>
    </row>
    <row r="11" spans="1:16" s="3" customFormat="1" ht="30" customHeight="1" x14ac:dyDescent="0.3">
      <c r="A11" s="74">
        <v>4</v>
      </c>
      <c r="B11" s="408" t="s">
        <v>375</v>
      </c>
      <c r="C11" s="77" t="s">
        <v>339</v>
      </c>
      <c r="D11" s="18">
        <f>COUNTA(F21:F85)+D10+1</f>
        <v>182</v>
      </c>
      <c r="E11" s="82">
        <f>COUNTA(F21:F85)+1</f>
        <v>32</v>
      </c>
      <c r="F11" s="117">
        <f>MIN(F21:F86)</f>
        <v>42.16</v>
      </c>
      <c r="G11" s="48">
        <f>AVERAGE(F21:F86)</f>
        <v>42.402903225806448</v>
      </c>
      <c r="H11" s="16">
        <v>6</v>
      </c>
      <c r="I11" s="87">
        <f t="shared" si="1"/>
        <v>0.24290322580645096</v>
      </c>
      <c r="J11" s="92">
        <v>9.0348738425925931E-2</v>
      </c>
      <c r="K11" s="100">
        <f t="shared" si="0"/>
        <v>1.6823750000000012E-2</v>
      </c>
      <c r="L11" s="101">
        <f t="shared" si="2"/>
        <v>4.49410300925926E-2</v>
      </c>
      <c r="M11" s="398" t="s">
        <v>262</v>
      </c>
      <c r="N11" s="65" t="s">
        <v>309</v>
      </c>
      <c r="O11" s="56" t="s">
        <v>68</v>
      </c>
      <c r="P11" s="17"/>
    </row>
    <row r="12" spans="1:16" s="3" customFormat="1" ht="30" customHeight="1" thickBot="1" x14ac:dyDescent="0.35">
      <c r="A12" s="74">
        <v>5</v>
      </c>
      <c r="B12" s="409" t="s">
        <v>116</v>
      </c>
      <c r="C12" s="78" t="s">
        <v>330</v>
      </c>
      <c r="D12" s="18">
        <f>COUNTA(G21:G85)+D11+1</f>
        <v>218</v>
      </c>
      <c r="E12" s="82">
        <f>COUNTA(G21:G85)+1</f>
        <v>36</v>
      </c>
      <c r="F12" s="413">
        <f>MIN(G21:G86)</f>
        <v>42.02</v>
      </c>
      <c r="G12" s="48">
        <f>AVERAGE(G21:G886)</f>
        <v>42.510571428571431</v>
      </c>
      <c r="H12" s="16">
        <v>5</v>
      </c>
      <c r="I12" s="87">
        <f t="shared" si="1"/>
        <v>0.49057142857142821</v>
      </c>
      <c r="J12" s="92">
        <v>0.10932453703703704</v>
      </c>
      <c r="K12" s="100">
        <f t="shared" si="0"/>
        <v>1.8975798611111108E-2</v>
      </c>
      <c r="L12" s="101">
        <f t="shared" si="2"/>
        <v>6.4383506944444446E-2</v>
      </c>
      <c r="M12" s="398" t="s">
        <v>263</v>
      </c>
      <c r="N12" s="64"/>
      <c r="O12" s="47"/>
    </row>
    <row r="13" spans="1:16" s="3" customFormat="1" ht="30" customHeight="1" thickBot="1" x14ac:dyDescent="0.35">
      <c r="A13" s="74">
        <v>6</v>
      </c>
      <c r="B13" s="409" t="s">
        <v>375</v>
      </c>
      <c r="C13" s="78" t="s">
        <v>338</v>
      </c>
      <c r="D13" s="18">
        <f>COUNTA(H21:H85)+D12+1</f>
        <v>262</v>
      </c>
      <c r="E13" s="82">
        <f>COUNTA(H21:H85)+1</f>
        <v>44</v>
      </c>
      <c r="F13" s="415">
        <f>MIN(H21:H86)</f>
        <v>42.1</v>
      </c>
      <c r="G13" s="48">
        <f>AVERAGE(H21:H86)</f>
        <v>42.383720930232556</v>
      </c>
      <c r="H13" s="16">
        <v>5</v>
      </c>
      <c r="I13" s="87">
        <f>G13-F13</f>
        <v>0.28372093023255474</v>
      </c>
      <c r="J13" s="92">
        <v>0.13201961805555554</v>
      </c>
      <c r="K13" s="100">
        <f t="shared" si="0"/>
        <v>2.2695081018518498E-2</v>
      </c>
      <c r="L13" s="101">
        <f t="shared" si="2"/>
        <v>6.7636111111111091E-2</v>
      </c>
      <c r="M13" s="398" t="s">
        <v>264</v>
      </c>
      <c r="N13" s="64"/>
      <c r="O13" s="47"/>
    </row>
    <row r="14" spans="1:16" s="3" customFormat="1" ht="30" customHeight="1" x14ac:dyDescent="0.3">
      <c r="A14" s="74">
        <v>7</v>
      </c>
      <c r="B14" s="409" t="s">
        <v>116</v>
      </c>
      <c r="C14" s="78" t="s">
        <v>346</v>
      </c>
      <c r="D14" s="18">
        <f>COUNTA(I21:I85)+D13+1</f>
        <v>307</v>
      </c>
      <c r="E14" s="82">
        <f>COUNTA(I21:I85)+1</f>
        <v>45</v>
      </c>
      <c r="F14" s="428">
        <f>MIN(I21:I86)</f>
        <v>42.07</v>
      </c>
      <c r="G14" s="48">
        <f>AVERAGE(I21:I86)</f>
        <v>42.346363636363648</v>
      </c>
      <c r="H14" s="16">
        <v>4</v>
      </c>
      <c r="I14" s="87">
        <f t="shared" si="1"/>
        <v>0.27636363636364791</v>
      </c>
      <c r="J14" s="92">
        <v>0.15519565972222224</v>
      </c>
      <c r="K14" s="100">
        <f t="shared" si="0"/>
        <v>2.3176041666666702E-2</v>
      </c>
      <c r="L14" s="102">
        <f t="shared" si="2"/>
        <v>8.7559548611111149E-2</v>
      </c>
      <c r="M14" s="398" t="s">
        <v>265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375</v>
      </c>
      <c r="C15" s="79" t="s">
        <v>340</v>
      </c>
      <c r="D15" s="116">
        <f>COUNTA(J21:J85)+D14+1</f>
        <v>330</v>
      </c>
      <c r="E15" s="83">
        <f>COUNTA(J21:J85)+1</f>
        <v>23</v>
      </c>
      <c r="F15" s="418">
        <f>MIN(J21:J86)</f>
        <v>42.62</v>
      </c>
      <c r="G15" s="66">
        <f>AVERAGE(J21:J86)</f>
        <v>43.065454545454536</v>
      </c>
      <c r="H15" s="67">
        <v>2</v>
      </c>
      <c r="I15" s="90">
        <f t="shared" si="1"/>
        <v>0.44545454545453822</v>
      </c>
      <c r="J15" s="93" t="str">
        <f>'Общие результаты'!G6</f>
        <v>4:00:44</v>
      </c>
      <c r="K15" s="103">
        <f t="shared" si="0"/>
        <v>1.1980266203703682E-2</v>
      </c>
      <c r="L15" s="104">
        <f t="shared" si="2"/>
        <v>7.9616377314814774E-2</v>
      </c>
      <c r="M15" s="95"/>
      <c r="N15" s="401" t="s">
        <v>316</v>
      </c>
      <c r="O15" s="400" t="s">
        <v>317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AVERAGE(F8,F10,F12,F14)</f>
        <v>41.987499999999997</v>
      </c>
      <c r="G16" s="41">
        <f>AVERAGE(G8,G10,G12,G14)</f>
        <v>42.364032797710763</v>
      </c>
      <c r="H16" s="54" t="s">
        <v>344</v>
      </c>
      <c r="I16" s="42">
        <f>AVERAGE(I8,I10,I12,I14)</f>
        <v>0.37653279771076598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AVERAGE(F9,F11,F13,F15)</f>
        <v>42.314999999999998</v>
      </c>
      <c r="G17" s="24">
        <f>AVERAGE(G9,G11,G13,G15)</f>
        <v>42.699038193891901</v>
      </c>
      <c r="H17" s="55" t="s">
        <v>368</v>
      </c>
      <c r="I17" s="25">
        <f>AVERAGE(I9,I11,I13,I15)</f>
        <v>0.38403819389190197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42.151250000000005</v>
      </c>
      <c r="G18" s="28">
        <f>AVERAGE(C21:J90)</f>
        <v>42.509164086687257</v>
      </c>
      <c r="H18" s="29"/>
      <c r="I18" s="30">
        <f>AVERAGE(I8:I15)</f>
        <v>0.38028549580133397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Василевский Александр</v>
      </c>
      <c r="D20" s="31" t="str">
        <f>B9</f>
        <v>Швец Денис</v>
      </c>
      <c r="E20" s="15" t="str">
        <f>B10</f>
        <v>Василевский Александр</v>
      </c>
      <c r="F20" s="15" t="str">
        <f>B11</f>
        <v>Швец Денис</v>
      </c>
      <c r="G20" s="15" t="str">
        <f>B12</f>
        <v>Василевский Александр</v>
      </c>
      <c r="H20" s="15" t="str">
        <f>B13</f>
        <v>Швец Денис</v>
      </c>
      <c r="I20" s="15" t="str">
        <f>B14</f>
        <v>Василевский Александр</v>
      </c>
      <c r="J20" s="15" t="str">
        <f>B15</f>
        <v>Швец Денис</v>
      </c>
    </row>
    <row r="21" spans="1:14" x14ac:dyDescent="0.3">
      <c r="B21" s="1">
        <v>1</v>
      </c>
      <c r="C21" s="32">
        <v>43.4</v>
      </c>
      <c r="D21" s="33">
        <v>44.85</v>
      </c>
      <c r="E21" s="33">
        <v>43.36</v>
      </c>
      <c r="F21" s="33">
        <v>43.8</v>
      </c>
      <c r="G21" s="33">
        <v>44.51</v>
      </c>
      <c r="H21" s="33">
        <v>42.95</v>
      </c>
      <c r="I21" s="107">
        <v>43.06</v>
      </c>
      <c r="J21" s="108">
        <v>43.98</v>
      </c>
      <c r="K21" s="105"/>
      <c r="M21" s="2"/>
      <c r="N21" s="2"/>
    </row>
    <row r="22" spans="1:14" x14ac:dyDescent="0.3">
      <c r="B22" s="1">
        <v>2</v>
      </c>
      <c r="C22" s="34">
        <v>42.79</v>
      </c>
      <c r="D22" s="35">
        <v>42.91</v>
      </c>
      <c r="E22" s="35">
        <v>42.54</v>
      </c>
      <c r="F22" s="35">
        <v>42.66</v>
      </c>
      <c r="G22" s="35">
        <v>42.34</v>
      </c>
      <c r="H22" s="35">
        <v>42.35</v>
      </c>
      <c r="I22" s="105">
        <v>42.51</v>
      </c>
      <c r="J22" s="109">
        <v>43.75</v>
      </c>
      <c r="K22" s="105"/>
      <c r="M22" s="3"/>
      <c r="N22" s="3"/>
    </row>
    <row r="23" spans="1:14" x14ac:dyDescent="0.3">
      <c r="B23" s="1">
        <v>3</v>
      </c>
      <c r="C23" s="34">
        <v>42.3</v>
      </c>
      <c r="D23" s="35">
        <v>42.85</v>
      </c>
      <c r="E23" s="35">
        <v>42.24</v>
      </c>
      <c r="F23" s="35">
        <v>42.62</v>
      </c>
      <c r="G23" s="35">
        <v>42.02</v>
      </c>
      <c r="H23" s="35">
        <v>42.2</v>
      </c>
      <c r="I23" s="105">
        <v>42.38</v>
      </c>
      <c r="J23" s="109">
        <v>43</v>
      </c>
      <c r="K23" s="105"/>
      <c r="M23" s="3"/>
      <c r="N23" s="3"/>
    </row>
    <row r="24" spans="1:14" x14ac:dyDescent="0.3">
      <c r="B24" s="1">
        <v>4</v>
      </c>
      <c r="C24" s="34">
        <v>42.27</v>
      </c>
      <c r="D24" s="35">
        <v>42.81</v>
      </c>
      <c r="E24" s="35">
        <v>42.41</v>
      </c>
      <c r="F24" s="35">
        <v>42.32</v>
      </c>
      <c r="G24" s="35">
        <v>42.26</v>
      </c>
      <c r="H24" s="35">
        <v>42.36</v>
      </c>
      <c r="I24" s="105">
        <v>42.43</v>
      </c>
      <c r="J24" s="109">
        <v>43.01</v>
      </c>
      <c r="K24" s="105"/>
      <c r="M24" s="3"/>
      <c r="N24" s="3"/>
    </row>
    <row r="25" spans="1:14" x14ac:dyDescent="0.3">
      <c r="B25" s="1">
        <v>5</v>
      </c>
      <c r="C25" s="34">
        <v>42.52</v>
      </c>
      <c r="D25" s="35">
        <v>42.66</v>
      </c>
      <c r="E25" s="35">
        <v>42.27</v>
      </c>
      <c r="F25" s="35">
        <v>42.29</v>
      </c>
      <c r="G25" s="35">
        <v>42.22</v>
      </c>
      <c r="H25" s="35">
        <v>42.27</v>
      </c>
      <c r="I25" s="105">
        <v>42.3</v>
      </c>
      <c r="J25" s="109">
        <v>43.23</v>
      </c>
      <c r="K25" s="105"/>
    </row>
    <row r="26" spans="1:14" x14ac:dyDescent="0.3">
      <c r="B26" s="1">
        <v>6</v>
      </c>
      <c r="C26" s="34">
        <v>41.98</v>
      </c>
      <c r="D26" s="35">
        <v>42.79</v>
      </c>
      <c r="E26" s="35">
        <v>42.42</v>
      </c>
      <c r="F26" s="35">
        <v>42.17</v>
      </c>
      <c r="G26" s="35">
        <v>42.33</v>
      </c>
      <c r="H26" s="35">
        <v>42.3</v>
      </c>
      <c r="I26" s="105">
        <v>42.58</v>
      </c>
      <c r="J26" s="109">
        <v>43.05</v>
      </c>
      <c r="K26" s="105"/>
    </row>
    <row r="27" spans="1:14" x14ac:dyDescent="0.3">
      <c r="B27" s="1">
        <v>7</v>
      </c>
      <c r="C27" s="34">
        <v>42.35</v>
      </c>
      <c r="D27" s="35">
        <v>42.9</v>
      </c>
      <c r="E27" s="35">
        <v>42.11</v>
      </c>
      <c r="F27" s="35">
        <v>42.36</v>
      </c>
      <c r="G27" s="35">
        <v>42.2</v>
      </c>
      <c r="H27" s="35">
        <v>42.1</v>
      </c>
      <c r="I27" s="105">
        <v>42.33</v>
      </c>
      <c r="J27" s="109">
        <v>42.9</v>
      </c>
      <c r="K27" s="105"/>
    </row>
    <row r="28" spans="1:14" x14ac:dyDescent="0.3">
      <c r="B28" s="1">
        <v>8</v>
      </c>
      <c r="C28" s="34">
        <v>42.11</v>
      </c>
      <c r="D28" s="35">
        <v>43</v>
      </c>
      <c r="E28" s="35">
        <v>42.21</v>
      </c>
      <c r="F28" s="35">
        <v>42.48</v>
      </c>
      <c r="G28" s="35">
        <v>42.42</v>
      </c>
      <c r="H28" s="35">
        <v>42.44</v>
      </c>
      <c r="I28" s="105">
        <v>42.25</v>
      </c>
      <c r="J28" s="109">
        <v>42.71</v>
      </c>
      <c r="K28" s="105"/>
    </row>
    <row r="29" spans="1:14" x14ac:dyDescent="0.3">
      <c r="B29" s="1">
        <v>9</v>
      </c>
      <c r="C29" s="40">
        <v>42.26</v>
      </c>
      <c r="D29" s="35">
        <v>43.12</v>
      </c>
      <c r="E29" s="35">
        <v>42.38</v>
      </c>
      <c r="F29" s="35">
        <v>42.56</v>
      </c>
      <c r="G29" s="35">
        <v>42.36</v>
      </c>
      <c r="H29" s="35">
        <v>42.36</v>
      </c>
      <c r="I29" s="105">
        <v>42.26</v>
      </c>
      <c r="J29" s="109">
        <v>43.04</v>
      </c>
      <c r="K29" s="105"/>
    </row>
    <row r="30" spans="1:14" x14ac:dyDescent="0.3">
      <c r="B30" s="1">
        <v>10</v>
      </c>
      <c r="C30" s="34">
        <v>42.19</v>
      </c>
      <c r="D30" s="35">
        <v>42.83</v>
      </c>
      <c r="E30" s="35">
        <v>42.49</v>
      </c>
      <c r="F30" s="35">
        <v>42.27</v>
      </c>
      <c r="G30" s="35">
        <v>42.11</v>
      </c>
      <c r="H30" s="35">
        <v>42.56</v>
      </c>
      <c r="I30" s="105">
        <v>42.29</v>
      </c>
      <c r="J30" s="109">
        <v>42.94</v>
      </c>
      <c r="K30" s="105"/>
    </row>
    <row r="31" spans="1:14" x14ac:dyDescent="0.3">
      <c r="B31" s="1">
        <v>11</v>
      </c>
      <c r="C31" s="34">
        <v>42.49</v>
      </c>
      <c r="D31" s="35">
        <v>42.7</v>
      </c>
      <c r="E31" s="35">
        <v>42.23</v>
      </c>
      <c r="F31" s="35">
        <v>42.37</v>
      </c>
      <c r="G31" s="35">
        <v>44.11</v>
      </c>
      <c r="H31" s="35">
        <v>42.19</v>
      </c>
      <c r="I31" s="105">
        <v>42.35</v>
      </c>
      <c r="J31" s="109">
        <v>42.96</v>
      </c>
      <c r="K31" s="105"/>
    </row>
    <row r="32" spans="1:14" x14ac:dyDescent="0.3">
      <c r="B32" s="1">
        <v>12</v>
      </c>
      <c r="C32" s="34">
        <v>42.14</v>
      </c>
      <c r="D32" s="35">
        <v>43.5</v>
      </c>
      <c r="E32" s="35">
        <v>42.25</v>
      </c>
      <c r="F32" s="35">
        <v>42.23</v>
      </c>
      <c r="G32" s="35">
        <v>42.42</v>
      </c>
      <c r="H32" s="35">
        <v>42.26</v>
      </c>
      <c r="I32" s="105">
        <v>42.35</v>
      </c>
      <c r="J32" s="109">
        <v>43.09</v>
      </c>
      <c r="K32" s="105"/>
    </row>
    <row r="33" spans="2:12" x14ac:dyDescent="0.3">
      <c r="B33" s="1">
        <v>13</v>
      </c>
      <c r="C33" s="34">
        <v>42.23</v>
      </c>
      <c r="D33" s="35">
        <v>43.7</v>
      </c>
      <c r="E33" s="35">
        <v>42.31</v>
      </c>
      <c r="F33" s="35">
        <v>42.18</v>
      </c>
      <c r="G33" s="35">
        <v>42.93</v>
      </c>
      <c r="H33" s="35">
        <v>42.33</v>
      </c>
      <c r="I33" s="105">
        <v>42.54</v>
      </c>
      <c r="J33" s="109">
        <v>42.91</v>
      </c>
      <c r="K33" s="106"/>
      <c r="L33" s="1"/>
    </row>
    <row r="34" spans="2:12" x14ac:dyDescent="0.3">
      <c r="B34" s="1">
        <v>14</v>
      </c>
      <c r="C34" s="37">
        <v>42.25</v>
      </c>
      <c r="D34" s="35">
        <v>42.74</v>
      </c>
      <c r="E34" s="35">
        <v>43.27</v>
      </c>
      <c r="F34" s="35">
        <v>42.49</v>
      </c>
      <c r="G34" s="35">
        <v>42.49</v>
      </c>
      <c r="H34" s="35">
        <v>42.27</v>
      </c>
      <c r="I34" s="105">
        <v>42.23</v>
      </c>
      <c r="J34" s="109">
        <v>43.51</v>
      </c>
      <c r="K34" s="106"/>
      <c r="L34" s="1"/>
    </row>
    <row r="35" spans="2:12" x14ac:dyDescent="0.3">
      <c r="B35" s="1">
        <v>15</v>
      </c>
      <c r="C35" s="34">
        <v>42.31</v>
      </c>
      <c r="D35" s="35">
        <v>43.02</v>
      </c>
      <c r="E35" s="35">
        <v>42.04</v>
      </c>
      <c r="F35" s="35">
        <v>42.77</v>
      </c>
      <c r="G35" s="35">
        <v>42.57</v>
      </c>
      <c r="H35" s="35">
        <v>42.48</v>
      </c>
      <c r="I35" s="105">
        <v>42.47</v>
      </c>
      <c r="J35" s="109">
        <v>43.51</v>
      </c>
      <c r="K35" s="106"/>
      <c r="L35" s="1"/>
    </row>
    <row r="36" spans="2:12" x14ac:dyDescent="0.3">
      <c r="B36" s="1">
        <v>16</v>
      </c>
      <c r="C36" s="34">
        <v>42.38</v>
      </c>
      <c r="D36" s="43">
        <v>42.89</v>
      </c>
      <c r="E36" s="35">
        <v>42.25</v>
      </c>
      <c r="F36" s="35">
        <v>42.21</v>
      </c>
      <c r="G36" s="35">
        <v>43.17</v>
      </c>
      <c r="H36" s="35">
        <v>42.34</v>
      </c>
      <c r="I36" s="105">
        <v>42.36</v>
      </c>
      <c r="J36" s="109">
        <v>42.9</v>
      </c>
      <c r="K36" s="106"/>
      <c r="L36" s="1"/>
    </row>
    <row r="37" spans="2:12" x14ac:dyDescent="0.3">
      <c r="B37" s="1">
        <v>17</v>
      </c>
      <c r="C37" s="34">
        <v>42.3</v>
      </c>
      <c r="D37" s="35">
        <v>42.74</v>
      </c>
      <c r="E37" s="35">
        <v>42.2</v>
      </c>
      <c r="F37" s="35">
        <v>42.3</v>
      </c>
      <c r="G37" s="35">
        <v>42.19</v>
      </c>
      <c r="H37" s="35">
        <v>42.27</v>
      </c>
      <c r="I37" s="105">
        <v>42.35</v>
      </c>
      <c r="J37" s="109">
        <v>42.75</v>
      </c>
      <c r="K37" s="106"/>
      <c r="L37" s="1"/>
    </row>
    <row r="38" spans="2:12" x14ac:dyDescent="0.3">
      <c r="B38" s="1">
        <v>18</v>
      </c>
      <c r="C38" s="34">
        <v>42.11</v>
      </c>
      <c r="D38" s="35">
        <v>42.73</v>
      </c>
      <c r="E38" s="35">
        <v>42.1</v>
      </c>
      <c r="F38" s="35">
        <v>42.24</v>
      </c>
      <c r="G38" s="35">
        <v>42.08</v>
      </c>
      <c r="H38" s="35">
        <v>42.34</v>
      </c>
      <c r="I38" s="105">
        <v>42.23</v>
      </c>
      <c r="J38" s="109">
        <v>42.62</v>
      </c>
      <c r="K38" s="106"/>
      <c r="L38" s="1"/>
    </row>
    <row r="39" spans="2:12" x14ac:dyDescent="0.3">
      <c r="B39" s="1">
        <v>19</v>
      </c>
      <c r="C39" s="34">
        <v>42.57</v>
      </c>
      <c r="D39" s="35">
        <v>42.78</v>
      </c>
      <c r="E39" s="35">
        <v>42.57</v>
      </c>
      <c r="F39" s="35">
        <v>42.3</v>
      </c>
      <c r="G39" s="35">
        <v>42.32</v>
      </c>
      <c r="H39" s="35">
        <v>42.36</v>
      </c>
      <c r="I39" s="105">
        <v>42.2</v>
      </c>
      <c r="J39" s="109">
        <v>42.79</v>
      </c>
      <c r="K39" s="106"/>
      <c r="L39" s="1"/>
    </row>
    <row r="40" spans="2:12" x14ac:dyDescent="0.3">
      <c r="B40" s="1">
        <v>20</v>
      </c>
      <c r="C40" s="34">
        <v>42.42</v>
      </c>
      <c r="D40" s="35">
        <v>42.78</v>
      </c>
      <c r="E40" s="35">
        <v>42.13</v>
      </c>
      <c r="F40" s="35">
        <v>42.16</v>
      </c>
      <c r="G40" s="35">
        <v>43.24</v>
      </c>
      <c r="H40" s="35">
        <v>42.19</v>
      </c>
      <c r="I40" s="105">
        <v>42.23</v>
      </c>
      <c r="J40" s="109">
        <v>42.67</v>
      </c>
      <c r="K40" s="106"/>
      <c r="L40" s="1"/>
    </row>
    <row r="41" spans="2:12" x14ac:dyDescent="0.3">
      <c r="B41" s="1">
        <v>21</v>
      </c>
      <c r="C41" s="34">
        <v>42.15</v>
      </c>
      <c r="D41" s="35">
        <v>42.64</v>
      </c>
      <c r="E41" s="35">
        <v>42.9</v>
      </c>
      <c r="F41" s="35">
        <v>42.16</v>
      </c>
      <c r="G41" s="35">
        <v>42.1</v>
      </c>
      <c r="H41" s="35">
        <v>42.26</v>
      </c>
      <c r="I41" s="105">
        <v>42.11</v>
      </c>
      <c r="J41" s="109">
        <v>43.29</v>
      </c>
      <c r="K41" s="106"/>
      <c r="L41" s="1"/>
    </row>
    <row r="42" spans="2:12" x14ac:dyDescent="0.3">
      <c r="B42" s="1">
        <v>22</v>
      </c>
      <c r="C42" s="34">
        <v>42.12</v>
      </c>
      <c r="D42" s="35">
        <v>42.61</v>
      </c>
      <c r="E42" s="35">
        <v>42.08</v>
      </c>
      <c r="F42" s="35">
        <v>42.39</v>
      </c>
      <c r="G42" s="35">
        <v>42.17</v>
      </c>
      <c r="H42" s="35">
        <v>42.19</v>
      </c>
      <c r="I42" s="105">
        <v>42.38</v>
      </c>
      <c r="J42" s="109">
        <v>42.83</v>
      </c>
      <c r="K42" s="106"/>
      <c r="L42" s="1"/>
    </row>
    <row r="43" spans="2:12" x14ac:dyDescent="0.3">
      <c r="B43" s="1">
        <v>23</v>
      </c>
      <c r="C43" s="34">
        <v>42.06</v>
      </c>
      <c r="D43" s="35">
        <v>42.68</v>
      </c>
      <c r="E43" s="35">
        <v>42.06</v>
      </c>
      <c r="F43" s="35">
        <v>42.2</v>
      </c>
      <c r="G43" s="35">
        <v>42.23</v>
      </c>
      <c r="H43" s="35">
        <v>42.59</v>
      </c>
      <c r="I43" s="105">
        <v>42.37</v>
      </c>
      <c r="J43" s="109"/>
      <c r="K43" s="106"/>
      <c r="L43" s="1"/>
    </row>
    <row r="44" spans="2:12" x14ac:dyDescent="0.3">
      <c r="B44" s="1">
        <v>24</v>
      </c>
      <c r="C44" s="34">
        <v>42.3</v>
      </c>
      <c r="D44" s="35">
        <v>43.07</v>
      </c>
      <c r="E44" s="35">
        <v>42.18</v>
      </c>
      <c r="F44" s="35">
        <v>42.29</v>
      </c>
      <c r="G44" s="35">
        <v>42.09</v>
      </c>
      <c r="H44" s="35">
        <v>42.73</v>
      </c>
      <c r="I44" s="105">
        <v>42.27</v>
      </c>
      <c r="J44" s="109"/>
      <c r="K44" s="106"/>
      <c r="L44" s="1"/>
    </row>
    <row r="45" spans="2:12" x14ac:dyDescent="0.3">
      <c r="B45" s="1">
        <v>25</v>
      </c>
      <c r="C45" s="34">
        <v>42.25</v>
      </c>
      <c r="D45" s="35">
        <v>42.75</v>
      </c>
      <c r="E45" s="35">
        <v>41.9</v>
      </c>
      <c r="F45" s="35">
        <v>42.3</v>
      </c>
      <c r="G45" s="35">
        <v>43.22</v>
      </c>
      <c r="H45" s="35">
        <v>42.25</v>
      </c>
      <c r="I45" s="105">
        <v>42.26</v>
      </c>
      <c r="J45" s="109"/>
      <c r="K45" s="106"/>
      <c r="L45" s="1"/>
    </row>
    <row r="46" spans="2:12" x14ac:dyDescent="0.3">
      <c r="B46" s="1">
        <v>26</v>
      </c>
      <c r="C46" s="34">
        <v>42.24</v>
      </c>
      <c r="D46" s="35">
        <v>43.82</v>
      </c>
      <c r="E46" s="35">
        <v>41.97</v>
      </c>
      <c r="F46" s="35">
        <v>42.31</v>
      </c>
      <c r="G46" s="35">
        <v>42.46</v>
      </c>
      <c r="H46" s="35">
        <v>42.98</v>
      </c>
      <c r="I46" s="105">
        <v>42.35</v>
      </c>
      <c r="J46" s="109"/>
      <c r="K46" s="106"/>
      <c r="L46" s="1"/>
    </row>
    <row r="47" spans="2:12" x14ac:dyDescent="0.3">
      <c r="B47" s="1">
        <v>27</v>
      </c>
      <c r="C47" s="34">
        <v>42.24</v>
      </c>
      <c r="D47" s="35">
        <v>42.72</v>
      </c>
      <c r="E47" s="35">
        <v>42.2</v>
      </c>
      <c r="F47" s="35">
        <v>42.47</v>
      </c>
      <c r="G47" s="35">
        <v>42.39</v>
      </c>
      <c r="H47" s="35">
        <v>42.3</v>
      </c>
      <c r="I47" s="105">
        <v>42.11</v>
      </c>
      <c r="J47" s="109"/>
      <c r="K47" s="106"/>
      <c r="L47" s="1"/>
    </row>
    <row r="48" spans="2:12" x14ac:dyDescent="0.3">
      <c r="B48" s="1">
        <v>28</v>
      </c>
      <c r="C48" s="34">
        <v>42.01</v>
      </c>
      <c r="D48" s="35">
        <v>42.69</v>
      </c>
      <c r="E48" s="35">
        <v>42.65</v>
      </c>
      <c r="F48" s="35">
        <v>42.54</v>
      </c>
      <c r="G48" s="35">
        <v>42.34</v>
      </c>
      <c r="H48" s="35">
        <v>42.34</v>
      </c>
      <c r="I48" s="105">
        <v>42.07</v>
      </c>
      <c r="J48" s="109"/>
      <c r="K48" s="106"/>
      <c r="L48" s="1"/>
    </row>
    <row r="49" spans="2:12" x14ac:dyDescent="0.3">
      <c r="B49" s="1">
        <v>29</v>
      </c>
      <c r="C49" s="34">
        <v>42.15</v>
      </c>
      <c r="D49" s="35">
        <v>42.65</v>
      </c>
      <c r="E49" s="35">
        <v>42.17</v>
      </c>
      <c r="F49" s="35">
        <v>42.35</v>
      </c>
      <c r="G49" s="35">
        <v>42.14</v>
      </c>
      <c r="H49" s="35">
        <v>42.39</v>
      </c>
      <c r="I49" s="105">
        <v>42.22</v>
      </c>
      <c r="J49" s="109"/>
      <c r="K49" s="106"/>
      <c r="L49" s="1"/>
    </row>
    <row r="50" spans="2:12" x14ac:dyDescent="0.3">
      <c r="B50" s="1">
        <v>30</v>
      </c>
      <c r="C50" s="34">
        <v>42.55</v>
      </c>
      <c r="D50" s="35">
        <v>42.68</v>
      </c>
      <c r="E50" s="35">
        <v>42.12</v>
      </c>
      <c r="F50" s="35">
        <v>42.47</v>
      </c>
      <c r="G50" s="35">
        <v>42.3</v>
      </c>
      <c r="H50" s="35">
        <v>43.04</v>
      </c>
      <c r="I50" s="105">
        <v>42.15</v>
      </c>
      <c r="J50" s="109"/>
      <c r="K50" s="106"/>
      <c r="L50" s="1"/>
    </row>
    <row r="51" spans="2:12" x14ac:dyDescent="0.3">
      <c r="B51" s="1">
        <v>31</v>
      </c>
      <c r="C51" s="34">
        <v>42.69</v>
      </c>
      <c r="D51" s="35">
        <v>42.82</v>
      </c>
      <c r="E51" s="35">
        <v>42.11</v>
      </c>
      <c r="F51" s="35">
        <v>42.23</v>
      </c>
      <c r="G51" s="35">
        <v>42.11</v>
      </c>
      <c r="H51" s="35">
        <v>42.33</v>
      </c>
      <c r="I51" s="105">
        <v>42.41</v>
      </c>
      <c r="J51" s="109"/>
      <c r="K51" s="106"/>
      <c r="L51" s="1"/>
    </row>
    <row r="52" spans="2:12" x14ac:dyDescent="0.3">
      <c r="B52" s="1">
        <v>32</v>
      </c>
      <c r="C52" s="34">
        <v>42.18</v>
      </c>
      <c r="D52" s="35">
        <v>42.38</v>
      </c>
      <c r="E52" s="35">
        <v>41.9</v>
      </c>
      <c r="F52" s="35"/>
      <c r="G52" s="35">
        <v>42.28</v>
      </c>
      <c r="H52" s="35">
        <v>42.35</v>
      </c>
      <c r="I52" s="105">
        <v>42.38</v>
      </c>
      <c r="J52" s="109"/>
      <c r="K52" s="106"/>
      <c r="L52" s="1"/>
    </row>
    <row r="53" spans="2:12" x14ac:dyDescent="0.3">
      <c r="B53" s="1">
        <v>33</v>
      </c>
      <c r="C53" s="34">
        <v>42.37</v>
      </c>
      <c r="D53" s="35">
        <v>42.77</v>
      </c>
      <c r="E53" s="35">
        <v>41.92</v>
      </c>
      <c r="F53" s="35"/>
      <c r="G53" s="35">
        <v>42.84</v>
      </c>
      <c r="H53" s="35">
        <v>42.4</v>
      </c>
      <c r="I53" s="105">
        <v>42.28</v>
      </c>
      <c r="J53" s="109"/>
      <c r="K53" s="106"/>
      <c r="L53" s="1"/>
    </row>
    <row r="54" spans="2:12" x14ac:dyDescent="0.3">
      <c r="B54" s="1">
        <v>34</v>
      </c>
      <c r="C54" s="34">
        <v>42.06</v>
      </c>
      <c r="D54" s="35">
        <v>43.82</v>
      </c>
      <c r="E54" s="35">
        <v>42.15</v>
      </c>
      <c r="F54" s="35"/>
      <c r="G54" s="35">
        <v>42.63</v>
      </c>
      <c r="H54" s="35">
        <v>42.24</v>
      </c>
      <c r="I54" s="105">
        <v>42.23</v>
      </c>
      <c r="J54" s="109"/>
      <c r="K54" s="106"/>
      <c r="L54" s="1"/>
    </row>
    <row r="55" spans="2:12" x14ac:dyDescent="0.3">
      <c r="B55" s="1">
        <v>35</v>
      </c>
      <c r="C55" s="34">
        <v>42.07</v>
      </c>
      <c r="D55" s="35">
        <v>42.89</v>
      </c>
      <c r="E55" s="35">
        <v>42.05</v>
      </c>
      <c r="F55" s="35"/>
      <c r="G55" s="35">
        <v>42.28</v>
      </c>
      <c r="H55" s="35">
        <v>42.33</v>
      </c>
      <c r="I55" s="105">
        <v>42.26</v>
      </c>
      <c r="J55" s="109"/>
      <c r="K55" s="106"/>
      <c r="L55" s="1"/>
    </row>
    <row r="56" spans="2:12" x14ac:dyDescent="0.3">
      <c r="B56" s="1">
        <v>36</v>
      </c>
      <c r="C56" s="34"/>
      <c r="D56" s="35">
        <v>42.51</v>
      </c>
      <c r="E56" s="35">
        <v>42.4</v>
      </c>
      <c r="F56" s="35"/>
      <c r="G56" s="35"/>
      <c r="H56" s="35">
        <v>42.33</v>
      </c>
      <c r="I56" s="105">
        <v>42.57</v>
      </c>
      <c r="J56" s="109"/>
      <c r="K56" s="106"/>
      <c r="L56" s="1"/>
    </row>
    <row r="57" spans="2:12" x14ac:dyDescent="0.3">
      <c r="B57" s="1">
        <v>37</v>
      </c>
      <c r="C57" s="34"/>
      <c r="D57" s="35">
        <v>43.3</v>
      </c>
      <c r="E57" s="35">
        <v>42.03</v>
      </c>
      <c r="F57" s="35"/>
      <c r="G57" s="35"/>
      <c r="H57" s="35">
        <v>42.45</v>
      </c>
      <c r="I57" s="105">
        <v>42.46</v>
      </c>
      <c r="J57" s="109"/>
      <c r="K57" s="106"/>
      <c r="L57" s="1"/>
    </row>
    <row r="58" spans="2:12" x14ac:dyDescent="0.3">
      <c r="B58" s="1">
        <v>38</v>
      </c>
      <c r="C58" s="34"/>
      <c r="D58" s="35">
        <v>43.55</v>
      </c>
      <c r="E58" s="35">
        <v>41.88</v>
      </c>
      <c r="F58" s="35"/>
      <c r="G58" s="35"/>
      <c r="H58" s="35">
        <v>42.27</v>
      </c>
      <c r="I58" s="105">
        <v>42.52</v>
      </c>
      <c r="J58" s="109"/>
      <c r="K58" s="106"/>
      <c r="L58" s="1"/>
    </row>
    <row r="59" spans="2:12" x14ac:dyDescent="0.3">
      <c r="B59" s="1">
        <v>39</v>
      </c>
      <c r="C59" s="34"/>
      <c r="D59" s="35">
        <v>42.55</v>
      </c>
      <c r="E59" s="35">
        <v>42.12</v>
      </c>
      <c r="F59" s="35"/>
      <c r="G59" s="35"/>
      <c r="H59" s="35">
        <v>42.85</v>
      </c>
      <c r="I59" s="105">
        <v>42.39</v>
      </c>
      <c r="J59" s="109"/>
      <c r="K59" s="106"/>
      <c r="L59" s="1"/>
    </row>
    <row r="60" spans="2:12" x14ac:dyDescent="0.3">
      <c r="B60" s="1">
        <v>40</v>
      </c>
      <c r="C60" s="34"/>
      <c r="D60" s="35">
        <v>42.75</v>
      </c>
      <c r="E60" s="35">
        <v>43.77</v>
      </c>
      <c r="F60" s="35"/>
      <c r="G60" s="35"/>
      <c r="H60" s="35">
        <v>42.31</v>
      </c>
      <c r="I60" s="105">
        <v>42.14</v>
      </c>
      <c r="J60" s="109"/>
      <c r="K60" s="106"/>
      <c r="L60" s="1"/>
    </row>
    <row r="61" spans="2:12" x14ac:dyDescent="0.3">
      <c r="B61" s="1">
        <v>41</v>
      </c>
      <c r="C61" s="34"/>
      <c r="D61" s="35">
        <v>42.98</v>
      </c>
      <c r="E61" s="35">
        <v>42.19</v>
      </c>
      <c r="F61" s="35"/>
      <c r="G61" s="35"/>
      <c r="H61" s="35">
        <v>42.14</v>
      </c>
      <c r="I61" s="105">
        <v>42.42</v>
      </c>
      <c r="J61" s="109"/>
      <c r="K61" s="106"/>
      <c r="L61" s="1"/>
    </row>
    <row r="62" spans="2:12" x14ac:dyDescent="0.3">
      <c r="B62" s="1">
        <v>42</v>
      </c>
      <c r="C62" s="34"/>
      <c r="D62" s="35">
        <v>43.35</v>
      </c>
      <c r="E62" s="35">
        <v>42.04</v>
      </c>
      <c r="F62" s="35"/>
      <c r="G62" s="35"/>
      <c r="H62" s="35">
        <v>42.27</v>
      </c>
      <c r="I62" s="105">
        <v>42.32</v>
      </c>
      <c r="J62" s="109"/>
      <c r="K62" s="106"/>
      <c r="L62" s="1"/>
    </row>
    <row r="63" spans="2:12" x14ac:dyDescent="0.3">
      <c r="B63" s="1">
        <v>43</v>
      </c>
      <c r="C63" s="34"/>
      <c r="D63" s="35">
        <v>42.55</v>
      </c>
      <c r="E63" s="35">
        <v>41.97</v>
      </c>
      <c r="F63" s="35"/>
      <c r="G63" s="35"/>
      <c r="H63" s="35">
        <v>42.24</v>
      </c>
      <c r="I63" s="105">
        <v>42.24</v>
      </c>
      <c r="J63" s="109"/>
      <c r="K63" s="106"/>
      <c r="L63" s="1"/>
    </row>
    <row r="64" spans="2:12" x14ac:dyDescent="0.3">
      <c r="B64" s="1">
        <v>44</v>
      </c>
      <c r="C64" s="34"/>
      <c r="D64" s="35">
        <v>42.59</v>
      </c>
      <c r="E64" s="35">
        <v>42.16</v>
      </c>
      <c r="F64" s="35"/>
      <c r="G64" s="35"/>
      <c r="H64" s="35"/>
      <c r="I64" s="105">
        <v>42.63</v>
      </c>
      <c r="J64" s="109"/>
      <c r="K64" s="106"/>
      <c r="L64" s="1"/>
    </row>
    <row r="65" spans="2:12" x14ac:dyDescent="0.3">
      <c r="B65" s="1">
        <v>45</v>
      </c>
      <c r="C65" s="34"/>
      <c r="D65" s="35">
        <v>43.32</v>
      </c>
      <c r="E65" s="35">
        <v>42.03</v>
      </c>
      <c r="F65" s="35"/>
      <c r="G65" s="35"/>
      <c r="H65" s="35"/>
      <c r="I65" s="105"/>
      <c r="J65" s="109"/>
      <c r="K65" s="106"/>
      <c r="L65" s="1"/>
    </row>
    <row r="66" spans="2:12" x14ac:dyDescent="0.3">
      <c r="B66" s="1">
        <v>46</v>
      </c>
      <c r="C66" s="34"/>
      <c r="D66" s="35">
        <v>43.48</v>
      </c>
      <c r="E66" s="35">
        <v>41.89</v>
      </c>
      <c r="F66" s="35"/>
      <c r="G66" s="35"/>
      <c r="H66" s="35"/>
      <c r="I66" s="105"/>
      <c r="J66" s="109"/>
      <c r="K66" s="106"/>
      <c r="L66" s="1"/>
    </row>
    <row r="67" spans="2:12" x14ac:dyDescent="0.3">
      <c r="B67" s="1">
        <v>47</v>
      </c>
      <c r="C67" s="34"/>
      <c r="D67" s="35">
        <v>42.63</v>
      </c>
      <c r="E67" s="35">
        <v>42.1</v>
      </c>
      <c r="F67" s="35"/>
      <c r="G67" s="35"/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>
        <v>42.66</v>
      </c>
      <c r="E68" s="35">
        <v>42.45</v>
      </c>
      <c r="F68" s="35"/>
      <c r="G68" s="35"/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>
        <v>42.75</v>
      </c>
      <c r="E69" s="35">
        <v>42.5</v>
      </c>
      <c r="F69" s="35"/>
      <c r="G69" s="35"/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>
        <v>42.65</v>
      </c>
      <c r="E70" s="35">
        <v>42.21</v>
      </c>
      <c r="F70" s="35"/>
      <c r="G70" s="35"/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>
        <v>42.83</v>
      </c>
      <c r="E71" s="35">
        <v>42.49</v>
      </c>
      <c r="F71" s="35"/>
      <c r="G71" s="35"/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>
        <v>42.87</v>
      </c>
      <c r="E72" s="35">
        <v>42.41</v>
      </c>
      <c r="F72" s="35"/>
      <c r="G72" s="35"/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43.18</v>
      </c>
      <c r="E73" s="35">
        <v>42.13</v>
      </c>
      <c r="F73" s="35"/>
      <c r="G73" s="35"/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>
        <v>43.19</v>
      </c>
      <c r="E74" s="35">
        <v>42.14</v>
      </c>
      <c r="F74" s="35"/>
      <c r="G74" s="35"/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>
        <v>42.35</v>
      </c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>
        <v>42.17</v>
      </c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>
        <v>42.74</v>
      </c>
      <c r="F77" s="35"/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>
        <v>42.06</v>
      </c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>
        <v>42.76</v>
      </c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L16" sqref="L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124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407" t="s">
        <v>380</v>
      </c>
      <c r="C8" s="76" t="s">
        <v>339</v>
      </c>
      <c r="D8" s="115">
        <f>COUNTA(C21:C85)</f>
        <v>37</v>
      </c>
      <c r="E8" s="81">
        <f>COUNTA(C21:C85)</f>
        <v>37</v>
      </c>
      <c r="F8" s="412">
        <f>MIN(C21:C84)</f>
        <v>41.82</v>
      </c>
      <c r="G8" s="118">
        <f>AVERAGE(C21:C87)</f>
        <v>42.474594594594592</v>
      </c>
      <c r="H8" s="62">
        <v>3</v>
      </c>
      <c r="I8" s="86">
        <f>G8-F8</f>
        <v>0.65459459459459168</v>
      </c>
      <c r="J8" s="91">
        <v>1.8764930555555556E-2</v>
      </c>
      <c r="K8" s="98">
        <f>J8</f>
        <v>1.8764930555555556E-2</v>
      </c>
      <c r="L8" s="99">
        <f>K8</f>
        <v>1.8764930555555556E-2</v>
      </c>
      <c r="M8" s="397" t="s">
        <v>232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408" t="s">
        <v>380</v>
      </c>
      <c r="C9" s="77" t="s">
        <v>346</v>
      </c>
      <c r="D9" s="18">
        <f>COUNTA(D21:D85)+D8+1</f>
        <v>92</v>
      </c>
      <c r="E9" s="82">
        <f>COUNTA(D21:D85)+1</f>
        <v>55</v>
      </c>
      <c r="F9" s="414">
        <f>MIN(D21:D84)</f>
        <v>41.73</v>
      </c>
      <c r="G9" s="49">
        <f>AVERAGE(D21:D86)</f>
        <v>42.249444444444443</v>
      </c>
      <c r="H9" s="16">
        <v>3</v>
      </c>
      <c r="I9" s="87">
        <f>G9-F9</f>
        <v>0.51944444444444571</v>
      </c>
      <c r="J9" s="92">
        <v>4.6792118055555554E-2</v>
      </c>
      <c r="K9" s="100">
        <f t="shared" ref="K9:K15" si="0">J9-J8</f>
        <v>2.8027187499999998E-2</v>
      </c>
      <c r="L9" s="101">
        <f>K9+L8</f>
        <v>4.6792118055555554E-2</v>
      </c>
      <c r="M9" s="398" t="s">
        <v>233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408" t="s">
        <v>382</v>
      </c>
      <c r="C10" s="77" t="s">
        <v>364</v>
      </c>
      <c r="D10" s="18">
        <f>COUNTA(E21:E85)+D9+1</f>
        <v>152</v>
      </c>
      <c r="E10" s="82">
        <f>COUNTA(E21:E85)+1</f>
        <v>60</v>
      </c>
      <c r="F10" s="415">
        <f>MIN(E21:E86)</f>
        <v>41.87</v>
      </c>
      <c r="G10" s="48">
        <f>AVERAGE(E21:E87)</f>
        <v>42.345423728813572</v>
      </c>
      <c r="H10" s="16">
        <v>3</v>
      </c>
      <c r="I10" s="87">
        <f t="shared" ref="I10:I15" si="1">G10-F10</f>
        <v>0.47542372881357409</v>
      </c>
      <c r="J10" s="92">
        <v>7.7333969907407416E-2</v>
      </c>
      <c r="K10" s="100">
        <f t="shared" si="0"/>
        <v>3.0541851851851862E-2</v>
      </c>
      <c r="L10" s="101">
        <f>K10</f>
        <v>3.0541851851851862E-2</v>
      </c>
      <c r="M10" s="398" t="s">
        <v>234</v>
      </c>
      <c r="N10" s="65"/>
      <c r="O10" s="56"/>
      <c r="P10" s="17"/>
    </row>
    <row r="11" spans="1:16" s="3" customFormat="1" ht="30" customHeight="1" x14ac:dyDescent="0.3">
      <c r="A11" s="74">
        <v>4</v>
      </c>
      <c r="B11" s="408" t="s">
        <v>380</v>
      </c>
      <c r="C11" s="77" t="s">
        <v>342</v>
      </c>
      <c r="D11" s="18">
        <f>COUNTA(F21:F85)+D10+1</f>
        <v>175</v>
      </c>
      <c r="E11" s="82">
        <f>COUNTA(F21:F85)+1</f>
        <v>23</v>
      </c>
      <c r="F11" s="117">
        <f>MIN(F21:F86)</f>
        <v>42.36</v>
      </c>
      <c r="G11" s="48">
        <f>AVERAGE(F21:F86)</f>
        <v>42.757727272727273</v>
      </c>
      <c r="H11" s="16">
        <v>3</v>
      </c>
      <c r="I11" s="87">
        <f t="shared" si="1"/>
        <v>0.39772727272727337</v>
      </c>
      <c r="J11" s="92">
        <v>8.9846481481481485E-2</v>
      </c>
      <c r="K11" s="100">
        <f t="shared" si="0"/>
        <v>1.251251157407407E-2</v>
      </c>
      <c r="L11" s="101">
        <f t="shared" ref="L10:L15" si="2">K11+L9</f>
        <v>5.9304629629629624E-2</v>
      </c>
      <c r="M11" s="398" t="s">
        <v>235</v>
      </c>
      <c r="N11" s="64"/>
      <c r="O11" s="46"/>
      <c r="P11" s="17"/>
    </row>
    <row r="12" spans="1:16" s="3" customFormat="1" ht="30" customHeight="1" x14ac:dyDescent="0.3">
      <c r="A12" s="74">
        <v>5</v>
      </c>
      <c r="B12" s="409" t="s">
        <v>382</v>
      </c>
      <c r="C12" s="78" t="s">
        <v>331</v>
      </c>
      <c r="D12" s="18">
        <f>COUNTA(G21:G85)+D11+1</f>
        <v>204</v>
      </c>
      <c r="E12" s="82">
        <f>COUNTA(G21:G85)+1</f>
        <v>29</v>
      </c>
      <c r="F12" s="88">
        <f>MIN(G21:G86)</f>
        <v>42.09</v>
      </c>
      <c r="G12" s="48">
        <f>AVERAGE(G21:G886)</f>
        <v>42.817857142857157</v>
      </c>
      <c r="H12" s="16">
        <v>0</v>
      </c>
      <c r="I12" s="87">
        <f t="shared" si="1"/>
        <v>0.72785714285715386</v>
      </c>
      <c r="J12" s="92">
        <v>0.10535193287037037</v>
      </c>
      <c r="K12" s="100">
        <f t="shared" si="0"/>
        <v>1.5505451388888883E-2</v>
      </c>
      <c r="L12" s="101">
        <f t="shared" si="2"/>
        <v>4.6047303240740745E-2</v>
      </c>
      <c r="M12" s="398" t="s">
        <v>236</v>
      </c>
      <c r="N12" s="64"/>
      <c r="O12" s="47"/>
    </row>
    <row r="13" spans="1:16" s="3" customFormat="1" ht="30" customHeight="1" x14ac:dyDescent="0.3">
      <c r="A13" s="74">
        <v>6</v>
      </c>
      <c r="B13" s="409" t="s">
        <v>380</v>
      </c>
      <c r="C13" s="78" t="s">
        <v>346</v>
      </c>
      <c r="D13" s="18">
        <f>COUNTA(H21:H85)+D12+1</f>
        <v>247</v>
      </c>
      <c r="E13" s="82">
        <f>COUNTA(H21:H85)+1</f>
        <v>43</v>
      </c>
      <c r="F13" s="88">
        <f>MIN(H21:H86)</f>
        <v>42.21</v>
      </c>
      <c r="G13" s="48">
        <f>AVERAGE(H21:H86)</f>
        <v>42.546428571428571</v>
      </c>
      <c r="H13" s="16">
        <v>7</v>
      </c>
      <c r="I13" s="87">
        <f>G13-F13</f>
        <v>0.33642857142856997</v>
      </c>
      <c r="J13" s="92">
        <v>0.12767765046296295</v>
      </c>
      <c r="K13" s="100">
        <f t="shared" si="0"/>
        <v>2.2325717592592581E-2</v>
      </c>
      <c r="L13" s="102">
        <f t="shared" si="2"/>
        <v>8.1630347222222205E-2</v>
      </c>
      <c r="M13" s="398" t="s">
        <v>237</v>
      </c>
      <c r="N13" s="65" t="s">
        <v>321</v>
      </c>
      <c r="O13" s="400" t="s">
        <v>323</v>
      </c>
    </row>
    <row r="14" spans="1:16" s="3" customFormat="1" ht="30" customHeight="1" x14ac:dyDescent="0.3">
      <c r="A14" s="74">
        <v>7</v>
      </c>
      <c r="B14" s="409" t="s">
        <v>382</v>
      </c>
      <c r="C14" s="78" t="s">
        <v>332</v>
      </c>
      <c r="D14" s="18">
        <f>COUNTA(I21:I85)+D13+1</f>
        <v>291</v>
      </c>
      <c r="E14" s="82">
        <f>COUNTA(I21:I85)+1</f>
        <v>44</v>
      </c>
      <c r="F14" s="88">
        <f>MIN(I21:I86)</f>
        <v>42.41</v>
      </c>
      <c r="G14" s="39">
        <f>AVERAGE(I21:I86)</f>
        <v>42.990930232558135</v>
      </c>
      <c r="H14" s="16">
        <v>1</v>
      </c>
      <c r="I14" s="87">
        <f t="shared" si="1"/>
        <v>0.58093023255813847</v>
      </c>
      <c r="J14" s="92">
        <v>0.15074872685185184</v>
      </c>
      <c r="K14" s="100">
        <f t="shared" si="0"/>
        <v>2.3071076388888889E-2</v>
      </c>
      <c r="L14" s="101">
        <f t="shared" si="2"/>
        <v>6.9118379629629634E-2</v>
      </c>
      <c r="M14" s="398" t="s">
        <v>238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382</v>
      </c>
      <c r="C15" s="79" t="s">
        <v>358</v>
      </c>
      <c r="D15" s="116">
        <f>COUNTA(J21:J85)+D14+1</f>
        <v>323</v>
      </c>
      <c r="E15" s="83">
        <f>COUNTA(J21:J85)+1</f>
        <v>32</v>
      </c>
      <c r="F15" s="89">
        <f>MIN(J21:J86)</f>
        <v>42.01</v>
      </c>
      <c r="G15" s="66">
        <f>AVERAGE(J21:J86)</f>
        <v>42.567741935483888</v>
      </c>
      <c r="H15" s="67">
        <v>0</v>
      </c>
      <c r="I15" s="90">
        <f t="shared" si="1"/>
        <v>0.55774193548388951</v>
      </c>
      <c r="J15" s="93" t="str">
        <f>'Общие результаты'!G6</f>
        <v>4:00:44</v>
      </c>
      <c r="K15" s="103">
        <f t="shared" si="0"/>
        <v>1.6427199074074084E-2</v>
      </c>
      <c r="L15" s="104">
        <f>K15+L14</f>
        <v>8.5545578703703717E-2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AVERAGE(F8,F9,F11,F13)</f>
        <v>42.03</v>
      </c>
      <c r="G16" s="41">
        <f>AVERAGE(G8,G9,G11,G13)</f>
        <v>42.507048720798721</v>
      </c>
      <c r="H16" s="54" t="s">
        <v>381</v>
      </c>
      <c r="I16" s="42">
        <f>AVERAGE(I8,I9,I11,I13)</f>
        <v>0.47704872079872018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AVERAGE(F10,F12,F14,F15)</f>
        <v>42.094999999999999</v>
      </c>
      <c r="G17" s="24">
        <f>AVERAGE(G10,G12,G14,G15)</f>
        <v>42.68048825992819</v>
      </c>
      <c r="H17" s="55" t="s">
        <v>383</v>
      </c>
      <c r="I17" s="25">
        <f>AVERAGE(I10,I12,I14,I15)</f>
        <v>0.58548825992818898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42.0625</v>
      </c>
      <c r="G18" s="28">
        <f>AVERAGE(C21:J90)</f>
        <v>42.551075949367068</v>
      </c>
      <c r="H18" s="29"/>
      <c r="I18" s="30">
        <f>AVERAGE(I8:I15)</f>
        <v>0.53126849036345458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Геронимус Костя</v>
      </c>
      <c r="D20" s="31" t="str">
        <f>B9</f>
        <v>Геронимус Костя</v>
      </c>
      <c r="E20" s="15" t="str">
        <f>B10</f>
        <v>Любина Елена</v>
      </c>
      <c r="F20" s="15" t="str">
        <f>B11</f>
        <v>Геронимус Костя</v>
      </c>
      <c r="G20" s="15" t="str">
        <f>B12</f>
        <v>Любина Елена</v>
      </c>
      <c r="H20" s="15" t="str">
        <f>B13</f>
        <v>Геронимус Костя</v>
      </c>
      <c r="I20" s="15" t="str">
        <f>B14</f>
        <v>Любина Елена</v>
      </c>
      <c r="J20" s="15" t="str">
        <f>B15</f>
        <v>Любина Елена</v>
      </c>
    </row>
    <row r="21" spans="1:14" x14ac:dyDescent="0.3">
      <c r="B21" s="1">
        <v>1</v>
      </c>
      <c r="C21" s="32">
        <v>45.44</v>
      </c>
      <c r="D21" s="33">
        <v>43.13</v>
      </c>
      <c r="E21" s="33">
        <v>43.96</v>
      </c>
      <c r="F21" s="33">
        <v>43.63</v>
      </c>
      <c r="G21" s="33">
        <v>43.57</v>
      </c>
      <c r="H21" s="33">
        <v>44.04</v>
      </c>
      <c r="I21" s="107">
        <v>44.22</v>
      </c>
      <c r="J21" s="108">
        <v>43.59</v>
      </c>
      <c r="K21" s="105"/>
      <c r="M21" s="2"/>
      <c r="N21" s="2"/>
    </row>
    <row r="22" spans="1:14" x14ac:dyDescent="0.3">
      <c r="B22" s="1">
        <v>2</v>
      </c>
      <c r="C22" s="34">
        <v>44.39</v>
      </c>
      <c r="D22" s="35">
        <v>42.44</v>
      </c>
      <c r="E22" s="35">
        <v>42.51</v>
      </c>
      <c r="F22" s="35">
        <v>43.01</v>
      </c>
      <c r="G22" s="35">
        <v>43.17</v>
      </c>
      <c r="H22" s="35">
        <v>43.1</v>
      </c>
      <c r="I22" s="105">
        <v>42.75</v>
      </c>
      <c r="J22" s="109">
        <v>43.25</v>
      </c>
      <c r="K22" s="105"/>
      <c r="M22" s="3"/>
      <c r="N22" s="3"/>
    </row>
    <row r="23" spans="1:14" x14ac:dyDescent="0.3">
      <c r="B23" s="1">
        <v>3</v>
      </c>
      <c r="C23" s="34">
        <v>43.32</v>
      </c>
      <c r="D23" s="35">
        <v>42.55</v>
      </c>
      <c r="E23" s="35">
        <v>42.24</v>
      </c>
      <c r="F23" s="35">
        <v>42.66</v>
      </c>
      <c r="G23" s="35">
        <v>43.12</v>
      </c>
      <c r="H23" s="35">
        <v>42.31</v>
      </c>
      <c r="I23" s="105">
        <v>43.28</v>
      </c>
      <c r="J23" s="109">
        <v>42.93</v>
      </c>
      <c r="K23" s="105"/>
      <c r="M23" s="3"/>
      <c r="N23" s="3"/>
    </row>
    <row r="24" spans="1:14" x14ac:dyDescent="0.3">
      <c r="B24" s="1">
        <v>4</v>
      </c>
      <c r="C24" s="34">
        <v>43.59</v>
      </c>
      <c r="D24" s="35">
        <v>42.85</v>
      </c>
      <c r="E24" s="35">
        <v>42.14</v>
      </c>
      <c r="F24" s="35">
        <v>42.6</v>
      </c>
      <c r="G24" s="35">
        <v>42.57</v>
      </c>
      <c r="H24" s="35">
        <v>42.34</v>
      </c>
      <c r="I24" s="105">
        <v>43.31</v>
      </c>
      <c r="J24" s="109">
        <v>42.64</v>
      </c>
      <c r="K24" s="105"/>
      <c r="M24" s="3"/>
      <c r="N24" s="3"/>
    </row>
    <row r="25" spans="1:14" x14ac:dyDescent="0.3">
      <c r="B25" s="1">
        <v>5</v>
      </c>
      <c r="C25" s="34">
        <v>42.75</v>
      </c>
      <c r="D25" s="35">
        <v>42.76</v>
      </c>
      <c r="E25" s="35">
        <v>41.93</v>
      </c>
      <c r="F25" s="35">
        <v>42.6</v>
      </c>
      <c r="G25" s="35">
        <v>42.63</v>
      </c>
      <c r="H25" s="35">
        <v>42.74</v>
      </c>
      <c r="I25" s="105">
        <v>42.81</v>
      </c>
      <c r="J25" s="109">
        <v>43.12</v>
      </c>
      <c r="K25" s="105"/>
    </row>
    <row r="26" spans="1:14" x14ac:dyDescent="0.3">
      <c r="B26" s="1">
        <v>6</v>
      </c>
      <c r="C26" s="34">
        <v>43.02</v>
      </c>
      <c r="D26" s="35">
        <v>42.12</v>
      </c>
      <c r="E26" s="35">
        <v>42.08</v>
      </c>
      <c r="F26" s="35">
        <v>42.67</v>
      </c>
      <c r="G26" s="35">
        <v>42.83</v>
      </c>
      <c r="H26" s="35">
        <v>42.48</v>
      </c>
      <c r="I26" s="105">
        <v>42.68</v>
      </c>
      <c r="J26" s="109">
        <v>42.53</v>
      </c>
      <c r="K26" s="105"/>
    </row>
    <row r="27" spans="1:14" x14ac:dyDescent="0.3">
      <c r="B27" s="1">
        <v>7</v>
      </c>
      <c r="C27" s="34">
        <v>43.13</v>
      </c>
      <c r="D27" s="35">
        <v>42.3</v>
      </c>
      <c r="E27" s="35">
        <v>42.6</v>
      </c>
      <c r="F27" s="35">
        <v>42.78</v>
      </c>
      <c r="G27" s="35">
        <v>42.68</v>
      </c>
      <c r="H27" s="35">
        <v>42.7</v>
      </c>
      <c r="I27" s="105">
        <v>42.8</v>
      </c>
      <c r="J27" s="109">
        <v>42.62</v>
      </c>
      <c r="K27" s="105"/>
    </row>
    <row r="28" spans="1:14" x14ac:dyDescent="0.3">
      <c r="B28" s="1">
        <v>8</v>
      </c>
      <c r="C28" s="34">
        <v>42.43</v>
      </c>
      <c r="D28" s="35">
        <v>42.74</v>
      </c>
      <c r="E28" s="35">
        <v>42.39</v>
      </c>
      <c r="F28" s="35">
        <v>43.11</v>
      </c>
      <c r="G28" s="35">
        <v>42.37</v>
      </c>
      <c r="H28" s="35">
        <v>42.55</v>
      </c>
      <c r="I28" s="105">
        <v>42.75</v>
      </c>
      <c r="J28" s="109">
        <v>43.18</v>
      </c>
      <c r="K28" s="105"/>
    </row>
    <row r="29" spans="1:14" x14ac:dyDescent="0.3">
      <c r="B29" s="1">
        <v>9</v>
      </c>
      <c r="C29" s="40">
        <v>42.72</v>
      </c>
      <c r="D29" s="35">
        <v>42.1</v>
      </c>
      <c r="E29" s="35">
        <v>42.5</v>
      </c>
      <c r="F29" s="35">
        <v>42.71</v>
      </c>
      <c r="G29" s="35">
        <v>42.64</v>
      </c>
      <c r="H29" s="35">
        <v>42.57</v>
      </c>
      <c r="I29" s="105">
        <v>43.23</v>
      </c>
      <c r="J29" s="109">
        <v>42.36</v>
      </c>
      <c r="K29" s="105"/>
    </row>
    <row r="30" spans="1:14" x14ac:dyDescent="0.3">
      <c r="B30" s="1">
        <v>10</v>
      </c>
      <c r="C30" s="34">
        <v>42.14</v>
      </c>
      <c r="D30" s="35">
        <v>42.29</v>
      </c>
      <c r="E30" s="35">
        <v>42.32</v>
      </c>
      <c r="F30" s="35">
        <v>42.45</v>
      </c>
      <c r="G30" s="35">
        <v>43.76</v>
      </c>
      <c r="H30" s="35">
        <v>42.45</v>
      </c>
      <c r="I30" s="105">
        <v>42.54</v>
      </c>
      <c r="J30" s="109">
        <v>42.34</v>
      </c>
      <c r="K30" s="105"/>
    </row>
    <row r="31" spans="1:14" x14ac:dyDescent="0.3">
      <c r="B31" s="1">
        <v>11</v>
      </c>
      <c r="C31" s="34">
        <v>41.86</v>
      </c>
      <c r="D31" s="35">
        <v>42.67</v>
      </c>
      <c r="E31" s="35">
        <v>42.29</v>
      </c>
      <c r="F31" s="35">
        <v>42.56</v>
      </c>
      <c r="G31" s="35">
        <v>42.57</v>
      </c>
      <c r="H31" s="35">
        <v>42.58</v>
      </c>
      <c r="I31" s="105">
        <v>42.88</v>
      </c>
      <c r="J31" s="109">
        <v>42.74</v>
      </c>
      <c r="K31" s="105"/>
    </row>
    <row r="32" spans="1:14" x14ac:dyDescent="0.3">
      <c r="B32" s="1">
        <v>12</v>
      </c>
      <c r="C32" s="34">
        <v>42.23</v>
      </c>
      <c r="D32" s="35">
        <v>42.25</v>
      </c>
      <c r="E32" s="35">
        <v>42.3</v>
      </c>
      <c r="F32" s="35">
        <v>42.44</v>
      </c>
      <c r="G32" s="35">
        <v>43.5</v>
      </c>
      <c r="H32" s="35">
        <v>42.46</v>
      </c>
      <c r="I32" s="105">
        <v>42.6</v>
      </c>
      <c r="J32" s="109">
        <v>42.45</v>
      </c>
      <c r="K32" s="105"/>
    </row>
    <row r="33" spans="2:12" x14ac:dyDescent="0.3">
      <c r="B33" s="1">
        <v>13</v>
      </c>
      <c r="C33" s="34">
        <v>42.03</v>
      </c>
      <c r="D33" s="35">
        <v>42.3</v>
      </c>
      <c r="E33" s="35">
        <v>42.31</v>
      </c>
      <c r="F33" s="35">
        <v>42.58</v>
      </c>
      <c r="G33" s="35">
        <v>42.48</v>
      </c>
      <c r="H33" s="35">
        <v>42.47</v>
      </c>
      <c r="I33" s="105">
        <v>43.52</v>
      </c>
      <c r="J33" s="109">
        <v>42.54</v>
      </c>
      <c r="K33" s="106"/>
      <c r="L33" s="1"/>
    </row>
    <row r="34" spans="2:12" x14ac:dyDescent="0.3">
      <c r="B34" s="1">
        <v>14</v>
      </c>
      <c r="C34" s="37">
        <v>41.82</v>
      </c>
      <c r="D34" s="35">
        <v>42.18</v>
      </c>
      <c r="E34" s="35">
        <v>42.42</v>
      </c>
      <c r="F34" s="35">
        <v>42.61</v>
      </c>
      <c r="G34" s="35">
        <v>42.9</v>
      </c>
      <c r="H34" s="35">
        <v>42.37</v>
      </c>
      <c r="I34" s="105">
        <v>43.51</v>
      </c>
      <c r="J34" s="109">
        <v>42.62</v>
      </c>
      <c r="K34" s="106"/>
      <c r="L34" s="1"/>
    </row>
    <row r="35" spans="2:12" x14ac:dyDescent="0.3">
      <c r="B35" s="1">
        <v>15</v>
      </c>
      <c r="C35" s="34">
        <v>41.96</v>
      </c>
      <c r="D35" s="35">
        <v>42.06</v>
      </c>
      <c r="E35" s="35">
        <v>42.57</v>
      </c>
      <c r="F35" s="35">
        <v>42.58</v>
      </c>
      <c r="G35" s="35">
        <v>43.22</v>
      </c>
      <c r="H35" s="35">
        <v>42.43</v>
      </c>
      <c r="I35" s="105">
        <v>43.68</v>
      </c>
      <c r="J35" s="109">
        <v>42.65</v>
      </c>
      <c r="K35" s="106"/>
      <c r="L35" s="1"/>
    </row>
    <row r="36" spans="2:12" x14ac:dyDescent="0.3">
      <c r="B36" s="1">
        <v>16</v>
      </c>
      <c r="C36" s="34">
        <v>41.91</v>
      </c>
      <c r="D36" s="43">
        <v>42.94</v>
      </c>
      <c r="E36" s="35">
        <v>43.87</v>
      </c>
      <c r="F36" s="35">
        <v>43.71</v>
      </c>
      <c r="G36" s="35">
        <v>42.65</v>
      </c>
      <c r="H36" s="35">
        <v>42.41</v>
      </c>
      <c r="I36" s="105">
        <v>42.77</v>
      </c>
      <c r="J36" s="109">
        <v>42.23</v>
      </c>
      <c r="K36" s="106"/>
      <c r="L36" s="1"/>
    </row>
    <row r="37" spans="2:12" x14ac:dyDescent="0.3">
      <c r="B37" s="1">
        <v>17</v>
      </c>
      <c r="C37" s="34">
        <v>41.92</v>
      </c>
      <c r="D37" s="35">
        <v>43.29</v>
      </c>
      <c r="E37" s="35">
        <v>42.69</v>
      </c>
      <c r="F37" s="35">
        <v>42.43</v>
      </c>
      <c r="G37" s="35">
        <v>42.31</v>
      </c>
      <c r="H37" s="35">
        <v>42.39</v>
      </c>
      <c r="I37" s="105">
        <v>42.68</v>
      </c>
      <c r="J37" s="109">
        <v>42.53</v>
      </c>
      <c r="K37" s="106"/>
      <c r="L37" s="1"/>
    </row>
    <row r="38" spans="2:12" x14ac:dyDescent="0.3">
      <c r="B38" s="1">
        <v>18</v>
      </c>
      <c r="C38" s="34">
        <v>41.93</v>
      </c>
      <c r="D38" s="35">
        <v>42.42</v>
      </c>
      <c r="E38" s="35">
        <v>42.44</v>
      </c>
      <c r="F38" s="35">
        <v>42.67</v>
      </c>
      <c r="G38" s="35">
        <v>42.73</v>
      </c>
      <c r="H38" s="35">
        <v>42.41</v>
      </c>
      <c r="I38" s="105">
        <v>43.08</v>
      </c>
      <c r="J38" s="109">
        <v>42.73</v>
      </c>
      <c r="K38" s="106"/>
      <c r="L38" s="1"/>
    </row>
    <row r="39" spans="2:12" x14ac:dyDescent="0.3">
      <c r="B39" s="1">
        <v>19</v>
      </c>
      <c r="C39" s="34">
        <v>42.01</v>
      </c>
      <c r="D39" s="35">
        <v>42.03</v>
      </c>
      <c r="E39" s="35">
        <v>42.44</v>
      </c>
      <c r="F39" s="35">
        <v>42.69</v>
      </c>
      <c r="G39" s="35">
        <v>42.52</v>
      </c>
      <c r="H39" s="35">
        <v>42.37</v>
      </c>
      <c r="I39" s="105">
        <v>43.13</v>
      </c>
      <c r="J39" s="109">
        <v>42.84</v>
      </c>
      <c r="K39" s="106"/>
      <c r="L39" s="1"/>
    </row>
    <row r="40" spans="2:12" x14ac:dyDescent="0.3">
      <c r="B40" s="1">
        <v>20</v>
      </c>
      <c r="C40" s="34">
        <v>42.2</v>
      </c>
      <c r="D40" s="35">
        <v>42.21</v>
      </c>
      <c r="E40" s="35">
        <v>42.42</v>
      </c>
      <c r="F40" s="35">
        <v>43.13</v>
      </c>
      <c r="G40" s="35">
        <v>42.62</v>
      </c>
      <c r="H40" s="35">
        <v>42.52</v>
      </c>
      <c r="I40" s="105">
        <v>43.05</v>
      </c>
      <c r="J40" s="109">
        <v>42.18</v>
      </c>
      <c r="K40" s="106"/>
      <c r="L40" s="1"/>
    </row>
    <row r="41" spans="2:12" x14ac:dyDescent="0.3">
      <c r="B41" s="1">
        <v>21</v>
      </c>
      <c r="C41" s="34">
        <v>42.01</v>
      </c>
      <c r="D41" s="35">
        <v>42.06</v>
      </c>
      <c r="E41" s="35">
        <v>42.46</v>
      </c>
      <c r="F41" s="35">
        <v>42.69</v>
      </c>
      <c r="G41" s="35">
        <v>42.82</v>
      </c>
      <c r="H41" s="35">
        <v>42.83</v>
      </c>
      <c r="I41" s="105">
        <v>42.6</v>
      </c>
      <c r="J41" s="109">
        <v>42.48</v>
      </c>
      <c r="K41" s="106"/>
      <c r="L41" s="1"/>
    </row>
    <row r="42" spans="2:12" x14ac:dyDescent="0.3">
      <c r="B42" s="1">
        <v>22</v>
      </c>
      <c r="C42" s="34">
        <v>42.27</v>
      </c>
      <c r="D42" s="35">
        <v>42.05</v>
      </c>
      <c r="E42" s="35">
        <v>42.15</v>
      </c>
      <c r="F42" s="35">
        <v>42.36</v>
      </c>
      <c r="G42" s="35">
        <v>43.1</v>
      </c>
      <c r="H42" s="35">
        <v>42.36</v>
      </c>
      <c r="I42" s="105">
        <v>42.66</v>
      </c>
      <c r="J42" s="109">
        <v>42.35</v>
      </c>
      <c r="K42" s="106"/>
      <c r="L42" s="1"/>
    </row>
    <row r="43" spans="2:12" x14ac:dyDescent="0.3">
      <c r="B43" s="1">
        <v>23</v>
      </c>
      <c r="C43" s="34">
        <v>42.1</v>
      </c>
      <c r="D43" s="35">
        <v>42.02</v>
      </c>
      <c r="E43" s="35">
        <v>42.36</v>
      </c>
      <c r="F43" s="35"/>
      <c r="G43" s="35">
        <v>42.09</v>
      </c>
      <c r="H43" s="35">
        <v>43.18</v>
      </c>
      <c r="I43" s="105">
        <v>42.81</v>
      </c>
      <c r="J43" s="109">
        <v>43.22</v>
      </c>
      <c r="K43" s="106"/>
      <c r="L43" s="1"/>
    </row>
    <row r="44" spans="2:12" x14ac:dyDescent="0.3">
      <c r="B44" s="1">
        <v>24</v>
      </c>
      <c r="C44" s="34">
        <v>42.11</v>
      </c>
      <c r="D44" s="35">
        <v>42</v>
      </c>
      <c r="E44" s="35">
        <v>42.03</v>
      </c>
      <c r="F44" s="35"/>
      <c r="G44" s="35">
        <v>42.76</v>
      </c>
      <c r="H44" s="35">
        <v>42.24</v>
      </c>
      <c r="I44" s="105">
        <v>42.84</v>
      </c>
      <c r="J44" s="109">
        <v>42.21</v>
      </c>
      <c r="K44" s="106"/>
      <c r="L44" s="1"/>
    </row>
    <row r="45" spans="2:12" x14ac:dyDescent="0.3">
      <c r="B45" s="1">
        <v>25</v>
      </c>
      <c r="C45" s="34">
        <v>42.22</v>
      </c>
      <c r="D45" s="35">
        <v>42.82</v>
      </c>
      <c r="E45" s="35">
        <v>42.32</v>
      </c>
      <c r="F45" s="35"/>
      <c r="G45" s="35">
        <v>42.48</v>
      </c>
      <c r="H45" s="35">
        <v>42.29</v>
      </c>
      <c r="I45" s="105">
        <v>43.53</v>
      </c>
      <c r="J45" s="109">
        <v>42.22</v>
      </c>
      <c r="K45" s="106"/>
      <c r="L45" s="1"/>
    </row>
    <row r="46" spans="2:12" x14ac:dyDescent="0.3">
      <c r="B46" s="1">
        <v>26</v>
      </c>
      <c r="C46" s="34">
        <v>42.11</v>
      </c>
      <c r="D46" s="35">
        <v>42.06</v>
      </c>
      <c r="E46" s="35">
        <v>42.91</v>
      </c>
      <c r="F46" s="35"/>
      <c r="G46" s="35">
        <v>42.74</v>
      </c>
      <c r="H46" s="35">
        <v>42.39</v>
      </c>
      <c r="I46" s="105">
        <v>42.59</v>
      </c>
      <c r="J46" s="109">
        <v>42.38</v>
      </c>
      <c r="K46" s="106"/>
      <c r="L46" s="1"/>
    </row>
    <row r="47" spans="2:12" x14ac:dyDescent="0.3">
      <c r="B47" s="1">
        <v>27</v>
      </c>
      <c r="C47" s="34">
        <v>42.44</v>
      </c>
      <c r="D47" s="35">
        <v>41.79</v>
      </c>
      <c r="E47" s="35">
        <v>42.15</v>
      </c>
      <c r="F47" s="35"/>
      <c r="G47" s="35">
        <v>43.39</v>
      </c>
      <c r="H47" s="35">
        <v>42.22</v>
      </c>
      <c r="I47" s="105">
        <v>42.86</v>
      </c>
      <c r="J47" s="109">
        <v>42.19</v>
      </c>
      <c r="K47" s="106"/>
      <c r="L47" s="1"/>
    </row>
    <row r="48" spans="2:12" x14ac:dyDescent="0.3">
      <c r="B48" s="1">
        <v>28</v>
      </c>
      <c r="C48" s="34">
        <v>42.33</v>
      </c>
      <c r="D48" s="35">
        <v>42</v>
      </c>
      <c r="E48" s="35">
        <v>42.77</v>
      </c>
      <c r="F48" s="35"/>
      <c r="G48" s="35">
        <v>42.68</v>
      </c>
      <c r="H48" s="35">
        <v>42.23</v>
      </c>
      <c r="I48" s="105">
        <v>43.06</v>
      </c>
      <c r="J48" s="109">
        <v>42.14</v>
      </c>
      <c r="K48" s="106"/>
      <c r="L48" s="1"/>
    </row>
    <row r="49" spans="2:12" x14ac:dyDescent="0.3">
      <c r="B49" s="1">
        <v>29</v>
      </c>
      <c r="C49" s="34">
        <v>42.4</v>
      </c>
      <c r="D49" s="35">
        <v>41.95</v>
      </c>
      <c r="E49" s="35">
        <v>42.06</v>
      </c>
      <c r="F49" s="35"/>
      <c r="G49" s="35"/>
      <c r="H49" s="35">
        <v>42.62</v>
      </c>
      <c r="I49" s="105">
        <v>44.83</v>
      </c>
      <c r="J49" s="109">
        <v>42.2</v>
      </c>
      <c r="K49" s="106"/>
      <c r="L49" s="1"/>
    </row>
    <row r="50" spans="2:12" x14ac:dyDescent="0.3">
      <c r="B50" s="1">
        <v>30</v>
      </c>
      <c r="C50" s="34">
        <v>42.22</v>
      </c>
      <c r="D50" s="35">
        <v>43.31</v>
      </c>
      <c r="E50" s="35">
        <v>42.74</v>
      </c>
      <c r="F50" s="35"/>
      <c r="G50" s="35"/>
      <c r="H50" s="35">
        <v>42.47</v>
      </c>
      <c r="I50" s="105">
        <v>43.01</v>
      </c>
      <c r="J50" s="109">
        <v>42.13</v>
      </c>
      <c r="K50" s="106"/>
      <c r="L50" s="1"/>
    </row>
    <row r="51" spans="2:12" x14ac:dyDescent="0.3">
      <c r="B51" s="1">
        <v>31</v>
      </c>
      <c r="C51" s="34">
        <v>42</v>
      </c>
      <c r="D51" s="35">
        <v>41.93</v>
      </c>
      <c r="E51" s="35">
        <v>42.09</v>
      </c>
      <c r="F51" s="35"/>
      <c r="G51" s="35"/>
      <c r="H51" s="35">
        <v>42.28</v>
      </c>
      <c r="I51" s="105">
        <v>43.41</v>
      </c>
      <c r="J51" s="109">
        <v>42.01</v>
      </c>
      <c r="K51" s="106"/>
      <c r="L51" s="1"/>
    </row>
    <row r="52" spans="2:12" x14ac:dyDescent="0.3">
      <c r="B52" s="1">
        <v>32</v>
      </c>
      <c r="C52" s="34">
        <v>42.26</v>
      </c>
      <c r="D52" s="35">
        <v>41.94</v>
      </c>
      <c r="E52" s="35">
        <v>42.74</v>
      </c>
      <c r="F52" s="35"/>
      <c r="G52" s="35"/>
      <c r="H52" s="35">
        <v>42.56</v>
      </c>
      <c r="I52" s="105">
        <v>42.89</v>
      </c>
      <c r="J52" s="109"/>
      <c r="K52" s="106"/>
      <c r="L52" s="1"/>
    </row>
    <row r="53" spans="2:12" x14ac:dyDescent="0.3">
      <c r="B53" s="1">
        <v>33</v>
      </c>
      <c r="C53" s="34">
        <v>42.33</v>
      </c>
      <c r="D53" s="35">
        <v>42.31</v>
      </c>
      <c r="E53" s="35">
        <v>41.97</v>
      </c>
      <c r="F53" s="35"/>
      <c r="G53" s="35"/>
      <c r="H53" s="35">
        <v>42.55</v>
      </c>
      <c r="I53" s="105">
        <v>42.71</v>
      </c>
      <c r="J53" s="109"/>
      <c r="K53" s="106"/>
      <c r="L53" s="1"/>
    </row>
    <row r="54" spans="2:12" x14ac:dyDescent="0.3">
      <c r="B54" s="1">
        <v>34</v>
      </c>
      <c r="C54" s="34">
        <v>42.68</v>
      </c>
      <c r="D54" s="35">
        <v>42.33</v>
      </c>
      <c r="E54" s="35">
        <v>42.48</v>
      </c>
      <c r="F54" s="35"/>
      <c r="G54" s="35"/>
      <c r="H54" s="35">
        <v>42.38</v>
      </c>
      <c r="I54" s="105">
        <v>43.41</v>
      </c>
      <c r="J54" s="109"/>
      <c r="K54" s="106"/>
      <c r="L54" s="1"/>
    </row>
    <row r="55" spans="2:12" x14ac:dyDescent="0.3">
      <c r="B55" s="1">
        <v>35</v>
      </c>
      <c r="C55" s="34">
        <v>42.91</v>
      </c>
      <c r="D55" s="35">
        <v>42.32</v>
      </c>
      <c r="E55" s="35">
        <v>42.11</v>
      </c>
      <c r="F55" s="35"/>
      <c r="G55" s="35"/>
      <c r="H55" s="35">
        <v>42.49</v>
      </c>
      <c r="I55" s="105">
        <v>42.58</v>
      </c>
      <c r="J55" s="109"/>
      <c r="K55" s="106"/>
      <c r="L55" s="1"/>
    </row>
    <row r="56" spans="2:12" x14ac:dyDescent="0.3">
      <c r="B56" s="1">
        <v>36</v>
      </c>
      <c r="C56" s="34">
        <v>42.11</v>
      </c>
      <c r="D56" s="35">
        <v>41.83</v>
      </c>
      <c r="E56" s="35">
        <v>41.89</v>
      </c>
      <c r="F56" s="35"/>
      <c r="G56" s="35"/>
      <c r="H56" s="35">
        <v>42.43</v>
      </c>
      <c r="I56" s="105">
        <v>42.41</v>
      </c>
      <c r="J56" s="109"/>
      <c r="K56" s="106"/>
      <c r="L56" s="1"/>
    </row>
    <row r="57" spans="2:12" x14ac:dyDescent="0.3">
      <c r="B57" s="1">
        <v>37</v>
      </c>
      <c r="C57" s="34">
        <v>42.26</v>
      </c>
      <c r="D57" s="35">
        <v>42.2</v>
      </c>
      <c r="E57" s="35">
        <v>42.06</v>
      </c>
      <c r="F57" s="35"/>
      <c r="G57" s="35"/>
      <c r="H57" s="35">
        <v>43.3</v>
      </c>
      <c r="I57" s="105">
        <v>42.47</v>
      </c>
      <c r="J57" s="109"/>
      <c r="K57" s="106"/>
      <c r="L57" s="1"/>
    </row>
    <row r="58" spans="2:12" x14ac:dyDescent="0.3">
      <c r="B58" s="1">
        <v>38</v>
      </c>
      <c r="C58" s="34"/>
      <c r="D58" s="35">
        <v>42.05</v>
      </c>
      <c r="E58" s="35">
        <v>41.92</v>
      </c>
      <c r="F58" s="35"/>
      <c r="G58" s="35"/>
      <c r="H58" s="35">
        <v>42.61</v>
      </c>
      <c r="I58" s="105">
        <v>42.64</v>
      </c>
      <c r="J58" s="109"/>
      <c r="K58" s="106"/>
      <c r="L58" s="1"/>
    </row>
    <row r="59" spans="2:12" x14ac:dyDescent="0.3">
      <c r="B59" s="1">
        <v>39</v>
      </c>
      <c r="C59" s="34"/>
      <c r="D59" s="35">
        <v>41.94</v>
      </c>
      <c r="E59" s="35">
        <v>42.06</v>
      </c>
      <c r="F59" s="35"/>
      <c r="G59" s="35"/>
      <c r="H59" s="35">
        <v>42.51</v>
      </c>
      <c r="I59" s="105">
        <v>43.08</v>
      </c>
      <c r="J59" s="109"/>
      <c r="K59" s="106"/>
      <c r="L59" s="1"/>
    </row>
    <row r="60" spans="2:12" x14ac:dyDescent="0.3">
      <c r="B60" s="1">
        <v>40</v>
      </c>
      <c r="C60" s="34"/>
      <c r="D60" s="35">
        <v>41.95</v>
      </c>
      <c r="E60" s="35">
        <v>42.46</v>
      </c>
      <c r="F60" s="35"/>
      <c r="G60" s="35"/>
      <c r="H60" s="35">
        <v>42.21</v>
      </c>
      <c r="I60" s="105">
        <v>42.64</v>
      </c>
      <c r="J60" s="109"/>
      <c r="K60" s="106"/>
      <c r="L60" s="1"/>
    </row>
    <row r="61" spans="2:12" x14ac:dyDescent="0.3">
      <c r="B61" s="1">
        <v>41</v>
      </c>
      <c r="C61" s="34"/>
      <c r="D61" s="35">
        <v>41.99</v>
      </c>
      <c r="E61" s="35">
        <v>42.36</v>
      </c>
      <c r="F61" s="35"/>
      <c r="G61" s="35"/>
      <c r="H61" s="35">
        <v>42.43</v>
      </c>
      <c r="I61" s="105">
        <v>43.03</v>
      </c>
      <c r="J61" s="109"/>
      <c r="K61" s="106"/>
      <c r="L61" s="1"/>
    </row>
    <row r="62" spans="2:12" x14ac:dyDescent="0.3">
      <c r="B62" s="1">
        <v>42</v>
      </c>
      <c r="C62" s="34"/>
      <c r="D62" s="35">
        <v>42.03</v>
      </c>
      <c r="E62" s="35">
        <v>41.87</v>
      </c>
      <c r="F62" s="35"/>
      <c r="G62" s="35"/>
      <c r="H62" s="35">
        <v>42.68</v>
      </c>
      <c r="I62" s="105">
        <v>42.62</v>
      </c>
      <c r="J62" s="109"/>
      <c r="K62" s="106"/>
      <c r="L62" s="1"/>
    </row>
    <row r="63" spans="2:12" x14ac:dyDescent="0.3">
      <c r="B63" s="1">
        <v>43</v>
      </c>
      <c r="C63" s="34"/>
      <c r="D63" s="35">
        <v>41.96</v>
      </c>
      <c r="E63" s="35">
        <v>42.13</v>
      </c>
      <c r="F63" s="35"/>
      <c r="G63" s="35"/>
      <c r="H63" s="35"/>
      <c r="I63" s="105">
        <v>42.66</v>
      </c>
      <c r="J63" s="109"/>
      <c r="K63" s="106"/>
      <c r="L63" s="1"/>
    </row>
    <row r="64" spans="2:12" x14ac:dyDescent="0.3">
      <c r="B64" s="1">
        <v>44</v>
      </c>
      <c r="C64" s="34"/>
      <c r="D64" s="35">
        <v>42.33</v>
      </c>
      <c r="E64" s="35">
        <v>42.28</v>
      </c>
      <c r="F64" s="35"/>
      <c r="G64" s="35"/>
      <c r="H64" s="35"/>
      <c r="I64" s="105"/>
      <c r="J64" s="109"/>
      <c r="K64" s="106"/>
      <c r="L64" s="1"/>
    </row>
    <row r="65" spans="2:12" x14ac:dyDescent="0.3">
      <c r="B65" s="1">
        <v>45</v>
      </c>
      <c r="C65" s="34"/>
      <c r="D65" s="35">
        <v>42.16</v>
      </c>
      <c r="E65" s="35">
        <v>41.98</v>
      </c>
      <c r="F65" s="35"/>
      <c r="G65" s="35"/>
      <c r="H65" s="35"/>
      <c r="I65" s="105"/>
      <c r="J65" s="109"/>
      <c r="K65" s="106"/>
      <c r="L65" s="1"/>
    </row>
    <row r="66" spans="2:12" x14ac:dyDescent="0.3">
      <c r="B66" s="1">
        <v>46</v>
      </c>
      <c r="C66" s="34"/>
      <c r="D66" s="35">
        <v>42.01</v>
      </c>
      <c r="E66" s="35">
        <v>41.93</v>
      </c>
      <c r="F66" s="35"/>
      <c r="G66" s="35"/>
      <c r="H66" s="35"/>
      <c r="I66" s="105"/>
      <c r="J66" s="109"/>
      <c r="K66" s="106"/>
      <c r="L66" s="1"/>
    </row>
    <row r="67" spans="2:12" x14ac:dyDescent="0.3">
      <c r="B67" s="1">
        <v>47</v>
      </c>
      <c r="C67" s="34"/>
      <c r="D67" s="35">
        <v>42.05</v>
      </c>
      <c r="E67" s="35">
        <v>42.25</v>
      </c>
      <c r="F67" s="35"/>
      <c r="G67" s="35"/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>
        <v>42.08</v>
      </c>
      <c r="E68" s="35">
        <v>42.03</v>
      </c>
      <c r="F68" s="35"/>
      <c r="G68" s="35"/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>
        <v>42.38</v>
      </c>
      <c r="E69" s="35">
        <v>42.57</v>
      </c>
      <c r="F69" s="35"/>
      <c r="G69" s="35"/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>
        <v>42.04</v>
      </c>
      <c r="E70" s="35">
        <v>42.13</v>
      </c>
      <c r="F70" s="35"/>
      <c r="G70" s="35"/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>
        <v>41.73</v>
      </c>
      <c r="E71" s="35">
        <v>42.14</v>
      </c>
      <c r="F71" s="35"/>
      <c r="G71" s="35"/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>
        <v>41.78</v>
      </c>
      <c r="E72" s="35">
        <v>42.16</v>
      </c>
      <c r="F72" s="35"/>
      <c r="G72" s="35"/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42.44</v>
      </c>
      <c r="E73" s="35">
        <v>42.12</v>
      </c>
      <c r="F73" s="35"/>
      <c r="G73" s="35"/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>
        <v>42</v>
      </c>
      <c r="E74" s="35">
        <v>42.34</v>
      </c>
      <c r="F74" s="35"/>
      <c r="G74" s="35"/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>
        <v>42.44</v>
      </c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>
        <v>42.36</v>
      </c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>
        <v>42.13</v>
      </c>
      <c r="F77" s="35"/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>
        <v>42.23</v>
      </c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>
        <v>42.78</v>
      </c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4"/>
  <sheetViews>
    <sheetView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171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407" t="s">
        <v>130</v>
      </c>
      <c r="C8" s="76" t="s">
        <v>328</v>
      </c>
      <c r="D8" s="115">
        <f>COUNTA(C22:C86)</f>
        <v>21</v>
      </c>
      <c r="E8" s="81">
        <f>COUNTA(C22:C86)</f>
        <v>21</v>
      </c>
      <c r="F8" s="412">
        <f>MIN(C22:C85)</f>
        <v>42.4</v>
      </c>
      <c r="G8" s="118">
        <f>AVERAGE(C22:C88)</f>
        <v>43.305238095238096</v>
      </c>
      <c r="H8" s="62">
        <v>2</v>
      </c>
      <c r="I8" s="86">
        <f>G8-F8</f>
        <v>0.90523809523809717</v>
      </c>
      <c r="J8" s="91">
        <v>1.1137997685185185E-2</v>
      </c>
      <c r="K8" s="98">
        <f>J8</f>
        <v>1.1137997685185185E-2</v>
      </c>
      <c r="L8" s="99">
        <f>K8</f>
        <v>1.1137997685185185E-2</v>
      </c>
      <c r="M8" s="397" t="s">
        <v>280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408" t="s">
        <v>128</v>
      </c>
      <c r="C9" s="77" t="s">
        <v>329</v>
      </c>
      <c r="D9" s="18">
        <f>COUNTA(D22:D86)+D8+1</f>
        <v>80</v>
      </c>
      <c r="E9" s="82">
        <f>COUNTA(D22:D86)+1</f>
        <v>59</v>
      </c>
      <c r="F9" s="414">
        <f>MIN(D22:D85)</f>
        <v>41.94</v>
      </c>
      <c r="G9" s="49">
        <f>AVERAGE(D22:D87)</f>
        <v>42.388448275862082</v>
      </c>
      <c r="H9" s="16">
        <v>2</v>
      </c>
      <c r="I9" s="87">
        <f>G9-F9</f>
        <v>0.44844827586208424</v>
      </c>
      <c r="J9" s="92">
        <v>4.1283680555555556E-2</v>
      </c>
      <c r="K9" s="100">
        <f t="shared" ref="K9:K15" si="0">J9-J8</f>
        <v>3.0145682870370373E-2</v>
      </c>
      <c r="L9" s="101">
        <f>K9</f>
        <v>3.0145682870370373E-2</v>
      </c>
      <c r="M9" s="398" t="s">
        <v>281</v>
      </c>
      <c r="N9" s="64"/>
      <c r="O9" s="46"/>
      <c r="P9" s="17"/>
    </row>
    <row r="10" spans="1:16" s="3" customFormat="1" ht="30" customHeight="1" x14ac:dyDescent="0.3">
      <c r="A10" s="74">
        <v>3</v>
      </c>
      <c r="B10" s="408" t="s">
        <v>128</v>
      </c>
      <c r="C10" s="77" t="s">
        <v>330</v>
      </c>
      <c r="D10" s="18">
        <f>COUNTA(E22:E86)+D9+1</f>
        <v>130</v>
      </c>
      <c r="E10" s="82">
        <f>COUNTA(E22:E86)+1</f>
        <v>50</v>
      </c>
      <c r="F10" s="117">
        <f>MIN(E22:E87)</f>
        <v>42.04</v>
      </c>
      <c r="G10" s="48">
        <f>AVERAGE(E22:E88)</f>
        <v>42.417755102040815</v>
      </c>
      <c r="H10" s="16">
        <v>3</v>
      </c>
      <c r="I10" s="87">
        <f t="shared" ref="I10:I15" si="1">G10-F10</f>
        <v>0.37775510204081542</v>
      </c>
      <c r="J10" s="92">
        <v>6.6984525462962963E-2</v>
      </c>
      <c r="K10" s="100">
        <f t="shared" si="0"/>
        <v>2.5700844907407407E-2</v>
      </c>
      <c r="L10" s="102">
        <f>K10+L9</f>
        <v>5.584652777777778E-2</v>
      </c>
      <c r="M10" s="398" t="s">
        <v>282</v>
      </c>
      <c r="N10" s="65"/>
      <c r="O10" s="56"/>
      <c r="P10" s="17"/>
    </row>
    <row r="11" spans="1:16" s="3" customFormat="1" ht="30" customHeight="1" x14ac:dyDescent="0.3">
      <c r="A11" s="74">
        <v>4</v>
      </c>
      <c r="B11" s="408" t="s">
        <v>130</v>
      </c>
      <c r="C11" s="77" t="s">
        <v>331</v>
      </c>
      <c r="D11" s="18">
        <f>COUNTA(F22:F86)+D10+1</f>
        <v>150</v>
      </c>
      <c r="E11" s="82">
        <f>COUNTA(F22:F86)+1</f>
        <v>20</v>
      </c>
      <c r="F11" s="88">
        <f>MIN(F22:F87)</f>
        <v>42.43</v>
      </c>
      <c r="G11" s="48">
        <f>AVERAGE(F22:F87)</f>
        <v>43.028947368421044</v>
      </c>
      <c r="H11" s="16">
        <v>0</v>
      </c>
      <c r="I11" s="87">
        <f t="shared" si="1"/>
        <v>0.59894736842104379</v>
      </c>
      <c r="J11" s="92">
        <v>7.8084965277777765E-2</v>
      </c>
      <c r="K11" s="100">
        <f t="shared" si="0"/>
        <v>1.1100439814814803E-2</v>
      </c>
      <c r="L11" s="101">
        <f>K11+L8</f>
        <v>2.2238437499999986E-2</v>
      </c>
      <c r="M11" s="398" t="s">
        <v>275</v>
      </c>
      <c r="N11" s="64"/>
      <c r="O11" s="46"/>
      <c r="P11" s="17"/>
    </row>
    <row r="12" spans="1:16" s="3" customFormat="1" ht="30" customHeight="1" thickBot="1" x14ac:dyDescent="0.35">
      <c r="A12" s="74">
        <v>5</v>
      </c>
      <c r="B12" s="409" t="s">
        <v>129</v>
      </c>
      <c r="C12" s="78" t="s">
        <v>332</v>
      </c>
      <c r="D12" s="18">
        <f>COUNTA(G22:G86)+D11+1</f>
        <v>202</v>
      </c>
      <c r="E12" s="82">
        <f>COUNTA(G22:G86)+1</f>
        <v>52</v>
      </c>
      <c r="F12" s="413">
        <f>MIN(G22:G87)</f>
        <v>42.29</v>
      </c>
      <c r="G12" s="48">
        <f>AVERAGE(G22:G887)</f>
        <v>42.812352941176471</v>
      </c>
      <c r="H12" s="16">
        <v>4</v>
      </c>
      <c r="I12" s="87">
        <f t="shared" si="1"/>
        <v>0.52235294117647157</v>
      </c>
      <c r="J12" s="92">
        <v>0.10498297453703703</v>
      </c>
      <c r="K12" s="100">
        <f t="shared" si="0"/>
        <v>2.6898009259259267E-2</v>
      </c>
      <c r="L12" s="101">
        <f>K12</f>
        <v>2.6898009259259267E-2</v>
      </c>
      <c r="M12" s="398" t="s">
        <v>283</v>
      </c>
      <c r="N12" s="64"/>
      <c r="O12" s="47"/>
    </row>
    <row r="13" spans="1:16" s="3" customFormat="1" ht="30" customHeight="1" thickBot="1" x14ac:dyDescent="0.35">
      <c r="A13" s="74">
        <v>6</v>
      </c>
      <c r="B13" s="409" t="s">
        <v>129</v>
      </c>
      <c r="C13" s="78" t="s">
        <v>333</v>
      </c>
      <c r="D13" s="18">
        <f>COUNTA(H22:H86)+D12+1</f>
        <v>244</v>
      </c>
      <c r="E13" s="82">
        <f>COUNTA(H22:H86)+1</f>
        <v>42</v>
      </c>
      <c r="F13" s="415">
        <f>MIN(H22:H87)</f>
        <v>42.2</v>
      </c>
      <c r="G13" s="48">
        <f>AVERAGE(H22:H87)</f>
        <v>42.561951219512189</v>
      </c>
      <c r="H13" s="16">
        <v>3</v>
      </c>
      <c r="I13" s="87">
        <f>G13-F13</f>
        <v>0.36195121951218567</v>
      </c>
      <c r="J13" s="92">
        <v>0.12681559027777778</v>
      </c>
      <c r="K13" s="100">
        <f t="shared" si="0"/>
        <v>2.1832615740740746E-2</v>
      </c>
      <c r="L13" s="102">
        <f>K13+L12</f>
        <v>4.8730625000000014E-2</v>
      </c>
      <c r="M13" s="398" t="s">
        <v>284</v>
      </c>
      <c r="N13" s="64"/>
      <c r="O13" s="47"/>
    </row>
    <row r="14" spans="1:16" s="3" customFormat="1" ht="30" customHeight="1" thickBot="1" x14ac:dyDescent="0.35">
      <c r="A14" s="74">
        <v>7</v>
      </c>
      <c r="B14" s="409" t="s">
        <v>130</v>
      </c>
      <c r="C14" s="78" t="s">
        <v>331</v>
      </c>
      <c r="D14" s="18">
        <f>COUNTA(I22:I86)+D13+1</f>
        <v>275</v>
      </c>
      <c r="E14" s="82">
        <f>COUNTA(I22:I86)+1</f>
        <v>31</v>
      </c>
      <c r="F14" s="413">
        <f>MIN(I22:I87)</f>
        <v>42.34</v>
      </c>
      <c r="G14" s="39">
        <f>AVERAGE(I22:I87)</f>
        <v>43.07733333333335</v>
      </c>
      <c r="H14" s="16">
        <v>1</v>
      </c>
      <c r="I14" s="87">
        <f t="shared" si="1"/>
        <v>0.73733333333334627</v>
      </c>
      <c r="J14" s="92">
        <v>0.14340554398148148</v>
      </c>
      <c r="K14" s="100">
        <f t="shared" si="0"/>
        <v>1.6589953703703697E-2</v>
      </c>
      <c r="L14" s="101">
        <f>K14+L11</f>
        <v>3.8828391203703683E-2</v>
      </c>
      <c r="M14" s="398" t="s">
        <v>285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130</v>
      </c>
      <c r="C15" s="79" t="s">
        <v>334</v>
      </c>
      <c r="D15" s="116">
        <f>COUNTA(J22:J86)+D14+1</f>
        <v>322</v>
      </c>
      <c r="E15" s="83">
        <f>COUNTA(J22:J86)+1</f>
        <v>47</v>
      </c>
      <c r="F15" s="415">
        <f>MIN(J22:J87)</f>
        <v>42.15</v>
      </c>
      <c r="G15" s="411">
        <f>AVERAGE(J22:J87)</f>
        <v>42.669347826086963</v>
      </c>
      <c r="H15" s="67">
        <v>1</v>
      </c>
      <c r="I15" s="90">
        <f t="shared" si="1"/>
        <v>0.51934782608696395</v>
      </c>
      <c r="J15" s="93" t="str">
        <f>'Общие результаты'!G6</f>
        <v>4:00:44</v>
      </c>
      <c r="K15" s="103">
        <f t="shared" si="0"/>
        <v>2.3770381944444446E-2</v>
      </c>
      <c r="L15" s="104">
        <f>K15+L14</f>
        <v>6.2598773148148129E-2</v>
      </c>
      <c r="M15" s="95"/>
      <c r="N15" s="401" t="s">
        <v>322</v>
      </c>
      <c r="O15" s="400" t="s">
        <v>319</v>
      </c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AVERAGE(F8,F11,F14,F15)</f>
        <v>42.33</v>
      </c>
      <c r="G16" s="41">
        <f>AVERAGE(G8,G11,G14,G15)</f>
        <v>43.020216655769858</v>
      </c>
      <c r="H16" s="54" t="s">
        <v>335</v>
      </c>
      <c r="I16" s="42">
        <f>AVERAGE(I8,I11,I14,I15)</f>
        <v>0.6902166557698628</v>
      </c>
      <c r="J16" s="53"/>
      <c r="K16" s="53"/>
      <c r="L16" s="53"/>
      <c r="M16" s="19"/>
      <c r="N16" s="19"/>
    </row>
    <row r="17" spans="1:14" s="3" customFormat="1" ht="30" customHeight="1" x14ac:dyDescent="0.3">
      <c r="A17" s="51"/>
      <c r="B17" s="52"/>
      <c r="C17" s="53"/>
      <c r="D17" s="53"/>
      <c r="E17" s="53"/>
      <c r="F17" s="38">
        <f>AVERAGE(F9,F10)</f>
        <v>41.989999999999995</v>
      </c>
      <c r="G17" s="41">
        <f>AVERAGE(G9,G10)</f>
        <v>42.403101688951452</v>
      </c>
      <c r="H17" s="54" t="s">
        <v>336</v>
      </c>
      <c r="I17" s="42">
        <f>AVERAGE(I9,I10)</f>
        <v>0.41310168895144983</v>
      </c>
      <c r="J17" s="53"/>
      <c r="K17" s="53"/>
      <c r="L17" s="53"/>
      <c r="M17" s="19"/>
      <c r="N17" s="19"/>
    </row>
    <row r="18" spans="1:14" ht="27.75" customHeight="1" x14ac:dyDescent="0.3">
      <c r="A18" s="20"/>
      <c r="B18" s="20"/>
      <c r="C18" s="20"/>
      <c r="D18" s="21"/>
      <c r="E18" s="22"/>
      <c r="F18" s="23">
        <f>AVERAGE(F12,F13)</f>
        <v>42.245000000000005</v>
      </c>
      <c r="G18" s="24">
        <f>AVERAGE(G12,G13)</f>
        <v>42.687152080344333</v>
      </c>
      <c r="H18" s="55" t="s">
        <v>337</v>
      </c>
      <c r="I18" s="25">
        <f>AVERAGE(I12,I13)</f>
        <v>0.44215208034432862</v>
      </c>
      <c r="J18" s="22"/>
      <c r="K18" s="22" t="s">
        <v>22</v>
      </c>
      <c r="L18" s="22"/>
      <c r="M18" s="19"/>
      <c r="N18" s="19"/>
    </row>
    <row r="19" spans="1:14" ht="30" customHeight="1" thickBot="1" x14ac:dyDescent="0.35">
      <c r="A19" s="26"/>
      <c r="B19" s="26"/>
      <c r="C19" s="26"/>
      <c r="D19" s="22"/>
      <c r="E19" s="22"/>
      <c r="F19" s="27">
        <f>AVERAGE(F8:F15)</f>
        <v>42.223749999999995</v>
      </c>
      <c r="G19" s="28">
        <f>AVERAGE(C22:J91)</f>
        <v>42.690603174603169</v>
      </c>
      <c r="H19" s="29"/>
      <c r="I19" s="30">
        <f>AVERAGE(I8:I15)</f>
        <v>0.55892177020887601</v>
      </c>
      <c r="J19" s="22"/>
      <c r="K19" s="22"/>
      <c r="L19" s="22"/>
      <c r="M19" s="26"/>
      <c r="N19" s="26"/>
    </row>
    <row r="21" spans="1:14" ht="15" thickBot="1" x14ac:dyDescent="0.35">
      <c r="C21" s="31" t="str">
        <f>B8</f>
        <v>Гладышев Степан</v>
      </c>
      <c r="D21" s="31" t="str">
        <f>B9</f>
        <v>Сивак Максим</v>
      </c>
      <c r="E21" s="15" t="str">
        <f>B10</f>
        <v>Сивак Максим</v>
      </c>
      <c r="F21" s="15" t="str">
        <f>B11</f>
        <v>Гладышев Степан</v>
      </c>
      <c r="G21" s="15" t="str">
        <f>B12</f>
        <v>Демьяненко Дмитрий</v>
      </c>
      <c r="H21" s="15" t="str">
        <f>B13</f>
        <v>Демьяненко Дмитрий</v>
      </c>
      <c r="I21" s="15" t="str">
        <f>B14</f>
        <v>Гладышев Степан</v>
      </c>
      <c r="J21" s="15" t="str">
        <f>B15</f>
        <v>Гладышев Степан</v>
      </c>
    </row>
    <row r="22" spans="1:14" x14ac:dyDescent="0.3">
      <c r="B22" s="1">
        <v>1</v>
      </c>
      <c r="C22" s="32">
        <v>46.4</v>
      </c>
      <c r="D22" s="33">
        <v>43.72</v>
      </c>
      <c r="E22" s="33">
        <v>43.59</v>
      </c>
      <c r="F22" s="33">
        <v>44.16</v>
      </c>
      <c r="G22" s="33">
        <v>44.27</v>
      </c>
      <c r="H22" s="33">
        <v>43.82</v>
      </c>
      <c r="I22" s="107">
        <v>44.8</v>
      </c>
      <c r="J22" s="108">
        <v>43.62</v>
      </c>
      <c r="K22" s="105"/>
      <c r="M22" s="2"/>
      <c r="N22" s="2"/>
    </row>
    <row r="23" spans="1:14" x14ac:dyDescent="0.3">
      <c r="B23" s="1">
        <v>2</v>
      </c>
      <c r="C23" s="34">
        <v>44.05</v>
      </c>
      <c r="D23" s="35">
        <v>42.26</v>
      </c>
      <c r="E23" s="35">
        <v>42.35</v>
      </c>
      <c r="F23" s="35">
        <v>43.18</v>
      </c>
      <c r="G23" s="35">
        <v>42.97</v>
      </c>
      <c r="H23" s="35">
        <v>43</v>
      </c>
      <c r="I23" s="105">
        <v>44.6</v>
      </c>
      <c r="J23" s="109">
        <v>43.09</v>
      </c>
      <c r="K23" s="105"/>
      <c r="M23" s="3"/>
      <c r="N23" s="3"/>
    </row>
    <row r="24" spans="1:14" x14ac:dyDescent="0.3">
      <c r="B24" s="1">
        <v>3</v>
      </c>
      <c r="C24" s="34">
        <v>45.32</v>
      </c>
      <c r="D24" s="35">
        <v>42.46</v>
      </c>
      <c r="E24" s="35">
        <v>42.16</v>
      </c>
      <c r="F24" s="35">
        <v>43.91</v>
      </c>
      <c r="G24" s="35">
        <v>43.08</v>
      </c>
      <c r="H24" s="35">
        <v>42.4</v>
      </c>
      <c r="I24" s="105">
        <v>42.9</v>
      </c>
      <c r="J24" s="109">
        <v>43.22</v>
      </c>
      <c r="K24" s="105"/>
      <c r="M24" s="3"/>
      <c r="N24" s="3"/>
    </row>
    <row r="25" spans="1:14" x14ac:dyDescent="0.3">
      <c r="B25" s="1">
        <v>4</v>
      </c>
      <c r="C25" s="34">
        <v>43.21</v>
      </c>
      <c r="D25" s="35">
        <v>42.62</v>
      </c>
      <c r="E25" s="35">
        <v>42.3</v>
      </c>
      <c r="F25" s="35">
        <v>42.78</v>
      </c>
      <c r="G25" s="35">
        <v>42.81</v>
      </c>
      <c r="H25" s="35">
        <v>42.5</v>
      </c>
      <c r="I25" s="105">
        <v>44.57</v>
      </c>
      <c r="J25" s="109">
        <v>43.08</v>
      </c>
      <c r="K25" s="105"/>
      <c r="M25" s="3"/>
      <c r="N25" s="3"/>
    </row>
    <row r="26" spans="1:14" x14ac:dyDescent="0.3">
      <c r="B26" s="1">
        <v>5</v>
      </c>
      <c r="C26" s="34">
        <v>43.13</v>
      </c>
      <c r="D26" s="35">
        <v>42.49</v>
      </c>
      <c r="E26" s="35">
        <v>42.21</v>
      </c>
      <c r="F26" s="35">
        <v>42.75</v>
      </c>
      <c r="G26" s="35">
        <v>43.11</v>
      </c>
      <c r="H26" s="35">
        <v>42.62</v>
      </c>
      <c r="I26" s="105">
        <v>44.64</v>
      </c>
      <c r="J26" s="109">
        <v>42.61</v>
      </c>
      <c r="K26" s="105"/>
    </row>
    <row r="27" spans="1:14" x14ac:dyDescent="0.3">
      <c r="B27" s="1">
        <v>6</v>
      </c>
      <c r="C27" s="34">
        <v>42.92</v>
      </c>
      <c r="D27" s="35">
        <v>42.32</v>
      </c>
      <c r="E27" s="35">
        <v>42.14</v>
      </c>
      <c r="F27" s="35">
        <v>43.68</v>
      </c>
      <c r="G27" s="35">
        <v>42.87</v>
      </c>
      <c r="H27" s="35">
        <v>42.59</v>
      </c>
      <c r="I27" s="105">
        <v>43.07</v>
      </c>
      <c r="J27" s="109">
        <v>42.87</v>
      </c>
      <c r="K27" s="105"/>
    </row>
    <row r="28" spans="1:14" x14ac:dyDescent="0.3">
      <c r="B28" s="1">
        <v>7</v>
      </c>
      <c r="C28" s="34">
        <v>43.1</v>
      </c>
      <c r="D28" s="35">
        <v>42.52</v>
      </c>
      <c r="E28" s="35">
        <v>42.97</v>
      </c>
      <c r="F28" s="35">
        <v>43.7</v>
      </c>
      <c r="G28" s="35">
        <v>42.99</v>
      </c>
      <c r="H28" s="35">
        <v>42.47</v>
      </c>
      <c r="I28" s="105">
        <v>43.15</v>
      </c>
      <c r="J28" s="109">
        <v>42.63</v>
      </c>
      <c r="K28" s="105"/>
    </row>
    <row r="29" spans="1:14" x14ac:dyDescent="0.3">
      <c r="B29" s="1">
        <v>8</v>
      </c>
      <c r="C29" s="34">
        <v>42.56</v>
      </c>
      <c r="D29" s="35">
        <v>41.94</v>
      </c>
      <c r="E29" s="35">
        <v>42.14</v>
      </c>
      <c r="F29" s="35">
        <v>42.79</v>
      </c>
      <c r="G29" s="35">
        <v>43.18</v>
      </c>
      <c r="H29" s="35">
        <v>42.47</v>
      </c>
      <c r="I29" s="105">
        <v>43.02</v>
      </c>
      <c r="J29" s="109">
        <v>42.84</v>
      </c>
      <c r="K29" s="105"/>
    </row>
    <row r="30" spans="1:14" x14ac:dyDescent="0.3">
      <c r="B30" s="1">
        <v>9</v>
      </c>
      <c r="C30" s="40">
        <v>43.67</v>
      </c>
      <c r="D30" s="35">
        <v>42.4</v>
      </c>
      <c r="E30" s="35">
        <v>42.41</v>
      </c>
      <c r="F30" s="35">
        <v>42.65</v>
      </c>
      <c r="G30" s="35">
        <v>42.83</v>
      </c>
      <c r="H30" s="35">
        <v>42.6</v>
      </c>
      <c r="I30" s="105">
        <v>42.77</v>
      </c>
      <c r="J30" s="109">
        <v>42.74</v>
      </c>
      <c r="K30" s="105"/>
    </row>
    <row r="31" spans="1:14" x14ac:dyDescent="0.3">
      <c r="B31" s="1">
        <v>10</v>
      </c>
      <c r="C31" s="34">
        <v>42.45</v>
      </c>
      <c r="D31" s="35">
        <v>42.43</v>
      </c>
      <c r="E31" s="35">
        <v>42.47</v>
      </c>
      <c r="F31" s="35">
        <v>42.73</v>
      </c>
      <c r="G31" s="35">
        <v>42.76</v>
      </c>
      <c r="H31" s="35">
        <v>42.86</v>
      </c>
      <c r="I31" s="105">
        <v>43.14</v>
      </c>
      <c r="J31" s="109">
        <v>43.2</v>
      </c>
      <c r="K31" s="105"/>
    </row>
    <row r="32" spans="1:14" x14ac:dyDescent="0.3">
      <c r="B32" s="1">
        <v>11</v>
      </c>
      <c r="C32" s="34">
        <v>43.49</v>
      </c>
      <c r="D32" s="35">
        <v>42.37</v>
      </c>
      <c r="E32" s="35">
        <v>42.29</v>
      </c>
      <c r="F32" s="35">
        <v>42.6</v>
      </c>
      <c r="G32" s="35">
        <v>42.65</v>
      </c>
      <c r="H32" s="35">
        <v>42.59</v>
      </c>
      <c r="I32" s="105">
        <v>43.05</v>
      </c>
      <c r="J32" s="109">
        <v>42.57</v>
      </c>
      <c r="K32" s="105"/>
    </row>
    <row r="33" spans="2:12" x14ac:dyDescent="0.3">
      <c r="B33" s="1">
        <v>12</v>
      </c>
      <c r="C33" s="34">
        <v>43.95</v>
      </c>
      <c r="D33" s="35">
        <v>42.37</v>
      </c>
      <c r="E33" s="35">
        <v>42.39</v>
      </c>
      <c r="F33" s="35">
        <v>42.6</v>
      </c>
      <c r="G33" s="35">
        <v>42.54</v>
      </c>
      <c r="H33" s="35">
        <v>42.62</v>
      </c>
      <c r="I33" s="105">
        <v>43.1</v>
      </c>
      <c r="J33" s="109">
        <v>42.45</v>
      </c>
      <c r="K33" s="105"/>
    </row>
    <row r="34" spans="2:12" x14ac:dyDescent="0.3">
      <c r="B34" s="1">
        <v>13</v>
      </c>
      <c r="C34" s="34">
        <v>42.84</v>
      </c>
      <c r="D34" s="35">
        <v>42.15</v>
      </c>
      <c r="E34" s="35">
        <v>42.17</v>
      </c>
      <c r="F34" s="35">
        <v>42.81</v>
      </c>
      <c r="G34" s="35">
        <v>42.75</v>
      </c>
      <c r="H34" s="35">
        <v>42.69</v>
      </c>
      <c r="I34" s="105">
        <v>42.58</v>
      </c>
      <c r="J34" s="109">
        <v>42.47</v>
      </c>
      <c r="K34" s="106"/>
      <c r="L34" s="1"/>
    </row>
    <row r="35" spans="2:12" x14ac:dyDescent="0.3">
      <c r="B35" s="1">
        <v>14</v>
      </c>
      <c r="C35" s="37">
        <v>43.23</v>
      </c>
      <c r="D35" s="35">
        <v>42.33</v>
      </c>
      <c r="E35" s="35">
        <v>42.04</v>
      </c>
      <c r="F35" s="35">
        <v>43.78</v>
      </c>
      <c r="G35" s="35">
        <v>42.39</v>
      </c>
      <c r="H35" s="35">
        <v>42.71</v>
      </c>
      <c r="I35" s="105">
        <v>42.83</v>
      </c>
      <c r="J35" s="109">
        <v>42.39</v>
      </c>
      <c r="K35" s="106"/>
      <c r="L35" s="1"/>
    </row>
    <row r="36" spans="2:12" x14ac:dyDescent="0.3">
      <c r="B36" s="1">
        <v>15</v>
      </c>
      <c r="C36" s="34">
        <v>42.62</v>
      </c>
      <c r="D36" s="35">
        <v>42.36</v>
      </c>
      <c r="E36" s="35">
        <v>42.98</v>
      </c>
      <c r="F36" s="35">
        <v>42.43</v>
      </c>
      <c r="G36" s="35">
        <v>43.39</v>
      </c>
      <c r="H36" s="35">
        <v>42.5</v>
      </c>
      <c r="I36" s="105">
        <v>42.4</v>
      </c>
      <c r="J36" s="109">
        <v>42.25</v>
      </c>
      <c r="K36" s="106"/>
      <c r="L36" s="1"/>
    </row>
    <row r="37" spans="2:12" x14ac:dyDescent="0.3">
      <c r="B37" s="1">
        <v>16</v>
      </c>
      <c r="C37" s="34">
        <v>43.42</v>
      </c>
      <c r="D37" s="43">
        <v>42.55</v>
      </c>
      <c r="E37" s="35">
        <v>42.34</v>
      </c>
      <c r="F37" s="35">
        <v>42.79</v>
      </c>
      <c r="G37" s="35">
        <v>42.66</v>
      </c>
      <c r="H37" s="35">
        <v>42.49</v>
      </c>
      <c r="I37" s="105">
        <v>43.54</v>
      </c>
      <c r="J37" s="109">
        <v>42.38</v>
      </c>
      <c r="K37" s="106"/>
      <c r="L37" s="1"/>
    </row>
    <row r="38" spans="2:12" x14ac:dyDescent="0.3">
      <c r="B38" s="1">
        <v>17</v>
      </c>
      <c r="C38" s="34">
        <v>42.79</v>
      </c>
      <c r="D38" s="35">
        <v>42.22</v>
      </c>
      <c r="E38" s="35">
        <v>42.26</v>
      </c>
      <c r="F38" s="35">
        <v>42.7</v>
      </c>
      <c r="G38" s="35">
        <v>42.58</v>
      </c>
      <c r="H38" s="35">
        <v>42.28</v>
      </c>
      <c r="I38" s="105">
        <v>42.7</v>
      </c>
      <c r="J38" s="109">
        <v>42.4</v>
      </c>
      <c r="K38" s="106"/>
      <c r="L38" s="1"/>
    </row>
    <row r="39" spans="2:12" x14ac:dyDescent="0.3">
      <c r="B39" s="1">
        <v>18</v>
      </c>
      <c r="C39" s="34">
        <v>42.76</v>
      </c>
      <c r="D39" s="35">
        <v>42.19</v>
      </c>
      <c r="E39" s="35">
        <v>42.42</v>
      </c>
      <c r="F39" s="35">
        <v>42.61</v>
      </c>
      <c r="G39" s="35">
        <v>42.49</v>
      </c>
      <c r="H39" s="35">
        <v>42.38</v>
      </c>
      <c r="I39" s="105">
        <v>42.72</v>
      </c>
      <c r="J39" s="109">
        <v>42.67</v>
      </c>
      <c r="K39" s="106"/>
      <c r="L39" s="1"/>
    </row>
    <row r="40" spans="2:12" x14ac:dyDescent="0.3">
      <c r="B40" s="1">
        <v>19</v>
      </c>
      <c r="C40" s="34">
        <v>42.47</v>
      </c>
      <c r="D40" s="35">
        <v>42.53</v>
      </c>
      <c r="E40" s="35">
        <v>42.29</v>
      </c>
      <c r="F40" s="35">
        <v>42.9</v>
      </c>
      <c r="G40" s="35">
        <v>42.49</v>
      </c>
      <c r="H40" s="35">
        <v>42.43</v>
      </c>
      <c r="I40" s="105">
        <v>42.53</v>
      </c>
      <c r="J40" s="109">
        <v>42.58</v>
      </c>
      <c r="K40" s="106"/>
      <c r="L40" s="1"/>
    </row>
    <row r="41" spans="2:12" x14ac:dyDescent="0.3">
      <c r="B41" s="1">
        <v>20</v>
      </c>
      <c r="C41" s="34">
        <v>42.63</v>
      </c>
      <c r="D41" s="35">
        <v>42.21</v>
      </c>
      <c r="E41" s="35">
        <v>42.81</v>
      </c>
      <c r="F41" s="35"/>
      <c r="G41" s="35">
        <v>42.75</v>
      </c>
      <c r="H41" s="35">
        <v>42.54</v>
      </c>
      <c r="I41" s="105">
        <v>42.68</v>
      </c>
      <c r="J41" s="109">
        <v>42.39</v>
      </c>
      <c r="K41" s="106"/>
      <c r="L41" s="1"/>
    </row>
    <row r="42" spans="2:12" x14ac:dyDescent="0.3">
      <c r="B42" s="1">
        <v>21</v>
      </c>
      <c r="C42" s="34">
        <v>42.4</v>
      </c>
      <c r="D42" s="35">
        <v>42.18</v>
      </c>
      <c r="E42" s="35">
        <v>42.2</v>
      </c>
      <c r="F42" s="35"/>
      <c r="G42" s="35">
        <v>44.24</v>
      </c>
      <c r="H42" s="35">
        <v>42.62</v>
      </c>
      <c r="I42" s="105">
        <v>42.95</v>
      </c>
      <c r="J42" s="109">
        <v>42.42</v>
      </c>
      <c r="K42" s="106"/>
      <c r="L42" s="1"/>
    </row>
    <row r="43" spans="2:12" x14ac:dyDescent="0.3">
      <c r="B43" s="1">
        <v>22</v>
      </c>
      <c r="C43" s="34"/>
      <c r="D43" s="35">
        <v>42.03</v>
      </c>
      <c r="E43" s="35">
        <v>42.15</v>
      </c>
      <c r="F43" s="35"/>
      <c r="G43" s="35">
        <v>42.35</v>
      </c>
      <c r="H43" s="35">
        <v>42.49</v>
      </c>
      <c r="I43" s="105">
        <v>42.73</v>
      </c>
      <c r="J43" s="109">
        <v>42.49</v>
      </c>
      <c r="K43" s="106"/>
      <c r="L43" s="1"/>
    </row>
    <row r="44" spans="2:12" x14ac:dyDescent="0.3">
      <c r="B44" s="1">
        <v>23</v>
      </c>
      <c r="C44" s="34"/>
      <c r="D44" s="35">
        <v>42.01</v>
      </c>
      <c r="E44" s="35">
        <v>42.32</v>
      </c>
      <c r="F44" s="35"/>
      <c r="G44" s="35">
        <v>42.78</v>
      </c>
      <c r="H44" s="35">
        <v>42.46</v>
      </c>
      <c r="I44" s="105">
        <v>42.66</v>
      </c>
      <c r="J44" s="109">
        <v>43.2</v>
      </c>
      <c r="K44" s="106"/>
      <c r="L44" s="1"/>
    </row>
    <row r="45" spans="2:12" x14ac:dyDescent="0.3">
      <c r="B45" s="1">
        <v>24</v>
      </c>
      <c r="C45" s="34"/>
      <c r="D45" s="35">
        <v>42.15</v>
      </c>
      <c r="E45" s="35">
        <v>42.26</v>
      </c>
      <c r="F45" s="35"/>
      <c r="G45" s="35">
        <v>42.62</v>
      </c>
      <c r="H45" s="35">
        <v>42.74</v>
      </c>
      <c r="I45" s="105">
        <v>42.34</v>
      </c>
      <c r="J45" s="109">
        <v>42.28</v>
      </c>
      <c r="K45" s="106"/>
      <c r="L45" s="1"/>
    </row>
    <row r="46" spans="2:12" x14ac:dyDescent="0.3">
      <c r="B46" s="1">
        <v>25</v>
      </c>
      <c r="C46" s="34"/>
      <c r="D46" s="35">
        <v>42.05</v>
      </c>
      <c r="E46" s="35">
        <v>42.35</v>
      </c>
      <c r="F46" s="35"/>
      <c r="G46" s="35">
        <v>42.31</v>
      </c>
      <c r="H46" s="35">
        <v>42.2</v>
      </c>
      <c r="I46" s="105">
        <v>42.75</v>
      </c>
      <c r="J46" s="109">
        <v>42.53</v>
      </c>
      <c r="K46" s="106"/>
      <c r="L46" s="1"/>
    </row>
    <row r="47" spans="2:12" x14ac:dyDescent="0.3">
      <c r="B47" s="1">
        <v>26</v>
      </c>
      <c r="C47" s="34"/>
      <c r="D47" s="35">
        <v>42.17</v>
      </c>
      <c r="E47" s="35">
        <v>42.29</v>
      </c>
      <c r="F47" s="35"/>
      <c r="G47" s="35">
        <v>42.32</v>
      </c>
      <c r="H47" s="35">
        <v>42.4</v>
      </c>
      <c r="I47" s="105">
        <v>42.63</v>
      </c>
      <c r="J47" s="109">
        <v>42.73</v>
      </c>
      <c r="K47" s="106"/>
      <c r="L47" s="1"/>
    </row>
    <row r="48" spans="2:12" x14ac:dyDescent="0.3">
      <c r="B48" s="1">
        <v>27</v>
      </c>
      <c r="C48" s="34"/>
      <c r="D48" s="35">
        <v>42.45</v>
      </c>
      <c r="E48" s="35">
        <v>42.2</v>
      </c>
      <c r="F48" s="35"/>
      <c r="G48" s="35">
        <v>42.56</v>
      </c>
      <c r="H48" s="35">
        <v>42.43</v>
      </c>
      <c r="I48" s="105">
        <v>42.92</v>
      </c>
      <c r="J48" s="109">
        <v>42.45</v>
      </c>
      <c r="K48" s="106"/>
      <c r="L48" s="1"/>
    </row>
    <row r="49" spans="2:12" x14ac:dyDescent="0.3">
      <c r="B49" s="1">
        <v>28</v>
      </c>
      <c r="C49" s="34"/>
      <c r="D49" s="35">
        <v>42.2</v>
      </c>
      <c r="E49" s="35">
        <v>42.09</v>
      </c>
      <c r="F49" s="35"/>
      <c r="G49" s="35">
        <v>42.54</v>
      </c>
      <c r="H49" s="35">
        <v>42.42</v>
      </c>
      <c r="I49" s="105">
        <v>43.24</v>
      </c>
      <c r="J49" s="109">
        <v>42.62</v>
      </c>
      <c r="K49" s="106"/>
      <c r="L49" s="1"/>
    </row>
    <row r="50" spans="2:12" x14ac:dyDescent="0.3">
      <c r="B50" s="1">
        <v>29</v>
      </c>
      <c r="C50" s="34"/>
      <c r="D50" s="35">
        <v>42.11</v>
      </c>
      <c r="E50" s="35">
        <v>42.47</v>
      </c>
      <c r="F50" s="35"/>
      <c r="G50" s="35">
        <v>42.54</v>
      </c>
      <c r="H50" s="35">
        <v>42.5</v>
      </c>
      <c r="I50" s="105">
        <v>42.66</v>
      </c>
      <c r="J50" s="109">
        <v>42.57</v>
      </c>
      <c r="K50" s="106"/>
      <c r="L50" s="1"/>
    </row>
    <row r="51" spans="2:12" x14ac:dyDescent="0.3">
      <c r="B51" s="1">
        <v>30</v>
      </c>
      <c r="C51" s="34"/>
      <c r="D51" s="35">
        <v>42.14</v>
      </c>
      <c r="E51" s="35">
        <v>42.38</v>
      </c>
      <c r="F51" s="35"/>
      <c r="G51" s="35">
        <v>43.18</v>
      </c>
      <c r="H51" s="35">
        <v>42.46</v>
      </c>
      <c r="I51" s="105">
        <v>42.65</v>
      </c>
      <c r="J51" s="109">
        <v>42.4</v>
      </c>
      <c r="K51" s="106"/>
      <c r="L51" s="1"/>
    </row>
    <row r="52" spans="2:12" x14ac:dyDescent="0.3">
      <c r="B52" s="1">
        <v>31</v>
      </c>
      <c r="C52" s="34"/>
      <c r="D52" s="35">
        <v>42.9</v>
      </c>
      <c r="E52" s="35">
        <v>42.24</v>
      </c>
      <c r="F52" s="35"/>
      <c r="G52" s="35">
        <v>43.13</v>
      </c>
      <c r="H52" s="35">
        <v>42.54</v>
      </c>
      <c r="I52" s="105"/>
      <c r="J52" s="109">
        <v>42.59</v>
      </c>
      <c r="K52" s="106"/>
      <c r="L52" s="1"/>
    </row>
    <row r="53" spans="2:12" x14ac:dyDescent="0.3">
      <c r="B53" s="1">
        <v>32</v>
      </c>
      <c r="C53" s="34"/>
      <c r="D53" s="35">
        <v>42.25</v>
      </c>
      <c r="E53" s="35">
        <v>42.91</v>
      </c>
      <c r="F53" s="35"/>
      <c r="G53" s="35">
        <v>42.29</v>
      </c>
      <c r="H53" s="35">
        <v>42.51</v>
      </c>
      <c r="I53" s="105"/>
      <c r="J53" s="109">
        <v>42.38</v>
      </c>
      <c r="K53" s="106"/>
      <c r="L53" s="1"/>
    </row>
    <row r="54" spans="2:12" x14ac:dyDescent="0.3">
      <c r="B54" s="1">
        <v>33</v>
      </c>
      <c r="C54" s="34"/>
      <c r="D54" s="35">
        <v>42.33</v>
      </c>
      <c r="E54" s="35">
        <v>42.82</v>
      </c>
      <c r="F54" s="35"/>
      <c r="G54" s="35">
        <v>42.7</v>
      </c>
      <c r="H54" s="35">
        <v>42.6</v>
      </c>
      <c r="I54" s="105"/>
      <c r="J54" s="109">
        <v>42.85</v>
      </c>
      <c r="K54" s="106"/>
      <c r="L54" s="1"/>
    </row>
    <row r="55" spans="2:12" x14ac:dyDescent="0.3">
      <c r="B55" s="1">
        <v>34</v>
      </c>
      <c r="C55" s="34"/>
      <c r="D55" s="35">
        <v>42.16</v>
      </c>
      <c r="E55" s="35">
        <v>42.69</v>
      </c>
      <c r="F55" s="35"/>
      <c r="G55" s="35">
        <v>42.4</v>
      </c>
      <c r="H55" s="35">
        <v>42.25</v>
      </c>
      <c r="I55" s="105"/>
      <c r="J55" s="109">
        <v>44.75</v>
      </c>
      <c r="K55" s="106"/>
      <c r="L55" s="1"/>
    </row>
    <row r="56" spans="2:12" x14ac:dyDescent="0.3">
      <c r="B56" s="1">
        <v>35</v>
      </c>
      <c r="C56" s="34"/>
      <c r="D56" s="35">
        <v>42.15</v>
      </c>
      <c r="E56" s="35">
        <v>42.59</v>
      </c>
      <c r="F56" s="35"/>
      <c r="G56" s="35">
        <v>43.12</v>
      </c>
      <c r="H56" s="35">
        <v>42.48</v>
      </c>
      <c r="I56" s="105"/>
      <c r="J56" s="109">
        <v>42.65</v>
      </c>
      <c r="K56" s="106"/>
      <c r="L56" s="1"/>
    </row>
    <row r="57" spans="2:12" x14ac:dyDescent="0.3">
      <c r="B57" s="1">
        <v>36</v>
      </c>
      <c r="C57" s="34"/>
      <c r="D57" s="35">
        <v>42.1</v>
      </c>
      <c r="E57" s="35">
        <v>42.31</v>
      </c>
      <c r="F57" s="35"/>
      <c r="G57" s="35">
        <v>42.78</v>
      </c>
      <c r="H57" s="35">
        <v>42.6</v>
      </c>
      <c r="I57" s="105"/>
      <c r="J57" s="109">
        <v>42.3</v>
      </c>
      <c r="K57" s="106"/>
      <c r="L57" s="1"/>
    </row>
    <row r="58" spans="2:12" x14ac:dyDescent="0.3">
      <c r="B58" s="1">
        <v>37</v>
      </c>
      <c r="C58" s="34"/>
      <c r="D58" s="35">
        <v>42.44</v>
      </c>
      <c r="E58" s="35">
        <v>42.44</v>
      </c>
      <c r="F58" s="35"/>
      <c r="G58" s="35">
        <v>42.54</v>
      </c>
      <c r="H58" s="35">
        <v>42.35</v>
      </c>
      <c r="I58" s="105"/>
      <c r="J58" s="109">
        <v>43.19</v>
      </c>
      <c r="K58" s="106"/>
      <c r="L58" s="1"/>
    </row>
    <row r="59" spans="2:12" x14ac:dyDescent="0.3">
      <c r="B59" s="1">
        <v>38</v>
      </c>
      <c r="C59" s="34"/>
      <c r="D59" s="35">
        <v>44.33</v>
      </c>
      <c r="E59" s="35">
        <v>42.26</v>
      </c>
      <c r="F59" s="35"/>
      <c r="G59" s="35">
        <v>43.38</v>
      </c>
      <c r="H59" s="35">
        <v>42.61</v>
      </c>
      <c r="I59" s="105"/>
      <c r="J59" s="109">
        <v>42.48</v>
      </c>
      <c r="K59" s="106"/>
      <c r="L59" s="1"/>
    </row>
    <row r="60" spans="2:12" x14ac:dyDescent="0.3">
      <c r="B60" s="1">
        <v>39</v>
      </c>
      <c r="C60" s="34"/>
      <c r="D60" s="35">
        <v>43.14</v>
      </c>
      <c r="E60" s="35">
        <v>42.32</v>
      </c>
      <c r="F60" s="35"/>
      <c r="G60" s="35">
        <v>42.78</v>
      </c>
      <c r="H60" s="35">
        <v>43.01</v>
      </c>
      <c r="I60" s="105"/>
      <c r="J60" s="109">
        <v>42.58</v>
      </c>
      <c r="K60" s="106"/>
      <c r="L60" s="1"/>
    </row>
    <row r="61" spans="2:12" x14ac:dyDescent="0.3">
      <c r="B61" s="1">
        <v>40</v>
      </c>
      <c r="C61" s="34"/>
      <c r="D61" s="35">
        <v>42.49</v>
      </c>
      <c r="E61" s="35">
        <v>42.72</v>
      </c>
      <c r="F61" s="35"/>
      <c r="G61" s="35">
        <v>42.81</v>
      </c>
      <c r="H61" s="35">
        <v>42.57</v>
      </c>
      <c r="I61" s="105"/>
      <c r="J61" s="109">
        <v>42.31</v>
      </c>
      <c r="K61" s="106"/>
      <c r="L61" s="1"/>
    </row>
    <row r="62" spans="2:12" x14ac:dyDescent="0.3">
      <c r="B62" s="1">
        <v>41</v>
      </c>
      <c r="C62" s="34"/>
      <c r="D62" s="35">
        <v>42.31</v>
      </c>
      <c r="E62" s="35">
        <v>42.3</v>
      </c>
      <c r="F62" s="35"/>
      <c r="G62" s="35">
        <v>42.74</v>
      </c>
      <c r="H62" s="35">
        <v>42.24</v>
      </c>
      <c r="I62" s="105"/>
      <c r="J62" s="109">
        <v>42.71</v>
      </c>
      <c r="K62" s="106"/>
      <c r="L62" s="1"/>
    </row>
    <row r="63" spans="2:12" x14ac:dyDescent="0.3">
      <c r="B63" s="1">
        <v>42</v>
      </c>
      <c r="C63" s="34"/>
      <c r="D63" s="35">
        <v>42.44</v>
      </c>
      <c r="E63" s="35">
        <v>42.45</v>
      </c>
      <c r="F63" s="35"/>
      <c r="G63" s="35">
        <v>42.7</v>
      </c>
      <c r="H63" s="35"/>
      <c r="I63" s="105"/>
      <c r="J63" s="109">
        <v>42.34</v>
      </c>
      <c r="K63" s="106"/>
      <c r="L63" s="1"/>
    </row>
    <row r="64" spans="2:12" x14ac:dyDescent="0.3">
      <c r="B64" s="1">
        <v>43</v>
      </c>
      <c r="C64" s="34"/>
      <c r="D64" s="35">
        <v>42.51</v>
      </c>
      <c r="E64" s="35">
        <v>42.62</v>
      </c>
      <c r="F64" s="35"/>
      <c r="G64" s="35">
        <v>42.78</v>
      </c>
      <c r="H64" s="35"/>
      <c r="I64" s="105"/>
      <c r="J64" s="109">
        <v>42.15</v>
      </c>
      <c r="K64" s="106"/>
      <c r="L64" s="1"/>
    </row>
    <row r="65" spans="2:12" x14ac:dyDescent="0.3">
      <c r="B65" s="1">
        <v>44</v>
      </c>
      <c r="C65" s="34"/>
      <c r="D65" s="35">
        <v>42.16</v>
      </c>
      <c r="E65" s="35">
        <v>42.27</v>
      </c>
      <c r="F65" s="35"/>
      <c r="G65" s="35">
        <v>42.91</v>
      </c>
      <c r="H65" s="35"/>
      <c r="I65" s="105"/>
      <c r="J65" s="109">
        <v>42.54</v>
      </c>
      <c r="K65" s="106"/>
      <c r="L65" s="1"/>
    </row>
    <row r="66" spans="2:12" x14ac:dyDescent="0.3">
      <c r="B66" s="1">
        <v>45</v>
      </c>
      <c r="C66" s="34"/>
      <c r="D66" s="35">
        <v>42.56</v>
      </c>
      <c r="E66" s="35">
        <v>42.49</v>
      </c>
      <c r="F66" s="35"/>
      <c r="G66" s="35">
        <v>42.85</v>
      </c>
      <c r="H66" s="35"/>
      <c r="I66" s="105"/>
      <c r="J66" s="109">
        <v>42.41</v>
      </c>
      <c r="K66" s="106"/>
      <c r="L66" s="1"/>
    </row>
    <row r="67" spans="2:12" x14ac:dyDescent="0.3">
      <c r="B67" s="1">
        <v>46</v>
      </c>
      <c r="C67" s="34"/>
      <c r="D67" s="35">
        <v>42.38</v>
      </c>
      <c r="E67" s="35">
        <v>42.57</v>
      </c>
      <c r="F67" s="35"/>
      <c r="G67" s="35">
        <v>42.67</v>
      </c>
      <c r="H67" s="35"/>
      <c r="I67" s="105"/>
      <c r="J67" s="109">
        <v>42.42</v>
      </c>
      <c r="K67" s="106"/>
      <c r="L67" s="1"/>
    </row>
    <row r="68" spans="2:12" x14ac:dyDescent="0.3">
      <c r="B68" s="1">
        <v>47</v>
      </c>
      <c r="C68" s="34"/>
      <c r="D68" s="35">
        <v>42.34</v>
      </c>
      <c r="E68" s="35">
        <v>42.34</v>
      </c>
      <c r="F68" s="35"/>
      <c r="G68" s="35">
        <v>42.71</v>
      </c>
      <c r="H68" s="35"/>
      <c r="I68" s="105"/>
      <c r="J68" s="109"/>
      <c r="K68" s="106"/>
      <c r="L68" s="1"/>
    </row>
    <row r="69" spans="2:12" x14ac:dyDescent="0.3">
      <c r="B69" s="1">
        <v>48</v>
      </c>
      <c r="C69" s="34"/>
      <c r="D69" s="35">
        <v>42.27</v>
      </c>
      <c r="E69" s="35">
        <v>42.36</v>
      </c>
      <c r="F69" s="35"/>
      <c r="G69" s="35">
        <v>43.7</v>
      </c>
      <c r="H69" s="35"/>
      <c r="I69" s="105"/>
      <c r="J69" s="109"/>
      <c r="K69" s="106"/>
      <c r="L69" s="1"/>
    </row>
    <row r="70" spans="2:12" x14ac:dyDescent="0.3">
      <c r="B70" s="1">
        <v>49</v>
      </c>
      <c r="C70" s="34"/>
      <c r="D70" s="35">
        <v>42.45</v>
      </c>
      <c r="E70" s="35">
        <v>42.33</v>
      </c>
      <c r="F70" s="35"/>
      <c r="G70" s="35">
        <v>42.42</v>
      </c>
      <c r="H70" s="35"/>
      <c r="I70" s="105"/>
      <c r="J70" s="109"/>
      <c r="K70" s="106"/>
      <c r="L70" s="1"/>
    </row>
    <row r="71" spans="2:12" x14ac:dyDescent="0.3">
      <c r="B71" s="1">
        <v>50</v>
      </c>
      <c r="C71" s="34"/>
      <c r="D71" s="35">
        <v>42.35</v>
      </c>
      <c r="E71" s="35"/>
      <c r="F71" s="35"/>
      <c r="G71" s="35">
        <v>42.52</v>
      </c>
      <c r="H71" s="35"/>
      <c r="I71" s="105"/>
      <c r="J71" s="109"/>
      <c r="K71" s="106"/>
      <c r="L71" s="1"/>
    </row>
    <row r="72" spans="2:12" x14ac:dyDescent="0.3">
      <c r="B72" s="1">
        <v>51</v>
      </c>
      <c r="C72" s="34"/>
      <c r="D72" s="35">
        <v>42.3</v>
      </c>
      <c r="E72" s="35"/>
      <c r="F72" s="35"/>
      <c r="G72" s="35">
        <v>42.5</v>
      </c>
      <c r="H72" s="35"/>
      <c r="I72" s="105"/>
      <c r="J72" s="109"/>
      <c r="K72" s="106"/>
      <c r="L72" s="1"/>
    </row>
    <row r="73" spans="2:12" x14ac:dyDescent="0.3">
      <c r="B73" s="1">
        <v>52</v>
      </c>
      <c r="C73" s="34"/>
      <c r="D73" s="35">
        <v>42.24</v>
      </c>
      <c r="E73" s="35"/>
      <c r="F73" s="35"/>
      <c r="G73" s="35"/>
      <c r="H73" s="35"/>
      <c r="I73" s="105"/>
      <c r="J73" s="109"/>
      <c r="K73" s="106"/>
      <c r="L73" s="1"/>
    </row>
    <row r="74" spans="2:12" x14ac:dyDescent="0.3">
      <c r="B74" s="1">
        <v>53</v>
      </c>
      <c r="C74" s="34"/>
      <c r="D74" s="35">
        <v>42.37</v>
      </c>
      <c r="E74" s="35"/>
      <c r="F74" s="35"/>
      <c r="G74" s="35"/>
      <c r="H74" s="35"/>
      <c r="I74" s="105"/>
      <c r="J74" s="109"/>
      <c r="K74" s="106"/>
      <c r="L74" s="1"/>
    </row>
    <row r="75" spans="2:12" x14ac:dyDescent="0.3">
      <c r="B75" s="1">
        <v>54</v>
      </c>
      <c r="C75" s="34"/>
      <c r="D75" s="35">
        <v>42.28</v>
      </c>
      <c r="E75" s="35"/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55</v>
      </c>
      <c r="C76" s="34"/>
      <c r="D76" s="35">
        <v>42.61</v>
      </c>
      <c r="E76" s="35"/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56</v>
      </c>
      <c r="C77" s="34"/>
      <c r="D77" s="35">
        <v>42.25</v>
      </c>
      <c r="E77" s="35"/>
      <c r="F77" s="35"/>
      <c r="G77" s="35"/>
      <c r="H77" s="35"/>
      <c r="I77" s="105"/>
      <c r="J77" s="109"/>
      <c r="K77" s="106"/>
      <c r="L77" s="1"/>
    </row>
    <row r="78" spans="2:12" x14ac:dyDescent="0.3">
      <c r="B78" s="1">
        <v>57</v>
      </c>
      <c r="C78" s="50"/>
      <c r="D78" s="35">
        <v>42.23</v>
      </c>
      <c r="E78" s="35"/>
      <c r="F78" s="35"/>
      <c r="G78" s="35"/>
      <c r="H78" s="35"/>
      <c r="I78" s="106"/>
      <c r="J78" s="110"/>
      <c r="K78" s="106"/>
      <c r="L78" s="1"/>
    </row>
    <row r="79" spans="2:12" x14ac:dyDescent="0.3">
      <c r="B79" s="1">
        <v>58</v>
      </c>
      <c r="C79" s="111"/>
      <c r="D79" s="105">
        <v>42.26</v>
      </c>
      <c r="E79" s="105"/>
      <c r="F79" s="105"/>
      <c r="G79" s="105"/>
      <c r="H79" s="105"/>
      <c r="I79" s="106"/>
      <c r="J79" s="110"/>
      <c r="K79" s="106"/>
      <c r="L79" s="1"/>
    </row>
    <row r="80" spans="2:12" x14ac:dyDescent="0.3">
      <c r="B80" s="1">
        <v>59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60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61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x14ac:dyDescent="0.3">
      <c r="B83" s="1">
        <v>62</v>
      </c>
      <c r="C83" s="111"/>
      <c r="D83" s="105"/>
      <c r="E83" s="105"/>
      <c r="F83" s="105"/>
      <c r="G83" s="105"/>
      <c r="H83" s="105"/>
      <c r="I83" s="105"/>
      <c r="J83" s="109"/>
      <c r="K83" s="105"/>
    </row>
    <row r="84" spans="2:11" ht="15" thickBot="1" x14ac:dyDescent="0.35">
      <c r="B84" s="1">
        <v>63</v>
      </c>
      <c r="C84" s="112"/>
      <c r="D84" s="113"/>
      <c r="E84" s="113"/>
      <c r="F84" s="113"/>
      <c r="G84" s="113"/>
      <c r="H84" s="113"/>
      <c r="I84" s="113"/>
      <c r="J84" s="114"/>
      <c r="K84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H16" sqref="H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172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120" t="s">
        <v>184</v>
      </c>
      <c r="C8" s="76" t="s">
        <v>353</v>
      </c>
      <c r="D8" s="115">
        <f>COUNTA(C21:C85)</f>
        <v>17</v>
      </c>
      <c r="E8" s="81">
        <f>COUNTA(C21:C85)</f>
        <v>17</v>
      </c>
      <c r="F8" s="412">
        <f>MIN(C21:C84)</f>
        <v>42.46</v>
      </c>
      <c r="G8" s="118">
        <f>AVERAGE(C21:C87)</f>
        <v>43.564705882352946</v>
      </c>
      <c r="H8" s="62">
        <v>1</v>
      </c>
      <c r="I8" s="86">
        <f>G8-F8</f>
        <v>1.1047058823529454</v>
      </c>
      <c r="J8" s="91">
        <v>9.1665509259259269E-3</v>
      </c>
      <c r="K8" s="422">
        <f>J8</f>
        <v>9.1665509259259269E-3</v>
      </c>
      <c r="L8" s="99">
        <f>K8</f>
        <v>9.1665509259259269E-3</v>
      </c>
      <c r="M8" s="397" t="s">
        <v>286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183</v>
      </c>
      <c r="C9" s="77" t="s">
        <v>334</v>
      </c>
      <c r="D9" s="18">
        <f>COUNTA(D21:D85)+D8+1</f>
        <v>40</v>
      </c>
      <c r="E9" s="82">
        <f>COUNTA(D21:D85)+1</f>
        <v>23</v>
      </c>
      <c r="F9" s="425">
        <f>MIN(D21:D84)</f>
        <v>41.97</v>
      </c>
      <c r="G9" s="49">
        <f>AVERAGE(D21:D86)</f>
        <v>42.36818181818181</v>
      </c>
      <c r="H9" s="16">
        <v>5</v>
      </c>
      <c r="I9" s="87">
        <f>G9-F9</f>
        <v>0.39818181818181131</v>
      </c>
      <c r="J9" s="92">
        <v>2.1580578703703706E-2</v>
      </c>
      <c r="K9" s="100">
        <f t="shared" ref="K9:K15" si="0">J9-J8</f>
        <v>1.2414027777777779E-2</v>
      </c>
      <c r="L9" s="101">
        <f>K9</f>
        <v>1.2414027777777779E-2</v>
      </c>
      <c r="M9" s="398" t="s">
        <v>287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80" t="s">
        <v>184</v>
      </c>
      <c r="C10" s="77" t="s">
        <v>364</v>
      </c>
      <c r="D10" s="18">
        <f>COUNTA(E21:E85)+D9+1</f>
        <v>85</v>
      </c>
      <c r="E10" s="82">
        <f>COUNTA(E21:E85)+1</f>
        <v>45</v>
      </c>
      <c r="F10" s="419">
        <f>MIN(E21:E86)</f>
        <v>41.96</v>
      </c>
      <c r="G10" s="48">
        <f>AVERAGE(E21:E87)</f>
        <v>42.426590909090926</v>
      </c>
      <c r="H10" s="16">
        <v>1</v>
      </c>
      <c r="I10" s="87">
        <f t="shared" ref="I10:I15" si="1">G10-F10</f>
        <v>0.46659090909092527</v>
      </c>
      <c r="J10" s="92">
        <v>4.4848356481481479E-2</v>
      </c>
      <c r="K10" s="100">
        <f t="shared" si="0"/>
        <v>2.3267777777777773E-2</v>
      </c>
      <c r="L10" s="101">
        <f t="shared" ref="L10:L15" si="2">K10+L8</f>
        <v>3.2434328703703698E-2</v>
      </c>
      <c r="M10" s="398" t="s">
        <v>288</v>
      </c>
      <c r="N10" s="65" t="s">
        <v>307</v>
      </c>
      <c r="O10" s="56" t="s">
        <v>308</v>
      </c>
      <c r="P10" s="17"/>
    </row>
    <row r="11" spans="1:16" s="3" customFormat="1" ht="30" customHeight="1" x14ac:dyDescent="0.3">
      <c r="A11" s="74">
        <v>4</v>
      </c>
      <c r="B11" s="80" t="s">
        <v>183</v>
      </c>
      <c r="C11" s="77" t="s">
        <v>340</v>
      </c>
      <c r="D11" s="18">
        <f>COUNTA(F21:F85)+D10+1</f>
        <v>128</v>
      </c>
      <c r="E11" s="82">
        <f>COUNTA(F21:F85)+1</f>
        <v>43</v>
      </c>
      <c r="F11" s="117">
        <f>MIN(F21:F86)</f>
        <v>42.36</v>
      </c>
      <c r="G11" s="48">
        <f>AVERAGE(F21:F86)</f>
        <v>42.829047619047628</v>
      </c>
      <c r="H11" s="16">
        <v>8</v>
      </c>
      <c r="I11" s="87">
        <f t="shared" si="1"/>
        <v>0.46904761904762893</v>
      </c>
      <c r="J11" s="92">
        <v>6.7553738425925922E-2</v>
      </c>
      <c r="K11" s="100">
        <f t="shared" si="0"/>
        <v>2.2705381944444443E-2</v>
      </c>
      <c r="L11" s="101">
        <f t="shared" si="2"/>
        <v>3.5119409722222224E-2</v>
      </c>
      <c r="M11" s="398" t="s">
        <v>289</v>
      </c>
      <c r="N11" s="64"/>
      <c r="O11" s="46"/>
      <c r="P11" s="17"/>
    </row>
    <row r="12" spans="1:16" s="3" customFormat="1" ht="30" customHeight="1" x14ac:dyDescent="0.3">
      <c r="A12" s="74">
        <v>5</v>
      </c>
      <c r="B12" s="122" t="s">
        <v>184</v>
      </c>
      <c r="C12" s="78" t="s">
        <v>358</v>
      </c>
      <c r="D12" s="18">
        <f>COUNTA(G21:G85)+D11+1</f>
        <v>172</v>
      </c>
      <c r="E12" s="82">
        <f>COUNTA(G21:G85)+1</f>
        <v>44</v>
      </c>
      <c r="F12" s="88">
        <f>MIN(G21:G86)</f>
        <v>42.32</v>
      </c>
      <c r="G12" s="48">
        <f>AVERAGE(G21:G886)</f>
        <v>42.773953488372101</v>
      </c>
      <c r="H12" s="16">
        <v>0</v>
      </c>
      <c r="I12" s="87">
        <f t="shared" si="1"/>
        <v>0.45395348837210037</v>
      </c>
      <c r="J12" s="92">
        <v>9.0483379629629643E-2</v>
      </c>
      <c r="K12" s="100">
        <f t="shared" si="0"/>
        <v>2.2929641203703721E-2</v>
      </c>
      <c r="L12" s="101">
        <f t="shared" si="2"/>
        <v>5.5363969907407419E-2</v>
      </c>
      <c r="M12" s="398" t="s">
        <v>290</v>
      </c>
      <c r="N12" s="64"/>
      <c r="O12" s="47"/>
    </row>
    <row r="13" spans="1:16" s="3" customFormat="1" ht="30" customHeight="1" x14ac:dyDescent="0.3">
      <c r="A13" s="74">
        <v>6</v>
      </c>
      <c r="B13" s="122" t="s">
        <v>183</v>
      </c>
      <c r="C13" s="78" t="s">
        <v>359</v>
      </c>
      <c r="D13" s="18">
        <f>COUNTA(H21:H85)+D12+1</f>
        <v>230</v>
      </c>
      <c r="E13" s="82">
        <f>COUNTA(H21:H85)+1</f>
        <v>58</v>
      </c>
      <c r="F13" s="88">
        <f>MIN(H21:H86)</f>
        <v>42</v>
      </c>
      <c r="G13" s="48">
        <f>AVERAGE(H21:H86)</f>
        <v>42.360526315789478</v>
      </c>
      <c r="H13" s="16">
        <v>8</v>
      </c>
      <c r="I13" s="87">
        <f>G13-F13</f>
        <v>0.36052631578947825</v>
      </c>
      <c r="J13" s="92">
        <v>0.1200487037037037</v>
      </c>
      <c r="K13" s="100">
        <f t="shared" si="0"/>
        <v>2.9565324074074056E-2</v>
      </c>
      <c r="L13" s="101">
        <f t="shared" si="2"/>
        <v>6.4684733796296273E-2</v>
      </c>
      <c r="M13" s="398" t="s">
        <v>291</v>
      </c>
      <c r="N13" s="64"/>
      <c r="O13" s="47"/>
    </row>
    <row r="14" spans="1:16" s="3" customFormat="1" ht="30" customHeight="1" x14ac:dyDescent="0.3">
      <c r="A14" s="74">
        <v>7</v>
      </c>
      <c r="B14" s="122" t="s">
        <v>184</v>
      </c>
      <c r="C14" s="78" t="s">
        <v>353</v>
      </c>
      <c r="D14" s="18">
        <f>COUNTA(I21:I85)+D13+1</f>
        <v>274</v>
      </c>
      <c r="E14" s="82">
        <f>COUNTA(I21:I85)+1</f>
        <v>44</v>
      </c>
      <c r="F14" s="88">
        <f>MIN(I21:I86)</f>
        <v>42.54</v>
      </c>
      <c r="G14" s="39">
        <f>AVERAGE(I21:I86)</f>
        <v>42.987209302325581</v>
      </c>
      <c r="H14" s="16">
        <v>3</v>
      </c>
      <c r="I14" s="87">
        <f t="shared" si="1"/>
        <v>0.44720930232558231</v>
      </c>
      <c r="J14" s="92">
        <v>0.14312199074074075</v>
      </c>
      <c r="K14" s="100">
        <f t="shared" si="0"/>
        <v>2.3073287037037052E-2</v>
      </c>
      <c r="L14" s="102">
        <f t="shared" si="2"/>
        <v>7.8437256944444478E-2</v>
      </c>
      <c r="M14" s="398" t="s">
        <v>292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183</v>
      </c>
      <c r="C15" s="79" t="s">
        <v>328</v>
      </c>
      <c r="D15" s="116">
        <f>COUNTA(J21:J85)+D14+1</f>
        <v>322</v>
      </c>
      <c r="E15" s="83">
        <f>COUNTA(J21:J85)+1</f>
        <v>48</v>
      </c>
      <c r="F15" s="89">
        <f>MIN(J21:J86)</f>
        <v>42.14</v>
      </c>
      <c r="G15" s="66">
        <f>AVERAGE(J21:J86)</f>
        <v>42.497659574468081</v>
      </c>
      <c r="H15" s="67">
        <v>8</v>
      </c>
      <c r="I15" s="90">
        <f t="shared" si="1"/>
        <v>0.35765957446808017</v>
      </c>
      <c r="J15" s="93" t="str">
        <f>'Общие результаты'!G6</f>
        <v>4:00:44</v>
      </c>
      <c r="K15" s="103">
        <f t="shared" si="0"/>
        <v>2.4053935185185171E-2</v>
      </c>
      <c r="L15" s="104">
        <f t="shared" si="2"/>
        <v>8.8738668981481444E-2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AVERAGE(F8,F10,F12,F14)</f>
        <v>42.32</v>
      </c>
      <c r="G16" s="41">
        <f>AVERAGE(G8,G10,G12,G14)</f>
        <v>42.938114895535392</v>
      </c>
      <c r="H16" s="54" t="s">
        <v>367</v>
      </c>
      <c r="I16" s="42">
        <f>AVERAGE(I8,I10,I12,I14)</f>
        <v>0.61811489553538834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AVERAGE(F9,F11,F13,F15)</f>
        <v>42.1175</v>
      </c>
      <c r="G17" s="24">
        <f>AVERAGE(G9,G11,G13,G15)</f>
        <v>42.513853831871749</v>
      </c>
      <c r="H17" s="55" t="s">
        <v>368</v>
      </c>
      <c r="I17" s="25">
        <f>AVERAGE(I9,I11,I13,I15)</f>
        <v>0.39635383187174966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42.21875</v>
      </c>
      <c r="G18" s="28">
        <f>AVERAGE(C21:J90)</f>
        <v>42.660190476190465</v>
      </c>
      <c r="H18" s="29"/>
      <c r="I18" s="30">
        <f>AVERAGE(I8:I15)</f>
        <v>0.507234363703569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Морозенко Сергей</v>
      </c>
      <c r="D20" s="31" t="str">
        <f>B9</f>
        <v>Сомок Денис</v>
      </c>
      <c r="E20" s="15" t="str">
        <f>B10</f>
        <v>Морозенко Сергей</v>
      </c>
      <c r="F20" s="15" t="str">
        <f>B11</f>
        <v>Сомок Денис</v>
      </c>
      <c r="G20" s="15" t="str">
        <f>B12</f>
        <v>Морозенко Сергей</v>
      </c>
      <c r="H20" s="15" t="str">
        <f>B13</f>
        <v>Сомок Денис</v>
      </c>
      <c r="I20" s="15" t="str">
        <f>B14</f>
        <v>Морозенко Сергей</v>
      </c>
      <c r="J20" s="15" t="str">
        <f>B15</f>
        <v>Сомок Денис</v>
      </c>
    </row>
    <row r="21" spans="1:14" x14ac:dyDescent="0.3">
      <c r="B21" s="1">
        <v>1</v>
      </c>
      <c r="C21" s="32">
        <v>46.04</v>
      </c>
      <c r="D21" s="33">
        <v>45.85</v>
      </c>
      <c r="E21" s="33">
        <v>44.23</v>
      </c>
      <c r="F21" s="33">
        <v>43.88</v>
      </c>
      <c r="G21" s="33">
        <v>44.16</v>
      </c>
      <c r="H21" s="33">
        <v>45.21</v>
      </c>
      <c r="I21" s="107">
        <v>44.78</v>
      </c>
      <c r="J21" s="108">
        <v>44.01</v>
      </c>
      <c r="K21" s="105"/>
      <c r="M21" s="2"/>
      <c r="N21" s="2"/>
    </row>
    <row r="22" spans="1:14" x14ac:dyDescent="0.3">
      <c r="B22" s="1">
        <v>2</v>
      </c>
      <c r="C22" s="34">
        <v>43.92</v>
      </c>
      <c r="D22" s="35">
        <v>42.5</v>
      </c>
      <c r="E22" s="35">
        <v>42.38</v>
      </c>
      <c r="F22" s="35">
        <v>43.8</v>
      </c>
      <c r="G22" s="35">
        <v>43.21</v>
      </c>
      <c r="H22" s="35">
        <v>42.38</v>
      </c>
      <c r="I22" s="105">
        <v>43.15</v>
      </c>
      <c r="J22" s="109">
        <v>42.16</v>
      </c>
      <c r="K22" s="105"/>
      <c r="M22" s="3"/>
      <c r="N22" s="3"/>
    </row>
    <row r="23" spans="1:14" x14ac:dyDescent="0.3">
      <c r="B23" s="1">
        <v>3</v>
      </c>
      <c r="C23" s="34">
        <v>46.16</v>
      </c>
      <c r="D23" s="35">
        <v>42.36</v>
      </c>
      <c r="E23" s="35">
        <v>42.54</v>
      </c>
      <c r="F23" s="35">
        <v>42.76</v>
      </c>
      <c r="G23" s="35">
        <v>42.74</v>
      </c>
      <c r="H23" s="35">
        <v>42.88</v>
      </c>
      <c r="I23" s="105">
        <v>43.9</v>
      </c>
      <c r="J23" s="109">
        <v>42.86</v>
      </c>
      <c r="K23" s="105"/>
      <c r="M23" s="3"/>
      <c r="N23" s="3"/>
    </row>
    <row r="24" spans="1:14" x14ac:dyDescent="0.3">
      <c r="B24" s="1">
        <v>4</v>
      </c>
      <c r="C24" s="34">
        <v>43.27</v>
      </c>
      <c r="D24" s="35">
        <v>42.13</v>
      </c>
      <c r="E24" s="35">
        <v>42.37</v>
      </c>
      <c r="F24" s="35">
        <v>42.93</v>
      </c>
      <c r="G24" s="35">
        <v>43.39</v>
      </c>
      <c r="H24" s="35">
        <v>42.09</v>
      </c>
      <c r="I24" s="105">
        <v>42.78</v>
      </c>
      <c r="J24" s="109">
        <v>42.41</v>
      </c>
      <c r="K24" s="105"/>
      <c r="M24" s="3"/>
      <c r="N24" s="3"/>
    </row>
    <row r="25" spans="1:14" x14ac:dyDescent="0.3">
      <c r="B25" s="1">
        <v>5</v>
      </c>
      <c r="C25" s="34">
        <v>43.18</v>
      </c>
      <c r="D25" s="35">
        <v>42.39</v>
      </c>
      <c r="E25" s="35">
        <v>42.23</v>
      </c>
      <c r="F25" s="35">
        <v>42.71</v>
      </c>
      <c r="G25" s="35">
        <v>43.69</v>
      </c>
      <c r="H25" s="35">
        <v>42.36</v>
      </c>
      <c r="I25" s="105">
        <v>42.74</v>
      </c>
      <c r="J25" s="109">
        <v>42.91</v>
      </c>
      <c r="K25" s="105"/>
    </row>
    <row r="26" spans="1:14" x14ac:dyDescent="0.3">
      <c r="B26" s="1">
        <v>6</v>
      </c>
      <c r="C26" s="34">
        <v>42.9</v>
      </c>
      <c r="D26" s="35">
        <v>42.27</v>
      </c>
      <c r="E26" s="35">
        <v>42.21</v>
      </c>
      <c r="F26" s="35">
        <v>42.64</v>
      </c>
      <c r="G26" s="35">
        <v>43.19</v>
      </c>
      <c r="H26" s="35">
        <v>42.43</v>
      </c>
      <c r="I26" s="105">
        <v>42.95</v>
      </c>
      <c r="J26" s="109">
        <v>42.68</v>
      </c>
      <c r="K26" s="105"/>
    </row>
    <row r="27" spans="1:14" x14ac:dyDescent="0.3">
      <c r="B27" s="1">
        <v>7</v>
      </c>
      <c r="C27" s="34">
        <v>44.69</v>
      </c>
      <c r="D27" s="35">
        <v>42.8</v>
      </c>
      <c r="E27" s="35">
        <v>42.51</v>
      </c>
      <c r="F27" s="35">
        <v>42.38</v>
      </c>
      <c r="G27" s="35">
        <v>42.74</v>
      </c>
      <c r="H27" s="35">
        <v>42.16</v>
      </c>
      <c r="I27" s="105">
        <v>42.73</v>
      </c>
      <c r="J27" s="109">
        <v>42.22</v>
      </c>
      <c r="K27" s="105"/>
    </row>
    <row r="28" spans="1:14" x14ac:dyDescent="0.3">
      <c r="B28" s="1">
        <v>8</v>
      </c>
      <c r="C28" s="34">
        <v>42.54</v>
      </c>
      <c r="D28" s="35">
        <v>42.16</v>
      </c>
      <c r="E28" s="35">
        <v>42.31</v>
      </c>
      <c r="F28" s="35">
        <v>42.48</v>
      </c>
      <c r="G28" s="35">
        <v>42.72</v>
      </c>
      <c r="H28" s="35">
        <v>42</v>
      </c>
      <c r="I28" s="105">
        <v>42.82</v>
      </c>
      <c r="J28" s="109">
        <v>42.55</v>
      </c>
      <c r="K28" s="105"/>
    </row>
    <row r="29" spans="1:14" x14ac:dyDescent="0.3">
      <c r="B29" s="1">
        <v>9</v>
      </c>
      <c r="C29" s="40">
        <v>42.7</v>
      </c>
      <c r="D29" s="35">
        <v>42.09</v>
      </c>
      <c r="E29" s="35">
        <v>41.98</v>
      </c>
      <c r="F29" s="35">
        <v>42.43</v>
      </c>
      <c r="G29" s="35">
        <v>42.62</v>
      </c>
      <c r="H29" s="35">
        <v>42.1</v>
      </c>
      <c r="I29" s="105">
        <v>42.72</v>
      </c>
      <c r="J29" s="109">
        <v>42.33</v>
      </c>
      <c r="K29" s="105"/>
    </row>
    <row r="30" spans="1:14" x14ac:dyDescent="0.3">
      <c r="B30" s="1">
        <v>10</v>
      </c>
      <c r="C30" s="34">
        <v>42.64</v>
      </c>
      <c r="D30" s="35">
        <v>42.22</v>
      </c>
      <c r="E30" s="35">
        <v>42.64</v>
      </c>
      <c r="F30" s="35">
        <v>42.56</v>
      </c>
      <c r="G30" s="35">
        <v>42.67</v>
      </c>
      <c r="H30" s="35">
        <v>42.08</v>
      </c>
      <c r="I30" s="105">
        <v>42.61</v>
      </c>
      <c r="J30" s="109">
        <v>42.26</v>
      </c>
      <c r="K30" s="105"/>
    </row>
    <row r="31" spans="1:14" x14ac:dyDescent="0.3">
      <c r="B31" s="1">
        <v>11</v>
      </c>
      <c r="C31" s="34">
        <v>42.55</v>
      </c>
      <c r="D31" s="35">
        <v>42.06</v>
      </c>
      <c r="E31" s="35">
        <v>42.31</v>
      </c>
      <c r="F31" s="35">
        <v>42.85</v>
      </c>
      <c r="G31" s="35">
        <v>42.85</v>
      </c>
      <c r="H31" s="35">
        <v>43</v>
      </c>
      <c r="I31" s="105">
        <v>42.55</v>
      </c>
      <c r="J31" s="109">
        <v>42.8</v>
      </c>
      <c r="K31" s="105"/>
    </row>
    <row r="32" spans="1:14" x14ac:dyDescent="0.3">
      <c r="B32" s="1">
        <v>12</v>
      </c>
      <c r="C32" s="34">
        <v>44.12</v>
      </c>
      <c r="D32" s="35">
        <v>42.32</v>
      </c>
      <c r="E32" s="35">
        <v>42.41</v>
      </c>
      <c r="F32" s="35">
        <v>42.86</v>
      </c>
      <c r="G32" s="35">
        <v>42.82</v>
      </c>
      <c r="H32" s="35">
        <v>43.36</v>
      </c>
      <c r="I32" s="105">
        <v>42.54</v>
      </c>
      <c r="J32" s="109">
        <v>42.18</v>
      </c>
      <c r="K32" s="105"/>
    </row>
    <row r="33" spans="2:12" x14ac:dyDescent="0.3">
      <c r="B33" s="1">
        <v>13</v>
      </c>
      <c r="C33" s="34">
        <v>42.46</v>
      </c>
      <c r="D33" s="35">
        <v>42.15</v>
      </c>
      <c r="E33" s="35">
        <v>42.21</v>
      </c>
      <c r="F33" s="35">
        <v>42.73</v>
      </c>
      <c r="G33" s="35">
        <v>42.5</v>
      </c>
      <c r="H33" s="35">
        <v>42.15</v>
      </c>
      <c r="I33" s="105">
        <v>43.12</v>
      </c>
      <c r="J33" s="109">
        <v>42.68</v>
      </c>
      <c r="K33" s="106"/>
      <c r="L33" s="1"/>
    </row>
    <row r="34" spans="2:12" x14ac:dyDescent="0.3">
      <c r="B34" s="1">
        <v>14</v>
      </c>
      <c r="C34" s="37">
        <v>44.13</v>
      </c>
      <c r="D34" s="35">
        <v>42.06</v>
      </c>
      <c r="E34" s="35">
        <v>42.16</v>
      </c>
      <c r="F34" s="35">
        <v>43.1</v>
      </c>
      <c r="G34" s="35">
        <v>42.85</v>
      </c>
      <c r="H34" s="35">
        <v>42.97</v>
      </c>
      <c r="I34" s="105">
        <v>44.49</v>
      </c>
      <c r="J34" s="109">
        <v>42.22</v>
      </c>
      <c r="K34" s="106"/>
      <c r="L34" s="1"/>
    </row>
    <row r="35" spans="2:12" x14ac:dyDescent="0.3">
      <c r="B35" s="1">
        <v>15</v>
      </c>
      <c r="C35" s="34">
        <v>42.82</v>
      </c>
      <c r="D35" s="35">
        <v>42.02</v>
      </c>
      <c r="E35" s="35">
        <v>42.33</v>
      </c>
      <c r="F35" s="35">
        <v>44.31</v>
      </c>
      <c r="G35" s="35">
        <v>43.76</v>
      </c>
      <c r="H35" s="35">
        <v>42.13</v>
      </c>
      <c r="I35" s="105">
        <v>42.83</v>
      </c>
      <c r="J35" s="109">
        <v>42.28</v>
      </c>
      <c r="K35" s="106"/>
      <c r="L35" s="1"/>
    </row>
    <row r="36" spans="2:12" x14ac:dyDescent="0.3">
      <c r="B36" s="1">
        <v>16</v>
      </c>
      <c r="C36" s="34">
        <v>43.32</v>
      </c>
      <c r="D36" s="43">
        <v>42.05</v>
      </c>
      <c r="E36" s="35">
        <v>42.45</v>
      </c>
      <c r="F36" s="35">
        <v>43.05</v>
      </c>
      <c r="G36" s="35">
        <v>42.65</v>
      </c>
      <c r="H36" s="35">
        <v>42.54</v>
      </c>
      <c r="I36" s="105">
        <v>42.75</v>
      </c>
      <c r="J36" s="109">
        <v>42.14</v>
      </c>
      <c r="K36" s="106"/>
      <c r="L36" s="1"/>
    </row>
    <row r="37" spans="2:12" x14ac:dyDescent="0.3">
      <c r="B37" s="1">
        <v>17</v>
      </c>
      <c r="C37" s="34">
        <v>43.16</v>
      </c>
      <c r="D37" s="35">
        <v>42.08</v>
      </c>
      <c r="E37" s="35">
        <v>42.31</v>
      </c>
      <c r="F37" s="35">
        <v>42.5</v>
      </c>
      <c r="G37" s="35">
        <v>42.63</v>
      </c>
      <c r="H37" s="35">
        <v>42.41</v>
      </c>
      <c r="I37" s="105">
        <v>42.84</v>
      </c>
      <c r="J37" s="109">
        <v>42.32</v>
      </c>
      <c r="K37" s="106"/>
      <c r="L37" s="1"/>
    </row>
    <row r="38" spans="2:12" x14ac:dyDescent="0.3">
      <c r="B38" s="1">
        <v>18</v>
      </c>
      <c r="C38" s="34"/>
      <c r="D38" s="35">
        <v>42.17</v>
      </c>
      <c r="E38" s="35">
        <v>42.4</v>
      </c>
      <c r="F38" s="35">
        <v>44.45</v>
      </c>
      <c r="G38" s="35">
        <v>42.82</v>
      </c>
      <c r="H38" s="35">
        <v>42.01</v>
      </c>
      <c r="I38" s="105">
        <v>42.67</v>
      </c>
      <c r="J38" s="109">
        <v>42.35</v>
      </c>
      <c r="K38" s="106"/>
      <c r="L38" s="1"/>
    </row>
    <row r="39" spans="2:12" x14ac:dyDescent="0.3">
      <c r="B39" s="1">
        <v>19</v>
      </c>
      <c r="C39" s="34"/>
      <c r="D39" s="35">
        <v>41.97</v>
      </c>
      <c r="E39" s="35">
        <v>42.33</v>
      </c>
      <c r="F39" s="35">
        <v>43.25</v>
      </c>
      <c r="G39" s="35">
        <v>42.75</v>
      </c>
      <c r="H39" s="35">
        <v>42</v>
      </c>
      <c r="I39" s="105">
        <v>42.67</v>
      </c>
      <c r="J39" s="109">
        <v>42.33</v>
      </c>
      <c r="K39" s="106"/>
      <c r="L39" s="1"/>
    </row>
    <row r="40" spans="2:12" x14ac:dyDescent="0.3">
      <c r="B40" s="1">
        <v>20</v>
      </c>
      <c r="C40" s="34"/>
      <c r="D40" s="35">
        <v>42.05</v>
      </c>
      <c r="E40" s="35">
        <v>42.27</v>
      </c>
      <c r="F40" s="35">
        <v>42.64</v>
      </c>
      <c r="G40" s="35">
        <v>42.48</v>
      </c>
      <c r="H40" s="35">
        <v>42.57</v>
      </c>
      <c r="I40" s="105">
        <v>42.8</v>
      </c>
      <c r="J40" s="109">
        <v>42.32</v>
      </c>
      <c r="K40" s="106"/>
      <c r="L40" s="1"/>
    </row>
    <row r="41" spans="2:12" x14ac:dyDescent="0.3">
      <c r="B41" s="1">
        <v>21</v>
      </c>
      <c r="C41" s="34"/>
      <c r="D41" s="35">
        <v>42.31</v>
      </c>
      <c r="E41" s="35">
        <v>42.1</v>
      </c>
      <c r="F41" s="35">
        <v>42.64</v>
      </c>
      <c r="G41" s="35">
        <v>42.49</v>
      </c>
      <c r="H41" s="35">
        <v>42.19</v>
      </c>
      <c r="I41" s="105">
        <v>42.84</v>
      </c>
      <c r="J41" s="109">
        <v>42.44</v>
      </c>
      <c r="K41" s="106"/>
      <c r="L41" s="1"/>
    </row>
    <row r="42" spans="2:12" x14ac:dyDescent="0.3">
      <c r="B42" s="1">
        <v>22</v>
      </c>
      <c r="C42" s="34"/>
      <c r="D42" s="35">
        <v>42.09</v>
      </c>
      <c r="E42" s="35">
        <v>42.66</v>
      </c>
      <c r="F42" s="35">
        <v>42.57</v>
      </c>
      <c r="G42" s="35">
        <v>42.62</v>
      </c>
      <c r="H42" s="35">
        <v>42.17</v>
      </c>
      <c r="I42" s="105">
        <v>43</v>
      </c>
      <c r="J42" s="109">
        <v>42.23</v>
      </c>
      <c r="K42" s="106"/>
      <c r="L42" s="1"/>
    </row>
    <row r="43" spans="2:12" x14ac:dyDescent="0.3">
      <c r="B43" s="1">
        <v>23</v>
      </c>
      <c r="C43" s="34"/>
      <c r="D43" s="35"/>
      <c r="E43" s="35">
        <v>44.07</v>
      </c>
      <c r="F43" s="35">
        <v>42.42</v>
      </c>
      <c r="G43" s="35">
        <v>42.54</v>
      </c>
      <c r="H43" s="35">
        <v>42.2</v>
      </c>
      <c r="I43" s="105">
        <v>43.02</v>
      </c>
      <c r="J43" s="109">
        <v>43.34</v>
      </c>
      <c r="K43" s="106"/>
      <c r="L43" s="1"/>
    </row>
    <row r="44" spans="2:12" x14ac:dyDescent="0.3">
      <c r="B44" s="1">
        <v>24</v>
      </c>
      <c r="C44" s="34"/>
      <c r="D44" s="35"/>
      <c r="E44" s="35">
        <v>42.29</v>
      </c>
      <c r="F44" s="35">
        <v>42.66</v>
      </c>
      <c r="G44" s="35">
        <v>42.69</v>
      </c>
      <c r="H44" s="35">
        <v>42.05</v>
      </c>
      <c r="I44" s="105">
        <v>43.08</v>
      </c>
      <c r="J44" s="109">
        <v>42.89</v>
      </c>
      <c r="K44" s="106"/>
      <c r="L44" s="1"/>
    </row>
    <row r="45" spans="2:12" x14ac:dyDescent="0.3">
      <c r="B45" s="1">
        <v>25</v>
      </c>
      <c r="C45" s="34"/>
      <c r="D45" s="35"/>
      <c r="E45" s="35">
        <v>42.3</v>
      </c>
      <c r="F45" s="35">
        <v>42.41</v>
      </c>
      <c r="G45" s="35">
        <v>43.36</v>
      </c>
      <c r="H45" s="35">
        <v>42.28</v>
      </c>
      <c r="I45" s="105">
        <v>42.83</v>
      </c>
      <c r="J45" s="109">
        <v>42.57</v>
      </c>
      <c r="K45" s="106"/>
      <c r="L45" s="1"/>
    </row>
    <row r="46" spans="2:12" x14ac:dyDescent="0.3">
      <c r="B46" s="1">
        <v>26</v>
      </c>
      <c r="C46" s="34"/>
      <c r="D46" s="35"/>
      <c r="E46" s="35">
        <v>44.35</v>
      </c>
      <c r="F46" s="35">
        <v>42.41</v>
      </c>
      <c r="G46" s="35">
        <v>42.44</v>
      </c>
      <c r="H46" s="35">
        <v>42.32</v>
      </c>
      <c r="I46" s="105">
        <v>42.74</v>
      </c>
      <c r="J46" s="109">
        <v>42.27</v>
      </c>
      <c r="K46" s="106"/>
      <c r="L46" s="1"/>
    </row>
    <row r="47" spans="2:12" x14ac:dyDescent="0.3">
      <c r="B47" s="1">
        <v>27</v>
      </c>
      <c r="C47" s="34"/>
      <c r="D47" s="35"/>
      <c r="E47" s="35">
        <v>42.18</v>
      </c>
      <c r="F47" s="35">
        <v>43.33</v>
      </c>
      <c r="G47" s="35">
        <v>42.32</v>
      </c>
      <c r="H47" s="35">
        <v>42.27</v>
      </c>
      <c r="I47" s="105">
        <v>42.87</v>
      </c>
      <c r="J47" s="109">
        <v>42.31</v>
      </c>
      <c r="K47" s="106"/>
      <c r="L47" s="1"/>
    </row>
    <row r="48" spans="2:12" x14ac:dyDescent="0.3">
      <c r="B48" s="1">
        <v>28</v>
      </c>
      <c r="C48" s="34"/>
      <c r="D48" s="35"/>
      <c r="E48" s="35">
        <v>42.21</v>
      </c>
      <c r="F48" s="35">
        <v>43.05</v>
      </c>
      <c r="G48" s="35">
        <v>42.68</v>
      </c>
      <c r="H48" s="35">
        <v>42.19</v>
      </c>
      <c r="I48" s="105">
        <v>42.81</v>
      </c>
      <c r="J48" s="109">
        <v>42.41</v>
      </c>
      <c r="K48" s="106"/>
      <c r="L48" s="1"/>
    </row>
    <row r="49" spans="2:12" x14ac:dyDescent="0.3">
      <c r="B49" s="1">
        <v>29</v>
      </c>
      <c r="C49" s="34"/>
      <c r="D49" s="35"/>
      <c r="E49" s="35">
        <v>42.4</v>
      </c>
      <c r="F49" s="35">
        <v>42.65</v>
      </c>
      <c r="G49" s="35">
        <v>42.45</v>
      </c>
      <c r="H49" s="35">
        <v>42.2</v>
      </c>
      <c r="I49" s="105">
        <v>42.81</v>
      </c>
      <c r="J49" s="109">
        <v>42.26</v>
      </c>
      <c r="K49" s="106"/>
      <c r="L49" s="1"/>
    </row>
    <row r="50" spans="2:12" x14ac:dyDescent="0.3">
      <c r="B50" s="1">
        <v>30</v>
      </c>
      <c r="C50" s="34"/>
      <c r="D50" s="35"/>
      <c r="E50" s="35">
        <v>41.96</v>
      </c>
      <c r="F50" s="35">
        <v>42.79</v>
      </c>
      <c r="G50" s="35">
        <v>42.59</v>
      </c>
      <c r="H50" s="35">
        <v>42.62</v>
      </c>
      <c r="I50" s="105">
        <v>42.95</v>
      </c>
      <c r="J50" s="109">
        <v>42.38</v>
      </c>
      <c r="K50" s="106"/>
      <c r="L50" s="1"/>
    </row>
    <row r="51" spans="2:12" x14ac:dyDescent="0.3">
      <c r="B51" s="1">
        <v>31</v>
      </c>
      <c r="C51" s="34"/>
      <c r="D51" s="35"/>
      <c r="E51" s="35">
        <v>42.17</v>
      </c>
      <c r="F51" s="35">
        <v>42.42</v>
      </c>
      <c r="G51" s="35">
        <v>42.54</v>
      </c>
      <c r="H51" s="35">
        <v>42.52</v>
      </c>
      <c r="I51" s="105">
        <v>43.24</v>
      </c>
      <c r="J51" s="109">
        <v>42.21</v>
      </c>
      <c r="K51" s="106"/>
      <c r="L51" s="1"/>
    </row>
    <row r="52" spans="2:12" x14ac:dyDescent="0.3">
      <c r="B52" s="1">
        <v>32</v>
      </c>
      <c r="C52" s="34"/>
      <c r="D52" s="35"/>
      <c r="E52" s="35">
        <v>42.23</v>
      </c>
      <c r="F52" s="35">
        <v>42.59</v>
      </c>
      <c r="G52" s="35">
        <v>42.54</v>
      </c>
      <c r="H52" s="35">
        <v>42.22</v>
      </c>
      <c r="I52" s="105">
        <v>42.73</v>
      </c>
      <c r="J52" s="109">
        <v>42.37</v>
      </c>
      <c r="K52" s="106"/>
      <c r="L52" s="1"/>
    </row>
    <row r="53" spans="2:12" x14ac:dyDescent="0.3">
      <c r="B53" s="1">
        <v>33</v>
      </c>
      <c r="C53" s="34"/>
      <c r="D53" s="35"/>
      <c r="E53" s="35">
        <v>42.31</v>
      </c>
      <c r="F53" s="35">
        <v>42.58</v>
      </c>
      <c r="G53" s="35">
        <v>42.43</v>
      </c>
      <c r="H53" s="35">
        <v>42.24</v>
      </c>
      <c r="I53" s="105">
        <v>43.84</v>
      </c>
      <c r="J53" s="109">
        <v>42.33</v>
      </c>
      <c r="K53" s="106"/>
      <c r="L53" s="1"/>
    </row>
    <row r="54" spans="2:12" x14ac:dyDescent="0.3">
      <c r="B54" s="1">
        <v>34</v>
      </c>
      <c r="C54" s="34"/>
      <c r="D54" s="35"/>
      <c r="E54" s="35">
        <v>42.19</v>
      </c>
      <c r="F54" s="35">
        <v>42.62</v>
      </c>
      <c r="G54" s="35">
        <v>43.11</v>
      </c>
      <c r="H54" s="35">
        <v>42.26</v>
      </c>
      <c r="I54" s="105">
        <v>42.75</v>
      </c>
      <c r="J54" s="109">
        <v>42.55</v>
      </c>
      <c r="K54" s="106"/>
      <c r="L54" s="1"/>
    </row>
    <row r="55" spans="2:12" x14ac:dyDescent="0.3">
      <c r="B55" s="1">
        <v>35</v>
      </c>
      <c r="C55" s="34"/>
      <c r="D55" s="35"/>
      <c r="E55" s="35">
        <v>42.18</v>
      </c>
      <c r="F55" s="35">
        <v>42.71</v>
      </c>
      <c r="G55" s="35">
        <v>42.69</v>
      </c>
      <c r="H55" s="35">
        <v>42.56</v>
      </c>
      <c r="I55" s="105">
        <v>42.75</v>
      </c>
      <c r="J55" s="109">
        <v>42.64</v>
      </c>
      <c r="K55" s="106"/>
      <c r="L55" s="1"/>
    </row>
    <row r="56" spans="2:12" x14ac:dyDescent="0.3">
      <c r="B56" s="1">
        <v>36</v>
      </c>
      <c r="C56" s="34"/>
      <c r="D56" s="35"/>
      <c r="E56" s="35">
        <v>42.17</v>
      </c>
      <c r="F56" s="35">
        <v>42.65</v>
      </c>
      <c r="G56" s="35">
        <v>42.51</v>
      </c>
      <c r="H56" s="35">
        <v>42.31</v>
      </c>
      <c r="I56" s="105">
        <v>42.76</v>
      </c>
      <c r="J56" s="109">
        <v>42.22</v>
      </c>
      <c r="K56" s="106"/>
      <c r="L56" s="1"/>
    </row>
    <row r="57" spans="2:12" x14ac:dyDescent="0.3">
      <c r="B57" s="1">
        <v>37</v>
      </c>
      <c r="C57" s="34"/>
      <c r="D57" s="35"/>
      <c r="E57" s="35">
        <v>42.38</v>
      </c>
      <c r="F57" s="35">
        <v>43.44</v>
      </c>
      <c r="G57" s="35">
        <v>42.67</v>
      </c>
      <c r="H57" s="35">
        <v>42.25</v>
      </c>
      <c r="I57" s="105">
        <v>43.45</v>
      </c>
      <c r="J57" s="109">
        <v>42.43</v>
      </c>
      <c r="K57" s="106"/>
      <c r="L57" s="1"/>
    </row>
    <row r="58" spans="2:12" x14ac:dyDescent="0.3">
      <c r="B58" s="1">
        <v>38</v>
      </c>
      <c r="C58" s="34"/>
      <c r="D58" s="35"/>
      <c r="E58" s="35">
        <v>42.19</v>
      </c>
      <c r="F58" s="35">
        <v>42.36</v>
      </c>
      <c r="G58" s="35">
        <v>42.53</v>
      </c>
      <c r="H58" s="35">
        <v>42.27</v>
      </c>
      <c r="I58" s="105">
        <v>42.63</v>
      </c>
      <c r="J58" s="109">
        <v>42.3</v>
      </c>
      <c r="K58" s="106"/>
      <c r="L58" s="1"/>
    </row>
    <row r="59" spans="2:12" x14ac:dyDescent="0.3">
      <c r="B59" s="1">
        <v>39</v>
      </c>
      <c r="C59" s="34"/>
      <c r="D59" s="35"/>
      <c r="E59" s="35">
        <v>42.48</v>
      </c>
      <c r="F59" s="35">
        <v>42.38</v>
      </c>
      <c r="G59" s="35">
        <v>42.43</v>
      </c>
      <c r="H59" s="35">
        <v>42.41</v>
      </c>
      <c r="I59" s="105">
        <v>43</v>
      </c>
      <c r="J59" s="109">
        <v>43.28</v>
      </c>
      <c r="K59" s="106"/>
      <c r="L59" s="1"/>
    </row>
    <row r="60" spans="2:12" x14ac:dyDescent="0.3">
      <c r="B60" s="1">
        <v>40</v>
      </c>
      <c r="C60" s="34"/>
      <c r="D60" s="35"/>
      <c r="E60" s="35">
        <v>42.54</v>
      </c>
      <c r="F60" s="35">
        <v>42.71</v>
      </c>
      <c r="G60" s="35">
        <v>42.54</v>
      </c>
      <c r="H60" s="35">
        <v>42.52</v>
      </c>
      <c r="I60" s="105">
        <v>43</v>
      </c>
      <c r="J60" s="109">
        <v>42.24</v>
      </c>
      <c r="K60" s="106"/>
      <c r="L60" s="1"/>
    </row>
    <row r="61" spans="2:12" x14ac:dyDescent="0.3">
      <c r="B61" s="1">
        <v>41</v>
      </c>
      <c r="C61" s="34"/>
      <c r="D61" s="35"/>
      <c r="E61" s="35">
        <v>42.17</v>
      </c>
      <c r="F61" s="35">
        <v>42.66</v>
      </c>
      <c r="G61" s="35">
        <v>42.63</v>
      </c>
      <c r="H61" s="35">
        <v>42.4</v>
      </c>
      <c r="I61" s="105">
        <v>42.98</v>
      </c>
      <c r="J61" s="109">
        <v>42.26</v>
      </c>
      <c r="K61" s="106"/>
      <c r="L61" s="1"/>
    </row>
    <row r="62" spans="2:12" x14ac:dyDescent="0.3">
      <c r="B62" s="1">
        <v>42</v>
      </c>
      <c r="C62" s="34"/>
      <c r="D62" s="35"/>
      <c r="E62" s="35">
        <v>42.25</v>
      </c>
      <c r="F62" s="35">
        <v>42.46</v>
      </c>
      <c r="G62" s="35">
        <v>42.56</v>
      </c>
      <c r="H62" s="35">
        <v>42.15</v>
      </c>
      <c r="I62" s="105">
        <v>42.8</v>
      </c>
      <c r="J62" s="109">
        <v>42.36</v>
      </c>
      <c r="K62" s="106"/>
      <c r="L62" s="1"/>
    </row>
    <row r="63" spans="2:12" x14ac:dyDescent="0.3">
      <c r="B63" s="1">
        <v>43</v>
      </c>
      <c r="C63" s="34"/>
      <c r="D63" s="35"/>
      <c r="E63" s="35">
        <v>42.27</v>
      </c>
      <c r="F63" s="35"/>
      <c r="G63" s="35">
        <v>42.68</v>
      </c>
      <c r="H63" s="35">
        <v>42.3</v>
      </c>
      <c r="I63" s="105">
        <v>43.13</v>
      </c>
      <c r="J63" s="109">
        <v>42.98</v>
      </c>
      <c r="K63" s="106"/>
      <c r="L63" s="1"/>
    </row>
    <row r="64" spans="2:12" x14ac:dyDescent="0.3">
      <c r="B64" s="1">
        <v>44</v>
      </c>
      <c r="C64" s="34"/>
      <c r="D64" s="35"/>
      <c r="E64" s="35">
        <v>42.14</v>
      </c>
      <c r="F64" s="35"/>
      <c r="G64" s="35"/>
      <c r="H64" s="35">
        <v>42.27</v>
      </c>
      <c r="I64" s="105"/>
      <c r="J64" s="109">
        <v>42.62</v>
      </c>
      <c r="K64" s="106"/>
      <c r="L64" s="1"/>
    </row>
    <row r="65" spans="2:12" x14ac:dyDescent="0.3">
      <c r="B65" s="1">
        <v>45</v>
      </c>
      <c r="C65" s="34"/>
      <c r="D65" s="35"/>
      <c r="E65" s="35"/>
      <c r="F65" s="35"/>
      <c r="G65" s="35"/>
      <c r="H65" s="35">
        <v>42.21</v>
      </c>
      <c r="I65" s="105"/>
      <c r="J65" s="109">
        <v>42.47</v>
      </c>
      <c r="K65" s="106"/>
      <c r="L65" s="1"/>
    </row>
    <row r="66" spans="2:12" x14ac:dyDescent="0.3">
      <c r="B66" s="1">
        <v>46</v>
      </c>
      <c r="C66" s="34"/>
      <c r="D66" s="35"/>
      <c r="E66" s="35"/>
      <c r="F66" s="35"/>
      <c r="G66" s="35"/>
      <c r="H66" s="35">
        <v>42.18</v>
      </c>
      <c r="I66" s="105"/>
      <c r="J66" s="109">
        <v>42.54</v>
      </c>
      <c r="K66" s="106"/>
      <c r="L66" s="1"/>
    </row>
    <row r="67" spans="2:12" x14ac:dyDescent="0.3">
      <c r="B67" s="1">
        <v>47</v>
      </c>
      <c r="C67" s="34"/>
      <c r="D67" s="35"/>
      <c r="E67" s="35"/>
      <c r="F67" s="35"/>
      <c r="G67" s="35"/>
      <c r="H67" s="35">
        <v>42.03</v>
      </c>
      <c r="I67" s="105"/>
      <c r="J67" s="109">
        <v>42.48</v>
      </c>
      <c r="K67" s="106"/>
      <c r="L67" s="1"/>
    </row>
    <row r="68" spans="2:12" x14ac:dyDescent="0.3">
      <c r="B68" s="1">
        <v>48</v>
      </c>
      <c r="C68" s="34"/>
      <c r="D68" s="35"/>
      <c r="E68" s="35"/>
      <c r="F68" s="35"/>
      <c r="G68" s="35"/>
      <c r="H68" s="35">
        <v>42.25</v>
      </c>
      <c r="I68" s="105"/>
      <c r="J68" s="109"/>
      <c r="K68" s="106"/>
      <c r="L68" s="1"/>
    </row>
    <row r="69" spans="2:12" x14ac:dyDescent="0.3">
      <c r="B69" s="1">
        <v>49</v>
      </c>
      <c r="C69" s="34"/>
      <c r="D69" s="35"/>
      <c r="E69" s="35"/>
      <c r="F69" s="35"/>
      <c r="G69" s="35"/>
      <c r="H69" s="35">
        <v>42.36</v>
      </c>
      <c r="I69" s="105"/>
      <c r="J69" s="109"/>
      <c r="K69" s="106"/>
      <c r="L69" s="1"/>
    </row>
    <row r="70" spans="2:12" x14ac:dyDescent="0.3">
      <c r="B70" s="1">
        <v>50</v>
      </c>
      <c r="C70" s="34"/>
      <c r="D70" s="35"/>
      <c r="E70" s="35"/>
      <c r="F70" s="35"/>
      <c r="G70" s="35"/>
      <c r="H70" s="35">
        <v>42.17</v>
      </c>
      <c r="I70" s="105"/>
      <c r="J70" s="109"/>
      <c r="K70" s="106"/>
      <c r="L70" s="1"/>
    </row>
    <row r="71" spans="2:12" x14ac:dyDescent="0.3">
      <c r="B71" s="1">
        <v>51</v>
      </c>
      <c r="C71" s="34"/>
      <c r="D71" s="35"/>
      <c r="E71" s="35"/>
      <c r="F71" s="35"/>
      <c r="G71" s="35"/>
      <c r="H71" s="35">
        <v>42.31</v>
      </c>
      <c r="I71" s="105"/>
      <c r="J71" s="109"/>
      <c r="K71" s="106"/>
      <c r="L71" s="1"/>
    </row>
    <row r="72" spans="2:12" x14ac:dyDescent="0.3">
      <c r="B72" s="1">
        <v>52</v>
      </c>
      <c r="C72" s="34"/>
      <c r="D72" s="35"/>
      <c r="E72" s="35"/>
      <c r="F72" s="35"/>
      <c r="G72" s="35"/>
      <c r="H72" s="35">
        <v>42.18</v>
      </c>
      <c r="I72" s="105"/>
      <c r="J72" s="109"/>
      <c r="K72" s="106"/>
      <c r="L72" s="1"/>
    </row>
    <row r="73" spans="2:12" x14ac:dyDescent="0.3">
      <c r="B73" s="1">
        <v>53</v>
      </c>
      <c r="C73" s="34"/>
      <c r="D73" s="35"/>
      <c r="E73" s="35"/>
      <c r="F73" s="35"/>
      <c r="G73" s="35"/>
      <c r="H73" s="35">
        <v>42.21</v>
      </c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/>
      <c r="F74" s="35"/>
      <c r="G74" s="35"/>
      <c r="H74" s="35">
        <v>42.15</v>
      </c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/>
      <c r="F75" s="35"/>
      <c r="G75" s="35"/>
      <c r="H75" s="35">
        <v>42.31</v>
      </c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/>
      <c r="F76" s="35"/>
      <c r="G76" s="35"/>
      <c r="H76" s="35">
        <v>42.07</v>
      </c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/>
      <c r="F77" s="35"/>
      <c r="G77" s="35"/>
      <c r="H77" s="35">
        <v>42.12</v>
      </c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131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84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x14ac:dyDescent="0.3">
      <c r="A8" s="73">
        <v>1</v>
      </c>
      <c r="B8" s="120" t="s">
        <v>133</v>
      </c>
      <c r="C8" s="76" t="s">
        <v>352</v>
      </c>
      <c r="D8" s="115">
        <f>COUNTA(C21:C85)</f>
        <v>19</v>
      </c>
      <c r="E8" s="81">
        <f>COUNTA(C21:C85)</f>
        <v>19</v>
      </c>
      <c r="F8" s="124">
        <f>MIN(C21:C84)</f>
        <v>42.36</v>
      </c>
      <c r="G8" s="118">
        <f>AVERAGE(C21:C87)</f>
        <v>43.414210526315792</v>
      </c>
      <c r="H8" s="62">
        <v>0</v>
      </c>
      <c r="I8" s="86">
        <f>G8-F8</f>
        <v>1.0542105263157922</v>
      </c>
      <c r="J8" s="420">
        <v>1.0125694444444444E-2</v>
      </c>
      <c r="K8" s="422">
        <f>J8</f>
        <v>1.0125694444444444E-2</v>
      </c>
      <c r="L8" s="99">
        <f>K8</f>
        <v>1.0125694444444444E-2</v>
      </c>
      <c r="M8" s="397" t="s">
        <v>300</v>
      </c>
      <c r="N8" s="63"/>
      <c r="O8" s="61"/>
      <c r="P8" s="17"/>
    </row>
    <row r="9" spans="1:16" s="3" customFormat="1" ht="30" customHeight="1" thickBot="1" x14ac:dyDescent="0.35">
      <c r="A9" s="74">
        <v>2</v>
      </c>
      <c r="B9" s="80" t="s">
        <v>351</v>
      </c>
      <c r="C9" s="77" t="s">
        <v>331</v>
      </c>
      <c r="D9" s="18">
        <f>COUNTA(D21:D85)+D8+1</f>
        <v>79</v>
      </c>
      <c r="E9" s="82">
        <f>COUNTA(D21:D85)+1</f>
        <v>60</v>
      </c>
      <c r="F9" s="423">
        <f>MIN(D21:D84)</f>
        <v>42.66</v>
      </c>
      <c r="G9" s="49">
        <f>AVERAGE(D21:D86)</f>
        <v>43.1457627118644</v>
      </c>
      <c r="H9" s="16">
        <v>5</v>
      </c>
      <c r="I9" s="87">
        <f>G9-F9</f>
        <v>0.48576271186440323</v>
      </c>
      <c r="J9" s="92">
        <v>4.1211400462962962E-2</v>
      </c>
      <c r="K9" s="100">
        <f t="shared" ref="K9:K15" si="0">J9-J8</f>
        <v>3.1085706018518518E-2</v>
      </c>
      <c r="L9" s="101">
        <f>K9</f>
        <v>3.1085706018518518E-2</v>
      </c>
      <c r="M9" s="398" t="s">
        <v>301</v>
      </c>
      <c r="N9" s="64"/>
      <c r="O9" s="46"/>
      <c r="P9" s="17"/>
    </row>
    <row r="10" spans="1:16" s="3" customFormat="1" ht="30" customHeight="1" thickBot="1" x14ac:dyDescent="0.35">
      <c r="A10" s="74">
        <v>3</v>
      </c>
      <c r="B10" s="80" t="s">
        <v>133</v>
      </c>
      <c r="C10" s="77" t="s">
        <v>333</v>
      </c>
      <c r="D10" s="18">
        <f>COUNTA(E21:E85)+D9+1</f>
        <v>129</v>
      </c>
      <c r="E10" s="82">
        <f>COUNTA(E21:E85)+1</f>
        <v>50</v>
      </c>
      <c r="F10" s="415">
        <f>MIN(E21:E86)</f>
        <v>42.16</v>
      </c>
      <c r="G10" s="48">
        <f>AVERAGE(E21:E87)</f>
        <v>42.494693877551015</v>
      </c>
      <c r="H10" s="16">
        <v>6</v>
      </c>
      <c r="I10" s="87">
        <f t="shared" ref="I10:I15" si="1">G10-F10</f>
        <v>0.3346938775510182</v>
      </c>
      <c r="J10" s="420">
        <v>6.6938842592592598E-2</v>
      </c>
      <c r="K10" s="100">
        <f t="shared" si="0"/>
        <v>2.5727442129629637E-2</v>
      </c>
      <c r="L10" s="101">
        <f t="shared" ref="L10:L15" si="2">K10+L8</f>
        <v>3.5853136574074081E-2</v>
      </c>
      <c r="M10" s="398" t="s">
        <v>302</v>
      </c>
      <c r="N10" s="65" t="s">
        <v>321</v>
      </c>
      <c r="O10" s="56" t="s">
        <v>308</v>
      </c>
      <c r="P10" s="17"/>
    </row>
    <row r="11" spans="1:16" s="3" customFormat="1" ht="30" customHeight="1" x14ac:dyDescent="0.3">
      <c r="A11" s="74">
        <v>4</v>
      </c>
      <c r="B11" s="80" t="s">
        <v>351</v>
      </c>
      <c r="C11" s="77" t="s">
        <v>353</v>
      </c>
      <c r="D11" s="18">
        <f>COUNTA(F21:F85)+D10+1</f>
        <v>160</v>
      </c>
      <c r="E11" s="82">
        <f>COUNTA(F21:F85)+1</f>
        <v>31</v>
      </c>
      <c r="F11" s="117">
        <f>MIN(F21:F86)</f>
        <v>42.4</v>
      </c>
      <c r="G11" s="48">
        <f>AVERAGE(F21:F86)</f>
        <v>42.751333333333335</v>
      </c>
      <c r="H11" s="16">
        <v>5</v>
      </c>
      <c r="I11" s="87">
        <f t="shared" si="1"/>
        <v>0.35133333333333638</v>
      </c>
      <c r="J11" s="92">
        <v>8.3463831018518522E-2</v>
      </c>
      <c r="K11" s="100">
        <f t="shared" si="0"/>
        <v>1.6524988425925924E-2</v>
      </c>
      <c r="L11" s="101">
        <f t="shared" si="2"/>
        <v>4.7610694444444442E-2</v>
      </c>
      <c r="M11" s="398" t="s">
        <v>303</v>
      </c>
      <c r="N11" s="65" t="s">
        <v>321</v>
      </c>
      <c r="O11" s="402" t="s">
        <v>323</v>
      </c>
      <c r="P11" s="17"/>
    </row>
    <row r="12" spans="1:16" s="3" customFormat="1" ht="30" customHeight="1" thickBot="1" x14ac:dyDescent="0.35">
      <c r="A12" s="74">
        <v>5</v>
      </c>
      <c r="B12" s="122" t="s">
        <v>133</v>
      </c>
      <c r="C12" s="78" t="s">
        <v>354</v>
      </c>
      <c r="D12" s="18">
        <f>COUNTA(G21:G85)+D11+1</f>
        <v>214</v>
      </c>
      <c r="E12" s="82">
        <f>COUNTA(G21:G85)+1</f>
        <v>54</v>
      </c>
      <c r="F12" s="413">
        <f>MIN(G21:G86)</f>
        <v>42.25</v>
      </c>
      <c r="G12" s="48">
        <f>AVERAGE(G21:G886)</f>
        <v>42.645471698113219</v>
      </c>
      <c r="H12" s="16">
        <v>5</v>
      </c>
      <c r="I12" s="87">
        <f t="shared" si="1"/>
        <v>0.39547169811321936</v>
      </c>
      <c r="J12" s="92">
        <v>0.11130413194444444</v>
      </c>
      <c r="K12" s="100">
        <f t="shared" si="0"/>
        <v>2.7840300925925918E-2</v>
      </c>
      <c r="L12" s="101">
        <f t="shared" si="2"/>
        <v>6.3693437500000005E-2</v>
      </c>
      <c r="M12" s="398" t="s">
        <v>304</v>
      </c>
      <c r="N12" s="64"/>
      <c r="O12" s="47"/>
    </row>
    <row r="13" spans="1:16" s="3" customFormat="1" ht="30" customHeight="1" thickBot="1" x14ac:dyDescent="0.35">
      <c r="A13" s="74">
        <v>6</v>
      </c>
      <c r="B13" s="122" t="s">
        <v>351</v>
      </c>
      <c r="C13" s="78" t="s">
        <v>347</v>
      </c>
      <c r="D13" s="18">
        <f>COUNTA(H21:H85)+D12+1</f>
        <v>272</v>
      </c>
      <c r="E13" s="82">
        <f>COUNTA(H21:H85)+1</f>
        <v>58</v>
      </c>
      <c r="F13" s="419">
        <f>MIN(H21:H86)</f>
        <v>42.12</v>
      </c>
      <c r="G13" s="48">
        <f>AVERAGE(H21:H86)</f>
        <v>42.563333333333347</v>
      </c>
      <c r="H13" s="16">
        <v>0</v>
      </c>
      <c r="I13" s="87">
        <f>G13-F13</f>
        <v>0.44333333333334934</v>
      </c>
      <c r="J13" s="92">
        <v>0.1410113425925926</v>
      </c>
      <c r="K13" s="100">
        <f t="shared" si="0"/>
        <v>2.9707210648148158E-2</v>
      </c>
      <c r="L13" s="102">
        <f t="shared" si="2"/>
        <v>7.7317905092592593E-2</v>
      </c>
      <c r="M13" s="398" t="s">
        <v>305</v>
      </c>
      <c r="N13" s="65" t="s">
        <v>309</v>
      </c>
      <c r="O13" s="400" t="s">
        <v>68</v>
      </c>
    </row>
    <row r="14" spans="1:16" s="3" customFormat="1" ht="30" customHeight="1" x14ac:dyDescent="0.3">
      <c r="A14" s="74">
        <v>7</v>
      </c>
      <c r="B14" s="122" t="s">
        <v>133</v>
      </c>
      <c r="C14" s="78" t="s">
        <v>342</v>
      </c>
      <c r="D14" s="18">
        <f>COUNTA(I21:I85)+D13+1</f>
        <v>300</v>
      </c>
      <c r="E14" s="82">
        <f>COUNTA(I21:I85)+1</f>
        <v>28</v>
      </c>
      <c r="F14" s="117">
        <f>MIN(I21:I86)</f>
        <v>42.28</v>
      </c>
      <c r="G14" s="39">
        <f>AVERAGE(I21:I86)</f>
        <v>42.827407407407406</v>
      </c>
      <c r="H14" s="16">
        <v>2</v>
      </c>
      <c r="I14" s="87">
        <f t="shared" si="1"/>
        <v>0.54740740740740534</v>
      </c>
      <c r="J14" s="92">
        <v>0.15617256944444444</v>
      </c>
      <c r="K14" s="100">
        <f t="shared" si="0"/>
        <v>1.5161226851851839E-2</v>
      </c>
      <c r="L14" s="101">
        <f t="shared" si="2"/>
        <v>7.8854664351851844E-2</v>
      </c>
      <c r="M14" s="398" t="s">
        <v>306</v>
      </c>
      <c r="N14" s="64"/>
      <c r="O14" s="47"/>
    </row>
    <row r="15" spans="1:16" s="3" customFormat="1" ht="30" customHeight="1" thickBot="1" x14ac:dyDescent="0.35">
      <c r="A15" s="75" t="s">
        <v>37</v>
      </c>
      <c r="B15" s="121" t="s">
        <v>133</v>
      </c>
      <c r="C15" s="79" t="s">
        <v>332</v>
      </c>
      <c r="D15" s="116">
        <f>COUNTA(J21:J85)+D14+1</f>
        <v>321</v>
      </c>
      <c r="E15" s="83">
        <f>COUNTA(J21:J85)+1</f>
        <v>21</v>
      </c>
      <c r="F15" s="89">
        <f>MIN(J21:J86)</f>
        <v>42.75</v>
      </c>
      <c r="G15" s="66">
        <f>AVERAGE(J21:J86)</f>
        <v>43.746499999999997</v>
      </c>
      <c r="H15" s="67">
        <v>0</v>
      </c>
      <c r="I15" s="90">
        <f t="shared" si="1"/>
        <v>0.9964999999999975</v>
      </c>
      <c r="J15" s="93" t="str">
        <f>'Общие результаты'!G6</f>
        <v>4:00:44</v>
      </c>
      <c r="K15" s="103">
        <f t="shared" si="0"/>
        <v>1.1003356481481485E-2</v>
      </c>
      <c r="L15" s="104">
        <f>K15+L14</f>
        <v>8.985802083333333E-2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AVERAGE(F8,F10,F12,F14,F15)</f>
        <v>42.36</v>
      </c>
      <c r="G16" s="41">
        <f>AVERAGE(G8,G10,G12,G14,G15)</f>
        <v>43.025656701877487</v>
      </c>
      <c r="H16" s="54" t="s">
        <v>355</v>
      </c>
      <c r="I16" s="42">
        <f>AVERAGE(I8,I10,I12,I14,I15)</f>
        <v>0.66565670187748649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AVERAGE(F9,F11,F13)</f>
        <v>42.393333333333338</v>
      </c>
      <c r="G17" s="24">
        <f>AVERAGE(G9,G11,G13)</f>
        <v>42.820143126177037</v>
      </c>
      <c r="H17" s="55" t="s">
        <v>356</v>
      </c>
      <c r="I17" s="25">
        <f>AVERAGE(I9,I11,I13)</f>
        <v>0.4268097928436963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42.372500000000002</v>
      </c>
      <c r="G18" s="28">
        <f>AVERAGE(C21:J90)</f>
        <v>42.843439490445867</v>
      </c>
      <c r="H18" s="29"/>
      <c r="I18" s="30">
        <f>AVERAGE(I8:I15)</f>
        <v>0.57608911098981519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Новиков Герман</v>
      </c>
      <c r="D20" s="31" t="str">
        <f>B9</f>
        <v>Юрченко Вова</v>
      </c>
      <c r="E20" s="15" t="str">
        <f>B10</f>
        <v>Новиков Герман</v>
      </c>
      <c r="F20" s="15" t="str">
        <f>B11</f>
        <v>Юрченко Вова</v>
      </c>
      <c r="G20" s="15" t="str">
        <f>B12</f>
        <v>Новиков Герман</v>
      </c>
      <c r="H20" s="15" t="str">
        <f>B13</f>
        <v>Юрченко Вова</v>
      </c>
      <c r="I20" s="15" t="str">
        <f>B14</f>
        <v>Новиков Герман</v>
      </c>
      <c r="J20" s="15" t="str">
        <f>B15</f>
        <v>Новиков Герман</v>
      </c>
    </row>
    <row r="21" spans="1:14" x14ac:dyDescent="0.3">
      <c r="B21" s="1">
        <v>1</v>
      </c>
      <c r="C21" s="32">
        <v>45.71</v>
      </c>
      <c r="D21" s="33">
        <v>45.35</v>
      </c>
      <c r="E21" s="33">
        <v>43.49</v>
      </c>
      <c r="F21" s="33">
        <v>43.95</v>
      </c>
      <c r="G21" s="33">
        <v>42.97</v>
      </c>
      <c r="H21" s="33">
        <v>43.46</v>
      </c>
      <c r="I21" s="107">
        <v>43.43</v>
      </c>
      <c r="J21" s="108">
        <v>44.28</v>
      </c>
      <c r="K21" s="105"/>
      <c r="M21" s="2"/>
      <c r="N21" s="2"/>
    </row>
    <row r="22" spans="1:14" x14ac:dyDescent="0.3">
      <c r="B22" s="1">
        <v>2</v>
      </c>
      <c r="C22" s="34">
        <v>44.06</v>
      </c>
      <c r="D22" s="35">
        <v>43.5</v>
      </c>
      <c r="E22" s="35">
        <v>42.76</v>
      </c>
      <c r="F22" s="35">
        <v>43.42</v>
      </c>
      <c r="G22" s="35">
        <v>42.64</v>
      </c>
      <c r="H22" s="35">
        <v>42.59</v>
      </c>
      <c r="I22" s="105">
        <v>42.69</v>
      </c>
      <c r="J22" s="109">
        <v>43.64</v>
      </c>
      <c r="K22" s="105"/>
      <c r="M22" s="3"/>
      <c r="N22" s="3"/>
    </row>
    <row r="23" spans="1:14" x14ac:dyDescent="0.3">
      <c r="B23" s="1">
        <v>3</v>
      </c>
      <c r="C23" s="34">
        <v>43.53</v>
      </c>
      <c r="D23" s="35">
        <v>43.07</v>
      </c>
      <c r="E23" s="35">
        <v>42.66</v>
      </c>
      <c r="F23" s="35">
        <v>43.18</v>
      </c>
      <c r="G23" s="35">
        <v>42.49</v>
      </c>
      <c r="H23" s="35">
        <v>42.83</v>
      </c>
      <c r="I23" s="105">
        <v>43.44</v>
      </c>
      <c r="J23" s="109">
        <v>42.75</v>
      </c>
      <c r="K23" s="105"/>
      <c r="M23" s="3"/>
      <c r="N23" s="3"/>
    </row>
    <row r="24" spans="1:14" x14ac:dyDescent="0.3">
      <c r="B24" s="1">
        <v>4</v>
      </c>
      <c r="C24" s="34">
        <v>43.98</v>
      </c>
      <c r="D24" s="35">
        <v>42.93</v>
      </c>
      <c r="E24" s="35">
        <v>42.41</v>
      </c>
      <c r="F24" s="35">
        <v>42.55</v>
      </c>
      <c r="G24" s="35">
        <v>42.55</v>
      </c>
      <c r="H24" s="35">
        <v>42.91</v>
      </c>
      <c r="I24" s="105">
        <v>42.73</v>
      </c>
      <c r="J24" s="109">
        <v>43.68</v>
      </c>
      <c r="K24" s="105"/>
      <c r="M24" s="3"/>
      <c r="N24" s="3"/>
    </row>
    <row r="25" spans="1:14" x14ac:dyDescent="0.3">
      <c r="B25" s="1">
        <v>5</v>
      </c>
      <c r="C25" s="34">
        <v>44.37</v>
      </c>
      <c r="D25" s="35">
        <v>43.96</v>
      </c>
      <c r="E25" s="35">
        <v>42.4</v>
      </c>
      <c r="F25" s="35">
        <v>42.96</v>
      </c>
      <c r="G25" s="35">
        <v>42.38</v>
      </c>
      <c r="H25" s="35">
        <v>42.43</v>
      </c>
      <c r="I25" s="105">
        <v>42.62</v>
      </c>
      <c r="J25" s="109">
        <v>43.26</v>
      </c>
      <c r="K25" s="105"/>
    </row>
    <row r="26" spans="1:14" x14ac:dyDescent="0.3">
      <c r="B26" s="1">
        <v>6</v>
      </c>
      <c r="C26" s="34">
        <v>42.73</v>
      </c>
      <c r="D26" s="35">
        <v>43.28</v>
      </c>
      <c r="E26" s="35">
        <v>42.24</v>
      </c>
      <c r="F26" s="35">
        <v>42.61</v>
      </c>
      <c r="G26" s="35">
        <v>42.52</v>
      </c>
      <c r="H26" s="35">
        <v>42.46</v>
      </c>
      <c r="I26" s="105">
        <v>42.41</v>
      </c>
      <c r="J26" s="109">
        <v>43.62</v>
      </c>
      <c r="K26" s="105"/>
    </row>
    <row r="27" spans="1:14" x14ac:dyDescent="0.3">
      <c r="B27" s="1">
        <v>7</v>
      </c>
      <c r="C27" s="34">
        <v>43.99</v>
      </c>
      <c r="D27" s="35">
        <v>43.02</v>
      </c>
      <c r="E27" s="35">
        <v>42.26</v>
      </c>
      <c r="F27" s="35">
        <v>42.4</v>
      </c>
      <c r="G27" s="35">
        <v>42.47</v>
      </c>
      <c r="H27" s="35">
        <v>42.31</v>
      </c>
      <c r="I27" s="105">
        <v>42.4</v>
      </c>
      <c r="J27" s="109">
        <v>43.46</v>
      </c>
      <c r="K27" s="105"/>
    </row>
    <row r="28" spans="1:14" x14ac:dyDescent="0.3">
      <c r="B28" s="1">
        <v>8</v>
      </c>
      <c r="C28" s="34">
        <v>42.7</v>
      </c>
      <c r="D28" s="35">
        <v>43.22</v>
      </c>
      <c r="E28" s="35">
        <v>42.41</v>
      </c>
      <c r="F28" s="35">
        <v>42.59</v>
      </c>
      <c r="G28" s="35">
        <v>42.46</v>
      </c>
      <c r="H28" s="35">
        <v>42.52</v>
      </c>
      <c r="I28" s="105">
        <v>42.89</v>
      </c>
      <c r="J28" s="109">
        <v>46.92</v>
      </c>
      <c r="K28" s="105"/>
    </row>
    <row r="29" spans="1:14" x14ac:dyDescent="0.3">
      <c r="B29" s="1">
        <v>9</v>
      </c>
      <c r="C29" s="40">
        <v>42.62</v>
      </c>
      <c r="D29" s="35">
        <v>42.87</v>
      </c>
      <c r="E29" s="35">
        <v>42.43</v>
      </c>
      <c r="F29" s="35">
        <v>43.41</v>
      </c>
      <c r="G29" s="35">
        <v>42.55</v>
      </c>
      <c r="H29" s="35">
        <v>42.42</v>
      </c>
      <c r="I29" s="105">
        <v>42.42</v>
      </c>
      <c r="J29" s="109">
        <v>43.48</v>
      </c>
      <c r="K29" s="105"/>
    </row>
    <row r="30" spans="1:14" x14ac:dyDescent="0.3">
      <c r="B30" s="1">
        <v>10</v>
      </c>
      <c r="C30" s="34">
        <v>43.32</v>
      </c>
      <c r="D30" s="35">
        <v>43.2</v>
      </c>
      <c r="E30" s="35">
        <v>42.79</v>
      </c>
      <c r="F30" s="35">
        <v>42.55</v>
      </c>
      <c r="G30" s="35">
        <v>42.47</v>
      </c>
      <c r="H30" s="35">
        <v>42.12</v>
      </c>
      <c r="I30" s="105">
        <v>42.71</v>
      </c>
      <c r="J30" s="109">
        <v>43.51</v>
      </c>
      <c r="K30" s="105"/>
    </row>
    <row r="31" spans="1:14" x14ac:dyDescent="0.3">
      <c r="B31" s="1">
        <v>11</v>
      </c>
      <c r="C31" s="34">
        <v>43.01</v>
      </c>
      <c r="D31" s="35">
        <v>43.03</v>
      </c>
      <c r="E31" s="35">
        <v>42.57</v>
      </c>
      <c r="F31" s="35">
        <v>42.81</v>
      </c>
      <c r="G31" s="35">
        <v>42.4</v>
      </c>
      <c r="H31" s="35">
        <v>42.58</v>
      </c>
      <c r="I31" s="105">
        <v>42.95</v>
      </c>
      <c r="J31" s="109">
        <v>43.22</v>
      </c>
      <c r="K31" s="105"/>
    </row>
    <row r="32" spans="1:14" x14ac:dyDescent="0.3">
      <c r="B32" s="1">
        <v>12</v>
      </c>
      <c r="C32" s="34">
        <v>43.59</v>
      </c>
      <c r="D32" s="35">
        <v>42.73</v>
      </c>
      <c r="E32" s="35">
        <v>42.64</v>
      </c>
      <c r="F32" s="35">
        <v>42.43</v>
      </c>
      <c r="G32" s="35">
        <v>42.48</v>
      </c>
      <c r="H32" s="35">
        <v>42.52</v>
      </c>
      <c r="I32" s="105">
        <v>43.2</v>
      </c>
      <c r="J32" s="109">
        <v>43.5</v>
      </c>
      <c r="K32" s="105"/>
    </row>
    <row r="33" spans="2:12" x14ac:dyDescent="0.3">
      <c r="B33" s="1">
        <v>13</v>
      </c>
      <c r="C33" s="34">
        <v>42.97</v>
      </c>
      <c r="D33" s="35">
        <v>43.37</v>
      </c>
      <c r="E33" s="35">
        <v>42.98</v>
      </c>
      <c r="F33" s="35">
        <v>42.7</v>
      </c>
      <c r="G33" s="35">
        <v>42.35</v>
      </c>
      <c r="H33" s="35">
        <v>42.38</v>
      </c>
      <c r="I33" s="105">
        <v>42.28</v>
      </c>
      <c r="J33" s="109">
        <v>44.55</v>
      </c>
      <c r="K33" s="106"/>
      <c r="L33" s="1"/>
    </row>
    <row r="34" spans="2:12" x14ac:dyDescent="0.3">
      <c r="B34" s="1">
        <v>14</v>
      </c>
      <c r="C34" s="37">
        <v>44.25</v>
      </c>
      <c r="D34" s="35">
        <v>43.55</v>
      </c>
      <c r="E34" s="35">
        <v>42.37</v>
      </c>
      <c r="F34" s="35">
        <v>42.4</v>
      </c>
      <c r="G34" s="35">
        <v>42.74</v>
      </c>
      <c r="H34" s="35">
        <v>42.75</v>
      </c>
      <c r="I34" s="105">
        <v>42.93</v>
      </c>
      <c r="J34" s="109">
        <v>43.02</v>
      </c>
      <c r="K34" s="106"/>
      <c r="L34" s="1"/>
    </row>
    <row r="35" spans="2:12" x14ac:dyDescent="0.3">
      <c r="B35" s="1">
        <v>15</v>
      </c>
      <c r="C35" s="34">
        <v>42.74</v>
      </c>
      <c r="D35" s="35">
        <v>42.66</v>
      </c>
      <c r="E35" s="35">
        <v>42.16</v>
      </c>
      <c r="F35" s="35">
        <v>42.76</v>
      </c>
      <c r="G35" s="35">
        <v>43.1</v>
      </c>
      <c r="H35" s="35">
        <v>42.84</v>
      </c>
      <c r="I35" s="105">
        <v>42.68</v>
      </c>
      <c r="J35" s="109">
        <v>43.92</v>
      </c>
      <c r="K35" s="106"/>
      <c r="L35" s="1"/>
    </row>
    <row r="36" spans="2:12" x14ac:dyDescent="0.3">
      <c r="B36" s="1">
        <v>16</v>
      </c>
      <c r="C36" s="34">
        <v>43.4</v>
      </c>
      <c r="D36" s="43">
        <v>42.93</v>
      </c>
      <c r="E36" s="35">
        <v>42.39</v>
      </c>
      <c r="F36" s="35">
        <v>42.78</v>
      </c>
      <c r="G36" s="35">
        <v>42.54</v>
      </c>
      <c r="H36" s="35">
        <v>42.43</v>
      </c>
      <c r="I36" s="105">
        <v>42.89</v>
      </c>
      <c r="J36" s="109">
        <v>44.6</v>
      </c>
      <c r="K36" s="106"/>
      <c r="L36" s="1"/>
    </row>
    <row r="37" spans="2:12" x14ac:dyDescent="0.3">
      <c r="B37" s="1">
        <v>17</v>
      </c>
      <c r="C37" s="34">
        <v>42.88</v>
      </c>
      <c r="D37" s="35">
        <v>43.06</v>
      </c>
      <c r="E37" s="35">
        <v>43.23</v>
      </c>
      <c r="F37" s="35">
        <v>42.78</v>
      </c>
      <c r="G37" s="35">
        <v>42.42</v>
      </c>
      <c r="H37" s="35">
        <v>42.5</v>
      </c>
      <c r="I37" s="105">
        <v>42.43</v>
      </c>
      <c r="J37" s="109">
        <v>43.52</v>
      </c>
      <c r="K37" s="106"/>
      <c r="L37" s="1"/>
    </row>
    <row r="38" spans="2:12" x14ac:dyDescent="0.3">
      <c r="B38" s="1">
        <v>18</v>
      </c>
      <c r="C38" s="34">
        <v>42.66</v>
      </c>
      <c r="D38" s="35">
        <v>43.09</v>
      </c>
      <c r="E38" s="35">
        <v>42.28</v>
      </c>
      <c r="F38" s="35">
        <v>42.75</v>
      </c>
      <c r="G38" s="35">
        <v>42.48</v>
      </c>
      <c r="H38" s="35">
        <v>42.49</v>
      </c>
      <c r="I38" s="105">
        <v>42.37</v>
      </c>
      <c r="J38" s="109">
        <v>43.33</v>
      </c>
      <c r="K38" s="106"/>
      <c r="L38" s="1"/>
    </row>
    <row r="39" spans="2:12" x14ac:dyDescent="0.3">
      <c r="B39" s="1">
        <v>19</v>
      </c>
      <c r="C39" s="34">
        <v>42.36</v>
      </c>
      <c r="D39" s="35">
        <v>43.01</v>
      </c>
      <c r="E39" s="35">
        <v>42.22</v>
      </c>
      <c r="F39" s="35">
        <v>42.67</v>
      </c>
      <c r="G39" s="35">
        <v>42.46</v>
      </c>
      <c r="H39" s="35">
        <v>42.71</v>
      </c>
      <c r="I39" s="105">
        <v>42.43</v>
      </c>
      <c r="J39" s="109">
        <v>43.15</v>
      </c>
      <c r="K39" s="106"/>
      <c r="L39" s="1"/>
    </row>
    <row r="40" spans="2:12" x14ac:dyDescent="0.3">
      <c r="B40" s="1">
        <v>20</v>
      </c>
      <c r="C40" s="34"/>
      <c r="D40" s="35">
        <v>42.99</v>
      </c>
      <c r="E40" s="35">
        <v>42.39</v>
      </c>
      <c r="F40" s="35">
        <v>42.92</v>
      </c>
      <c r="G40" s="35">
        <v>42.44</v>
      </c>
      <c r="H40" s="35">
        <v>42.48</v>
      </c>
      <c r="I40" s="105">
        <v>42.33</v>
      </c>
      <c r="J40" s="109">
        <v>43.52</v>
      </c>
      <c r="K40" s="106"/>
      <c r="L40" s="1"/>
    </row>
    <row r="41" spans="2:12" x14ac:dyDescent="0.3">
      <c r="B41" s="1">
        <v>21</v>
      </c>
      <c r="C41" s="34"/>
      <c r="D41" s="35">
        <v>43.77</v>
      </c>
      <c r="E41" s="35">
        <v>42.49</v>
      </c>
      <c r="F41" s="35">
        <v>42.58</v>
      </c>
      <c r="G41" s="35">
        <v>42.61</v>
      </c>
      <c r="H41" s="35">
        <v>42.36</v>
      </c>
      <c r="I41" s="105">
        <v>42.47</v>
      </c>
      <c r="J41" s="109"/>
      <c r="K41" s="106"/>
      <c r="L41" s="1"/>
    </row>
    <row r="42" spans="2:12" x14ac:dyDescent="0.3">
      <c r="B42" s="1">
        <v>22</v>
      </c>
      <c r="C42" s="34"/>
      <c r="D42" s="35">
        <v>42.84</v>
      </c>
      <c r="E42" s="35">
        <v>42.46</v>
      </c>
      <c r="F42" s="35">
        <v>42.51</v>
      </c>
      <c r="G42" s="35">
        <v>42.58</v>
      </c>
      <c r="H42" s="35">
        <v>42.43</v>
      </c>
      <c r="I42" s="105">
        <v>43.2</v>
      </c>
      <c r="J42" s="109"/>
      <c r="K42" s="106"/>
      <c r="L42" s="1"/>
    </row>
    <row r="43" spans="2:12" x14ac:dyDescent="0.3">
      <c r="B43" s="1">
        <v>23</v>
      </c>
      <c r="C43" s="34"/>
      <c r="D43" s="35">
        <v>43.17</v>
      </c>
      <c r="E43" s="35">
        <v>42.29</v>
      </c>
      <c r="F43" s="35">
        <v>42.56</v>
      </c>
      <c r="G43" s="35">
        <v>42.54</v>
      </c>
      <c r="H43" s="35">
        <v>42.39</v>
      </c>
      <c r="I43" s="105">
        <v>42.67</v>
      </c>
      <c r="J43" s="109"/>
      <c r="K43" s="106"/>
      <c r="L43" s="1"/>
    </row>
    <row r="44" spans="2:12" x14ac:dyDescent="0.3">
      <c r="B44" s="1">
        <v>24</v>
      </c>
      <c r="C44" s="34"/>
      <c r="D44" s="35">
        <v>43.1</v>
      </c>
      <c r="E44" s="35">
        <v>42.55</v>
      </c>
      <c r="F44" s="35">
        <v>42.4</v>
      </c>
      <c r="G44" s="35">
        <v>42.38</v>
      </c>
      <c r="H44" s="35">
        <v>42.47</v>
      </c>
      <c r="I44" s="105">
        <v>43.51</v>
      </c>
      <c r="J44" s="109"/>
      <c r="K44" s="106"/>
      <c r="L44" s="1"/>
    </row>
    <row r="45" spans="2:12" x14ac:dyDescent="0.3">
      <c r="B45" s="1">
        <v>25</v>
      </c>
      <c r="C45" s="34"/>
      <c r="D45" s="35">
        <v>42.83</v>
      </c>
      <c r="E45" s="35">
        <v>42.26</v>
      </c>
      <c r="F45" s="35">
        <v>42.55</v>
      </c>
      <c r="G45" s="35">
        <v>42.49</v>
      </c>
      <c r="H45" s="35">
        <v>42.57</v>
      </c>
      <c r="I45" s="105">
        <v>43.39</v>
      </c>
      <c r="J45" s="109"/>
      <c r="K45" s="106"/>
      <c r="L45" s="1"/>
    </row>
    <row r="46" spans="2:12" x14ac:dyDescent="0.3">
      <c r="B46" s="1">
        <v>26</v>
      </c>
      <c r="C46" s="34"/>
      <c r="D46" s="35">
        <v>43.11</v>
      </c>
      <c r="E46" s="35">
        <v>43.08</v>
      </c>
      <c r="F46" s="35">
        <v>42.51</v>
      </c>
      <c r="G46" s="35">
        <v>42.63</v>
      </c>
      <c r="H46" s="35">
        <v>42.54</v>
      </c>
      <c r="I46" s="105">
        <v>43.07</v>
      </c>
      <c r="J46" s="109"/>
      <c r="K46" s="106"/>
      <c r="L46" s="1"/>
    </row>
    <row r="47" spans="2:12" x14ac:dyDescent="0.3">
      <c r="B47" s="1">
        <v>27</v>
      </c>
      <c r="C47" s="34"/>
      <c r="D47" s="35">
        <v>42.84</v>
      </c>
      <c r="E47" s="35">
        <v>42.33</v>
      </c>
      <c r="F47" s="35">
        <v>42.47</v>
      </c>
      <c r="G47" s="35">
        <v>42.27</v>
      </c>
      <c r="H47" s="35">
        <v>42.39</v>
      </c>
      <c r="I47" s="105">
        <v>43.8</v>
      </c>
      <c r="J47" s="109"/>
      <c r="K47" s="106"/>
      <c r="L47" s="1"/>
    </row>
    <row r="48" spans="2:12" x14ac:dyDescent="0.3">
      <c r="B48" s="1">
        <v>28</v>
      </c>
      <c r="C48" s="34"/>
      <c r="D48" s="35">
        <v>43.3</v>
      </c>
      <c r="E48" s="35">
        <v>42.35</v>
      </c>
      <c r="F48" s="35">
        <v>42.66</v>
      </c>
      <c r="G48" s="35">
        <v>42.31</v>
      </c>
      <c r="H48" s="35">
        <v>42.26</v>
      </c>
      <c r="I48" s="105"/>
      <c r="J48" s="109"/>
      <c r="K48" s="106"/>
      <c r="L48" s="1"/>
    </row>
    <row r="49" spans="2:12" x14ac:dyDescent="0.3">
      <c r="B49" s="1">
        <v>29</v>
      </c>
      <c r="C49" s="34"/>
      <c r="D49" s="35">
        <v>43.06</v>
      </c>
      <c r="E49" s="35">
        <v>42.34</v>
      </c>
      <c r="F49" s="35">
        <v>43.19</v>
      </c>
      <c r="G49" s="35">
        <v>43.34</v>
      </c>
      <c r="H49" s="35">
        <v>42.36</v>
      </c>
      <c r="I49" s="105"/>
      <c r="J49" s="109"/>
      <c r="K49" s="106"/>
      <c r="L49" s="1"/>
    </row>
    <row r="50" spans="2:12" x14ac:dyDescent="0.3">
      <c r="B50" s="1">
        <v>30</v>
      </c>
      <c r="C50" s="34"/>
      <c r="D50" s="35">
        <v>42.86</v>
      </c>
      <c r="E50" s="35">
        <v>42.41</v>
      </c>
      <c r="F50" s="35">
        <v>42.49</v>
      </c>
      <c r="G50" s="35">
        <v>42.53</v>
      </c>
      <c r="H50" s="35">
        <v>43.18</v>
      </c>
      <c r="I50" s="105"/>
      <c r="J50" s="109"/>
      <c r="K50" s="106"/>
      <c r="L50" s="1"/>
    </row>
    <row r="51" spans="2:12" x14ac:dyDescent="0.3">
      <c r="B51" s="1">
        <v>31</v>
      </c>
      <c r="C51" s="34"/>
      <c r="D51" s="35">
        <v>43.09</v>
      </c>
      <c r="E51" s="35">
        <v>42.29</v>
      </c>
      <c r="F51" s="35"/>
      <c r="G51" s="35">
        <v>42.43</v>
      </c>
      <c r="H51" s="35">
        <v>42.45</v>
      </c>
      <c r="I51" s="105"/>
      <c r="J51" s="109"/>
      <c r="K51" s="106"/>
      <c r="L51" s="1"/>
    </row>
    <row r="52" spans="2:12" x14ac:dyDescent="0.3">
      <c r="B52" s="1">
        <v>32</v>
      </c>
      <c r="C52" s="34"/>
      <c r="D52" s="35">
        <v>43.08</v>
      </c>
      <c r="E52" s="35">
        <v>42.49</v>
      </c>
      <c r="F52" s="35"/>
      <c r="G52" s="35">
        <v>42.33</v>
      </c>
      <c r="H52" s="35">
        <v>43.24</v>
      </c>
      <c r="I52" s="105"/>
      <c r="J52" s="109"/>
      <c r="K52" s="106"/>
      <c r="L52" s="1"/>
    </row>
    <row r="53" spans="2:12" x14ac:dyDescent="0.3">
      <c r="B53" s="1">
        <v>33</v>
      </c>
      <c r="C53" s="34"/>
      <c r="D53" s="35">
        <v>43.32</v>
      </c>
      <c r="E53" s="35">
        <v>42.59</v>
      </c>
      <c r="F53" s="35"/>
      <c r="G53" s="35">
        <v>42.65</v>
      </c>
      <c r="H53" s="35">
        <v>42.48</v>
      </c>
      <c r="I53" s="105"/>
      <c r="J53" s="109"/>
      <c r="K53" s="106"/>
      <c r="L53" s="1"/>
    </row>
    <row r="54" spans="2:12" x14ac:dyDescent="0.3">
      <c r="B54" s="1">
        <v>34</v>
      </c>
      <c r="C54" s="34"/>
      <c r="D54" s="35">
        <v>43.12</v>
      </c>
      <c r="E54" s="35">
        <v>42.93</v>
      </c>
      <c r="F54" s="35"/>
      <c r="G54" s="35">
        <v>42.45</v>
      </c>
      <c r="H54" s="35">
        <v>42.39</v>
      </c>
      <c r="I54" s="105"/>
      <c r="J54" s="109"/>
      <c r="K54" s="106"/>
      <c r="L54" s="1"/>
    </row>
    <row r="55" spans="2:12" x14ac:dyDescent="0.3">
      <c r="B55" s="1">
        <v>35</v>
      </c>
      <c r="C55" s="34"/>
      <c r="D55" s="35">
        <v>42.86</v>
      </c>
      <c r="E55" s="35">
        <v>42.3</v>
      </c>
      <c r="F55" s="35"/>
      <c r="G55" s="35">
        <v>42.41</v>
      </c>
      <c r="H55" s="35">
        <v>42.43</v>
      </c>
      <c r="I55" s="105"/>
      <c r="J55" s="109"/>
      <c r="K55" s="106"/>
      <c r="L55" s="1"/>
    </row>
    <row r="56" spans="2:12" x14ac:dyDescent="0.3">
      <c r="B56" s="1">
        <v>36</v>
      </c>
      <c r="C56" s="34"/>
      <c r="D56" s="35">
        <v>42.83</v>
      </c>
      <c r="E56" s="35">
        <v>42.41</v>
      </c>
      <c r="F56" s="35"/>
      <c r="G56" s="35">
        <v>42.65</v>
      </c>
      <c r="H56" s="35">
        <v>42.45</v>
      </c>
      <c r="I56" s="105"/>
      <c r="J56" s="109"/>
      <c r="K56" s="106"/>
      <c r="L56" s="1"/>
    </row>
    <row r="57" spans="2:12" x14ac:dyDescent="0.3">
      <c r="B57" s="1">
        <v>37</v>
      </c>
      <c r="C57" s="34"/>
      <c r="D57" s="35">
        <v>43.48</v>
      </c>
      <c r="E57" s="35">
        <v>42.18</v>
      </c>
      <c r="F57" s="35"/>
      <c r="G57" s="35">
        <v>42.54</v>
      </c>
      <c r="H57" s="35">
        <v>42.44</v>
      </c>
      <c r="I57" s="105"/>
      <c r="J57" s="109"/>
      <c r="K57" s="106"/>
      <c r="L57" s="1"/>
    </row>
    <row r="58" spans="2:12" x14ac:dyDescent="0.3">
      <c r="B58" s="1">
        <v>38</v>
      </c>
      <c r="C58" s="34"/>
      <c r="D58" s="35">
        <v>43.9</v>
      </c>
      <c r="E58" s="35">
        <v>42.42</v>
      </c>
      <c r="F58" s="35"/>
      <c r="G58" s="35">
        <v>42.4</v>
      </c>
      <c r="H58" s="35">
        <v>42.38</v>
      </c>
      <c r="I58" s="105"/>
      <c r="J58" s="109"/>
      <c r="K58" s="106"/>
      <c r="L58" s="1"/>
    </row>
    <row r="59" spans="2:12" x14ac:dyDescent="0.3">
      <c r="B59" s="1">
        <v>39</v>
      </c>
      <c r="C59" s="34"/>
      <c r="D59" s="35">
        <v>42.68</v>
      </c>
      <c r="E59" s="35">
        <v>42.53</v>
      </c>
      <c r="F59" s="35"/>
      <c r="G59" s="35">
        <v>42.97</v>
      </c>
      <c r="H59" s="35">
        <v>42.46</v>
      </c>
      <c r="I59" s="105"/>
      <c r="J59" s="109"/>
      <c r="K59" s="106"/>
      <c r="L59" s="1"/>
    </row>
    <row r="60" spans="2:12" x14ac:dyDescent="0.3">
      <c r="B60" s="1">
        <v>40</v>
      </c>
      <c r="C60" s="34"/>
      <c r="D60" s="35">
        <v>43.34</v>
      </c>
      <c r="E60" s="35">
        <v>42.61</v>
      </c>
      <c r="F60" s="35"/>
      <c r="G60" s="35">
        <v>42.87</v>
      </c>
      <c r="H60" s="35">
        <v>42.57</v>
      </c>
      <c r="I60" s="105"/>
      <c r="J60" s="109"/>
      <c r="K60" s="106"/>
      <c r="L60" s="1"/>
    </row>
    <row r="61" spans="2:12" x14ac:dyDescent="0.3">
      <c r="B61" s="1">
        <v>41</v>
      </c>
      <c r="C61" s="34"/>
      <c r="D61" s="35">
        <v>42.93</v>
      </c>
      <c r="E61" s="35">
        <v>42.43</v>
      </c>
      <c r="F61" s="35"/>
      <c r="G61" s="35">
        <v>42.53</v>
      </c>
      <c r="H61" s="35">
        <v>42.46</v>
      </c>
      <c r="I61" s="105"/>
      <c r="J61" s="109"/>
      <c r="K61" s="106"/>
      <c r="L61" s="1"/>
    </row>
    <row r="62" spans="2:12" x14ac:dyDescent="0.3">
      <c r="B62" s="1">
        <v>42</v>
      </c>
      <c r="C62" s="34"/>
      <c r="D62" s="35">
        <v>43.06</v>
      </c>
      <c r="E62" s="35">
        <v>43.07</v>
      </c>
      <c r="F62" s="35"/>
      <c r="G62" s="35">
        <v>43.4</v>
      </c>
      <c r="H62" s="35">
        <v>42.29</v>
      </c>
      <c r="I62" s="105"/>
      <c r="J62" s="109"/>
      <c r="K62" s="106"/>
      <c r="L62" s="1"/>
    </row>
    <row r="63" spans="2:12" x14ac:dyDescent="0.3">
      <c r="B63" s="1">
        <v>43</v>
      </c>
      <c r="C63" s="34"/>
      <c r="D63" s="35">
        <v>42.83</v>
      </c>
      <c r="E63" s="35">
        <v>42.22</v>
      </c>
      <c r="F63" s="35"/>
      <c r="G63" s="35">
        <v>42.54</v>
      </c>
      <c r="H63" s="35">
        <v>42.38</v>
      </c>
      <c r="I63" s="105"/>
      <c r="J63" s="109"/>
      <c r="K63" s="106"/>
      <c r="L63" s="1"/>
    </row>
    <row r="64" spans="2:12" x14ac:dyDescent="0.3">
      <c r="B64" s="1">
        <v>44</v>
      </c>
      <c r="C64" s="34"/>
      <c r="D64" s="35">
        <v>43.12</v>
      </c>
      <c r="E64" s="35">
        <v>42.16</v>
      </c>
      <c r="F64" s="35"/>
      <c r="G64" s="35">
        <v>42.94</v>
      </c>
      <c r="H64" s="35">
        <v>42.73</v>
      </c>
      <c r="I64" s="105"/>
      <c r="J64" s="109"/>
      <c r="K64" s="106"/>
      <c r="L64" s="1"/>
    </row>
    <row r="65" spans="2:12" x14ac:dyDescent="0.3">
      <c r="B65" s="1">
        <v>45</v>
      </c>
      <c r="C65" s="34"/>
      <c r="D65" s="35">
        <v>42.74</v>
      </c>
      <c r="E65" s="35">
        <v>42.44</v>
      </c>
      <c r="F65" s="35"/>
      <c r="G65" s="35">
        <v>43.26</v>
      </c>
      <c r="H65" s="35">
        <v>42.39</v>
      </c>
      <c r="I65" s="105"/>
      <c r="J65" s="109"/>
      <c r="K65" s="106"/>
      <c r="L65" s="1"/>
    </row>
    <row r="66" spans="2:12" x14ac:dyDescent="0.3">
      <c r="B66" s="1">
        <v>46</v>
      </c>
      <c r="C66" s="34"/>
      <c r="D66" s="35">
        <v>42.69</v>
      </c>
      <c r="E66" s="35">
        <v>42.33</v>
      </c>
      <c r="F66" s="35"/>
      <c r="G66" s="35">
        <v>42.46</v>
      </c>
      <c r="H66" s="35">
        <v>42.41</v>
      </c>
      <c r="I66" s="105"/>
      <c r="J66" s="109"/>
      <c r="K66" s="106"/>
      <c r="L66" s="1"/>
    </row>
    <row r="67" spans="2:12" x14ac:dyDescent="0.3">
      <c r="B67" s="1">
        <v>47</v>
      </c>
      <c r="C67" s="34"/>
      <c r="D67" s="35">
        <v>42.83</v>
      </c>
      <c r="E67" s="35">
        <v>42.37</v>
      </c>
      <c r="F67" s="35"/>
      <c r="G67" s="35">
        <v>42.87</v>
      </c>
      <c r="H67" s="35">
        <v>42.63</v>
      </c>
      <c r="I67" s="105"/>
      <c r="J67" s="109"/>
      <c r="K67" s="106"/>
      <c r="L67" s="1"/>
    </row>
    <row r="68" spans="2:12" x14ac:dyDescent="0.3">
      <c r="B68" s="1">
        <v>48</v>
      </c>
      <c r="C68" s="34"/>
      <c r="D68" s="35">
        <v>43.01</v>
      </c>
      <c r="E68" s="35">
        <v>42.28</v>
      </c>
      <c r="F68" s="35"/>
      <c r="G68" s="35">
        <v>43.31</v>
      </c>
      <c r="H68" s="35">
        <v>42.63</v>
      </c>
      <c r="I68" s="105"/>
      <c r="J68" s="109"/>
      <c r="K68" s="106"/>
      <c r="L68" s="1"/>
    </row>
    <row r="69" spans="2:12" x14ac:dyDescent="0.3">
      <c r="B69" s="1">
        <v>49</v>
      </c>
      <c r="C69" s="34"/>
      <c r="D69" s="35">
        <v>43.2</v>
      </c>
      <c r="E69" s="35">
        <v>42.55</v>
      </c>
      <c r="F69" s="35"/>
      <c r="G69" s="35">
        <v>42.25</v>
      </c>
      <c r="H69" s="35">
        <v>42.85</v>
      </c>
      <c r="I69" s="105"/>
      <c r="J69" s="109"/>
      <c r="K69" s="106"/>
      <c r="L69" s="1"/>
    </row>
    <row r="70" spans="2:12" x14ac:dyDescent="0.3">
      <c r="B70" s="1">
        <v>50</v>
      </c>
      <c r="C70" s="34"/>
      <c r="D70" s="35">
        <v>43.16</v>
      </c>
      <c r="E70" s="35"/>
      <c r="F70" s="35"/>
      <c r="G70" s="35">
        <v>42.75</v>
      </c>
      <c r="H70" s="35">
        <v>42.91</v>
      </c>
      <c r="I70" s="105"/>
      <c r="J70" s="109"/>
      <c r="K70" s="106"/>
      <c r="L70" s="1"/>
    </row>
    <row r="71" spans="2:12" x14ac:dyDescent="0.3">
      <c r="B71" s="1">
        <v>51</v>
      </c>
      <c r="C71" s="34"/>
      <c r="D71" s="35">
        <v>42.88</v>
      </c>
      <c r="E71" s="35"/>
      <c r="F71" s="35"/>
      <c r="G71" s="35">
        <v>43.39</v>
      </c>
      <c r="H71" s="35">
        <v>42.66</v>
      </c>
      <c r="I71" s="105"/>
      <c r="J71" s="109"/>
      <c r="K71" s="106"/>
      <c r="L71" s="1"/>
    </row>
    <row r="72" spans="2:12" x14ac:dyDescent="0.3">
      <c r="B72" s="1">
        <v>52</v>
      </c>
      <c r="C72" s="34"/>
      <c r="D72" s="35">
        <v>43.73</v>
      </c>
      <c r="E72" s="35"/>
      <c r="F72" s="35"/>
      <c r="G72" s="35">
        <v>42.96</v>
      </c>
      <c r="H72" s="35">
        <v>42.65</v>
      </c>
      <c r="I72" s="105"/>
      <c r="J72" s="109"/>
      <c r="K72" s="106"/>
      <c r="L72" s="1"/>
    </row>
    <row r="73" spans="2:12" x14ac:dyDescent="0.3">
      <c r="B73" s="1">
        <v>53</v>
      </c>
      <c r="C73" s="34"/>
      <c r="D73" s="35">
        <v>42.85</v>
      </c>
      <c r="E73" s="35"/>
      <c r="F73" s="35"/>
      <c r="G73" s="35">
        <v>43.26</v>
      </c>
      <c r="H73" s="35">
        <v>42.45</v>
      </c>
      <c r="I73" s="105"/>
      <c r="J73" s="109"/>
      <c r="K73" s="106"/>
      <c r="L73" s="1"/>
    </row>
    <row r="74" spans="2:12" x14ac:dyDescent="0.3">
      <c r="B74" s="1">
        <v>54</v>
      </c>
      <c r="C74" s="34"/>
      <c r="D74" s="35">
        <v>42.82</v>
      </c>
      <c r="E74" s="35"/>
      <c r="F74" s="35"/>
      <c r="G74" s="35"/>
      <c r="H74" s="35">
        <v>42.66</v>
      </c>
      <c r="I74" s="105"/>
      <c r="J74" s="109"/>
      <c r="K74" s="106"/>
      <c r="L74" s="1"/>
    </row>
    <row r="75" spans="2:12" x14ac:dyDescent="0.3">
      <c r="B75" s="1">
        <v>55</v>
      </c>
      <c r="C75" s="34"/>
      <c r="D75" s="35">
        <v>43.9</v>
      </c>
      <c r="E75" s="35"/>
      <c r="F75" s="35"/>
      <c r="G75" s="35"/>
      <c r="H75" s="35">
        <v>42.58</v>
      </c>
      <c r="I75" s="105"/>
      <c r="J75" s="109"/>
      <c r="K75" s="106"/>
      <c r="L75" s="1"/>
    </row>
    <row r="76" spans="2:12" x14ac:dyDescent="0.3">
      <c r="B76" s="1">
        <v>56</v>
      </c>
      <c r="C76" s="34"/>
      <c r="D76" s="35">
        <v>42.9</v>
      </c>
      <c r="E76" s="35"/>
      <c r="F76" s="35"/>
      <c r="G76" s="35"/>
      <c r="H76" s="35">
        <v>42.43</v>
      </c>
      <c r="I76" s="105"/>
      <c r="J76" s="109"/>
      <c r="K76" s="106"/>
      <c r="L76" s="1"/>
    </row>
    <row r="77" spans="2:12" x14ac:dyDescent="0.3">
      <c r="B77" s="1">
        <v>57</v>
      </c>
      <c r="C77" s="50"/>
      <c r="D77" s="35">
        <v>44.13</v>
      </c>
      <c r="E77" s="35"/>
      <c r="F77" s="35"/>
      <c r="G77" s="35"/>
      <c r="H77" s="35">
        <v>43.03</v>
      </c>
      <c r="I77" s="106"/>
      <c r="J77" s="110"/>
      <c r="K77" s="106"/>
      <c r="L77" s="1"/>
    </row>
    <row r="78" spans="2:12" x14ac:dyDescent="0.3">
      <c r="B78" s="1">
        <v>58</v>
      </c>
      <c r="C78" s="111"/>
      <c r="D78" s="105">
        <v>42.66</v>
      </c>
      <c r="E78" s="105"/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>
        <v>42.76</v>
      </c>
      <c r="E79" s="105"/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84"/>
  <sheetViews>
    <sheetView zoomScale="90" zoomScaleNormal="90" workbookViewId="0">
      <selection activeCell="O16" sqref="O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7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7" ht="7.5" customHeight="1" thickBot="1" x14ac:dyDescent="0.35"/>
    <row r="4" spans="1:17" ht="18" thickBot="1" x14ac:dyDescent="0.4">
      <c r="A4" s="376" t="s">
        <v>154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7" ht="7.5" customHeight="1" thickBot="1" x14ac:dyDescent="0.35"/>
    <row r="6" spans="1:17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7" s="2" customFormat="1" ht="27.75" customHeight="1" thickBot="1" x14ac:dyDescent="0.35">
      <c r="A7" s="380"/>
      <c r="B7" s="382"/>
      <c r="C7" s="384"/>
      <c r="D7" s="386"/>
      <c r="E7" s="388"/>
      <c r="F7" s="416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7" s="3" customFormat="1" ht="30" customHeight="1" thickBot="1" x14ac:dyDescent="0.35">
      <c r="A8" s="73">
        <v>1</v>
      </c>
      <c r="B8" s="407" t="s">
        <v>153</v>
      </c>
      <c r="C8" s="76" t="s">
        <v>357</v>
      </c>
      <c r="D8" s="115">
        <f>COUNTA(C22:C86)</f>
        <v>38</v>
      </c>
      <c r="E8" s="81">
        <f>COUNTA(C22:C86)</f>
        <v>38</v>
      </c>
      <c r="F8" s="419">
        <f>MIN(C22:C85)</f>
        <v>42.05</v>
      </c>
      <c r="G8" s="118">
        <f>AVERAGE(C22:C88)</f>
        <v>42.745789473684205</v>
      </c>
      <c r="H8" s="62">
        <v>2</v>
      </c>
      <c r="I8" s="86">
        <f>G8-F8</f>
        <v>0.69578947368420785</v>
      </c>
      <c r="J8" s="91">
        <v>1.9406331018518519E-2</v>
      </c>
      <c r="K8" s="98">
        <f>J8</f>
        <v>1.9406331018518519E-2</v>
      </c>
      <c r="L8" s="99">
        <f>K8</f>
        <v>1.9406331018518519E-2</v>
      </c>
      <c r="M8" s="397" t="s">
        <v>293</v>
      </c>
      <c r="N8" s="406" t="s">
        <v>327</v>
      </c>
      <c r="O8" s="61"/>
      <c r="P8" s="17"/>
    </row>
    <row r="9" spans="1:17" s="3" customFormat="1" ht="30" customHeight="1" thickBot="1" x14ac:dyDescent="0.35">
      <c r="A9" s="74">
        <v>2</v>
      </c>
      <c r="B9" s="408" t="s">
        <v>151</v>
      </c>
      <c r="C9" s="77" t="s">
        <v>347</v>
      </c>
      <c r="D9" s="18">
        <f>COUNTA(D22:D86)+D8+1</f>
        <v>84</v>
      </c>
      <c r="E9" s="82">
        <f>COUNTA(D22:D86)+1</f>
        <v>46</v>
      </c>
      <c r="F9" s="425">
        <f>MIN(D22:D85)</f>
        <v>42.37</v>
      </c>
      <c r="G9" s="49">
        <f>AVERAGE(D22:D87)</f>
        <v>42.964666666666666</v>
      </c>
      <c r="H9" s="16">
        <v>1</v>
      </c>
      <c r="I9" s="87">
        <f>G9-F9</f>
        <v>0.59466666666666868</v>
      </c>
      <c r="J9" s="92">
        <v>4.3185578703703702E-2</v>
      </c>
      <c r="K9" s="100">
        <f t="shared" ref="K9:K15" si="0">J9-J8</f>
        <v>2.3779247685185183E-2</v>
      </c>
      <c r="L9" s="101">
        <f>K9</f>
        <v>2.3779247685185183E-2</v>
      </c>
      <c r="M9" s="398" t="s">
        <v>294</v>
      </c>
      <c r="N9" s="404"/>
      <c r="O9" s="402" t="s">
        <v>319</v>
      </c>
      <c r="P9" s="17"/>
      <c r="Q9" s="424"/>
    </row>
    <row r="10" spans="1:17" s="3" customFormat="1" ht="30" customHeight="1" thickBot="1" x14ac:dyDescent="0.35">
      <c r="A10" s="74">
        <v>3</v>
      </c>
      <c r="B10" s="408" t="s">
        <v>152</v>
      </c>
      <c r="C10" s="77" t="s">
        <v>348</v>
      </c>
      <c r="D10" s="18">
        <f>COUNTA(E22:E86)+D9+1</f>
        <v>130</v>
      </c>
      <c r="E10" s="82">
        <f>COUNTA(E22:E86)+1</f>
        <v>46</v>
      </c>
      <c r="F10" s="415">
        <f>MIN(E22:E87)</f>
        <v>42.73</v>
      </c>
      <c r="G10" s="48">
        <f>AVERAGE(E22:E88)</f>
        <v>43.721111111111107</v>
      </c>
      <c r="H10" s="16">
        <v>0</v>
      </c>
      <c r="I10" s="87">
        <f t="shared" ref="I10:I15" si="1">G10-F10</f>
        <v>0.99111111111110972</v>
      </c>
      <c r="J10" s="92">
        <v>6.7516041666666679E-2</v>
      </c>
      <c r="K10" s="100">
        <f t="shared" si="0"/>
        <v>2.4330462962962977E-2</v>
      </c>
      <c r="L10" s="101">
        <f>K10</f>
        <v>2.4330462962962977E-2</v>
      </c>
      <c r="M10" s="398" t="s">
        <v>295</v>
      </c>
      <c r="N10" s="405"/>
      <c r="O10" s="56"/>
      <c r="P10" s="17"/>
    </row>
    <row r="11" spans="1:17" s="3" customFormat="1" ht="30" customHeight="1" x14ac:dyDescent="0.3">
      <c r="A11" s="74">
        <v>4</v>
      </c>
      <c r="B11" s="408" t="s">
        <v>153</v>
      </c>
      <c r="C11" s="77" t="s">
        <v>341</v>
      </c>
      <c r="D11" s="18">
        <f>COUNTA(F22:F86)+D10+1</f>
        <v>189</v>
      </c>
      <c r="E11" s="82">
        <f>COUNTA(F22:F86)+1</f>
        <v>59</v>
      </c>
      <c r="F11" s="117">
        <f>MIN(F22:F87)</f>
        <v>42.25</v>
      </c>
      <c r="G11" s="48">
        <f>AVERAGE(F22:F87)</f>
        <v>42.523793103448277</v>
      </c>
      <c r="H11" s="16">
        <v>10</v>
      </c>
      <c r="I11" s="87">
        <f t="shared" si="1"/>
        <v>0.27379310344827701</v>
      </c>
      <c r="J11" s="92">
        <v>9.7399710648148161E-2</v>
      </c>
      <c r="K11" s="100">
        <f t="shared" si="0"/>
        <v>2.9883668981481482E-2</v>
      </c>
      <c r="L11" s="102">
        <f>K11+L8</f>
        <v>4.929E-2</v>
      </c>
      <c r="M11" s="398" t="s">
        <v>296</v>
      </c>
      <c r="N11" s="64"/>
      <c r="O11" s="46"/>
      <c r="P11" s="17"/>
    </row>
    <row r="12" spans="1:17" s="3" customFormat="1" ht="30" customHeight="1" x14ac:dyDescent="0.3">
      <c r="A12" s="74">
        <v>5</v>
      </c>
      <c r="B12" s="409" t="s">
        <v>151</v>
      </c>
      <c r="C12" s="78" t="s">
        <v>358</v>
      </c>
      <c r="D12" s="18">
        <f>COUNTA(G22:G86)+D11+1</f>
        <v>216</v>
      </c>
      <c r="E12" s="82">
        <f>COUNTA(G22:G86)+1</f>
        <v>27</v>
      </c>
      <c r="F12" s="88">
        <f>MIN(G22:G87)</f>
        <v>42.56</v>
      </c>
      <c r="G12" s="48">
        <f>AVERAGE(G22:G887)</f>
        <v>42.995384615384602</v>
      </c>
      <c r="H12" s="16">
        <v>2</v>
      </c>
      <c r="I12" s="87">
        <f t="shared" si="1"/>
        <v>0.43538461538459927</v>
      </c>
      <c r="J12" s="92">
        <v>0.11209628472222222</v>
      </c>
      <c r="K12" s="100">
        <f t="shared" si="0"/>
        <v>1.4696574074074056E-2</v>
      </c>
      <c r="L12" s="101">
        <f>K12+L9</f>
        <v>3.8475821759259239E-2</v>
      </c>
      <c r="M12" s="398" t="s">
        <v>297</v>
      </c>
      <c r="N12" s="64"/>
      <c r="O12" s="47"/>
    </row>
    <row r="13" spans="1:17" s="3" customFormat="1" ht="30" customHeight="1" thickBot="1" x14ac:dyDescent="0.35">
      <c r="A13" s="74">
        <v>6</v>
      </c>
      <c r="B13" s="409" t="s">
        <v>152</v>
      </c>
      <c r="C13" s="78" t="s">
        <v>339</v>
      </c>
      <c r="D13" s="18">
        <f>COUNTA(H22:H86)+D12+1</f>
        <v>242</v>
      </c>
      <c r="E13" s="82">
        <f>COUNTA(H22:H86)+1</f>
        <v>26</v>
      </c>
      <c r="F13" s="413">
        <f>MIN(H22:H87)</f>
        <v>43.08</v>
      </c>
      <c r="G13" s="48">
        <f>AVERAGE(H22:H87)</f>
        <v>43.992399999999996</v>
      </c>
      <c r="H13" s="16">
        <v>1</v>
      </c>
      <c r="I13" s="87">
        <f>G13-F13</f>
        <v>0.9123999999999981</v>
      </c>
      <c r="J13" s="92">
        <v>0.12634751157407406</v>
      </c>
      <c r="K13" s="100">
        <f t="shared" si="0"/>
        <v>1.4251226851851845E-2</v>
      </c>
      <c r="L13" s="101">
        <f>K13+L10</f>
        <v>3.8581689814814822E-2</v>
      </c>
      <c r="M13" s="398" t="s">
        <v>298</v>
      </c>
      <c r="N13" s="64"/>
      <c r="O13" s="47"/>
    </row>
    <row r="14" spans="1:17" s="3" customFormat="1" ht="30" customHeight="1" thickBot="1" x14ac:dyDescent="0.35">
      <c r="A14" s="74">
        <v>7</v>
      </c>
      <c r="B14" s="409" t="s">
        <v>151</v>
      </c>
      <c r="C14" s="78" t="s">
        <v>359</v>
      </c>
      <c r="D14" s="18">
        <f>COUNTA(I22:I86)+D13+1</f>
        <v>298</v>
      </c>
      <c r="E14" s="82">
        <f>COUNTA(I22:I86)+1</f>
        <v>56</v>
      </c>
      <c r="F14" s="415">
        <f>MIN(I22:I87)</f>
        <v>42.37</v>
      </c>
      <c r="G14" s="48">
        <f>AVERAGE(I22:I87)</f>
        <v>42.86163636363635</v>
      </c>
      <c r="H14" s="16">
        <v>0</v>
      </c>
      <c r="I14" s="87">
        <f t="shared" si="1"/>
        <v>0.49163636363635277</v>
      </c>
      <c r="J14" s="92">
        <v>0.15526493055555554</v>
      </c>
      <c r="K14" s="100">
        <f t="shared" si="0"/>
        <v>2.891741898148148E-2</v>
      </c>
      <c r="L14" s="102">
        <f t="shared" ref="L10:L15" si="2">K14+L12</f>
        <v>6.7393240740740712E-2</v>
      </c>
      <c r="M14" s="398" t="s">
        <v>299</v>
      </c>
      <c r="N14" s="64"/>
      <c r="O14" s="47"/>
    </row>
    <row r="15" spans="1:17" s="3" customFormat="1" ht="30" customHeight="1" thickBot="1" x14ac:dyDescent="0.35">
      <c r="A15" s="75" t="s">
        <v>37</v>
      </c>
      <c r="B15" s="410" t="s">
        <v>152</v>
      </c>
      <c r="C15" s="79" t="s">
        <v>352</v>
      </c>
      <c r="D15" s="116">
        <f>COUNTA(J22:J86)+D14+1</f>
        <v>321</v>
      </c>
      <c r="E15" s="83">
        <f>COUNTA(J22:J86)+1</f>
        <v>23</v>
      </c>
      <c r="F15" s="418">
        <f>MIN(J22:J87)</f>
        <v>42.79</v>
      </c>
      <c r="G15" s="66">
        <f>AVERAGE(J22:J87)</f>
        <v>43.710909090909084</v>
      </c>
      <c r="H15" s="67">
        <v>0</v>
      </c>
      <c r="I15" s="90">
        <f t="shared" si="1"/>
        <v>0.92090909090908468</v>
      </c>
      <c r="J15" s="93" t="str">
        <f>'Общие результаты'!G6</f>
        <v>4:00:44</v>
      </c>
      <c r="K15" s="103">
        <f t="shared" si="0"/>
        <v>1.1910995370370381E-2</v>
      </c>
      <c r="L15" s="104">
        <f t="shared" si="2"/>
        <v>5.0492685185185203E-2</v>
      </c>
      <c r="M15" s="95"/>
      <c r="N15" s="401" t="s">
        <v>394</v>
      </c>
      <c r="O15" s="400" t="s">
        <v>315</v>
      </c>
    </row>
    <row r="16" spans="1:17" s="3" customFormat="1" ht="30" customHeight="1" x14ac:dyDescent="0.3">
      <c r="A16" s="51"/>
      <c r="B16" s="52"/>
      <c r="C16" s="53"/>
      <c r="D16" s="53"/>
      <c r="E16" s="53"/>
      <c r="F16" s="38">
        <f>AVERAGE(F8:F11)</f>
        <v>42.349999999999994</v>
      </c>
      <c r="G16" s="41">
        <f>AVERAGE(G8:G11)</f>
        <v>42.988840088727564</v>
      </c>
      <c r="H16" s="54" t="s">
        <v>344</v>
      </c>
      <c r="I16" s="42">
        <f>AVERAGE(I8:I11)</f>
        <v>0.63884008872756581</v>
      </c>
      <c r="J16" s="53"/>
      <c r="K16" s="53"/>
      <c r="L16" s="53"/>
      <c r="M16" s="19"/>
      <c r="N16" s="19"/>
    </row>
    <row r="17" spans="1:14" s="3" customFormat="1" ht="30" customHeight="1" x14ac:dyDescent="0.3">
      <c r="A17" s="51"/>
      <c r="B17" s="52"/>
      <c r="C17" s="53"/>
      <c r="D17" s="53"/>
      <c r="E17" s="53"/>
      <c r="F17" s="38">
        <f>AVERAGE(F9,F12,F14)</f>
        <v>42.433333333333337</v>
      </c>
      <c r="G17" s="41">
        <f>AVERAGE(G9,G12,G14)</f>
        <v>42.940562548562546</v>
      </c>
      <c r="H17" s="54" t="s">
        <v>360</v>
      </c>
      <c r="I17" s="42">
        <f>AVERAGE(I9,I12,I14)</f>
        <v>0.50722921522920694</v>
      </c>
      <c r="J17" s="53"/>
      <c r="K17" s="53"/>
      <c r="L17" s="53"/>
      <c r="M17" s="19"/>
      <c r="N17" s="19"/>
    </row>
    <row r="18" spans="1:14" ht="27.75" customHeight="1" x14ac:dyDescent="0.3">
      <c r="A18" s="20"/>
      <c r="B18" s="20"/>
      <c r="C18" s="20"/>
      <c r="D18" s="21"/>
      <c r="E18" s="22"/>
      <c r="F18" s="23">
        <f>AVERAGE(F10,F13,F15)</f>
        <v>42.866666666666667</v>
      </c>
      <c r="G18" s="24">
        <f>AVERAGE(G10,G13,G15)</f>
        <v>43.808140067340069</v>
      </c>
      <c r="H18" s="55" t="s">
        <v>361</v>
      </c>
      <c r="I18" s="25">
        <f>AVERAGE(I10,I13,I15)</f>
        <v>0.94147340067339746</v>
      </c>
      <c r="J18" s="22"/>
      <c r="K18" s="22" t="s">
        <v>22</v>
      </c>
      <c r="L18" s="22"/>
      <c r="M18" s="19"/>
      <c r="N18" s="19"/>
    </row>
    <row r="19" spans="1:14" ht="30" customHeight="1" thickBot="1" x14ac:dyDescent="0.35">
      <c r="A19" s="26"/>
      <c r="B19" s="26"/>
      <c r="C19" s="26"/>
      <c r="D19" s="22"/>
      <c r="E19" s="22"/>
      <c r="F19" s="27">
        <f>AVERAGE(F8:F15)</f>
        <v>42.524999999999999</v>
      </c>
      <c r="G19" s="28">
        <f>AVERAGE(C22:J91)</f>
        <v>43.083757961783441</v>
      </c>
      <c r="H19" s="29"/>
      <c r="I19" s="30">
        <f>AVERAGE(I8:I15)</f>
        <v>0.66446130310503726</v>
      </c>
      <c r="J19" s="22"/>
      <c r="K19" s="22"/>
      <c r="L19" s="22"/>
      <c r="M19" s="26"/>
      <c r="N19" s="26"/>
    </row>
    <row r="21" spans="1:14" ht="15" thickBot="1" x14ac:dyDescent="0.35">
      <c r="C21" s="31" t="str">
        <f>B8</f>
        <v>Якусик Саша</v>
      </c>
      <c r="D21" s="31" t="str">
        <f>B9</f>
        <v>Закалюк Женя</v>
      </c>
      <c r="E21" s="15" t="str">
        <f>B10</f>
        <v>Карлюк Марина</v>
      </c>
      <c r="F21" s="15" t="str">
        <f>B11</f>
        <v>Якусик Саша</v>
      </c>
      <c r="G21" s="15" t="str">
        <f>B12</f>
        <v>Закалюк Женя</v>
      </c>
      <c r="H21" s="15" t="str">
        <f>B13</f>
        <v>Карлюк Марина</v>
      </c>
      <c r="I21" s="15" t="str">
        <f>B14</f>
        <v>Закалюк Женя</v>
      </c>
      <c r="J21" s="15" t="str">
        <f>B15</f>
        <v>Карлюк Марина</v>
      </c>
    </row>
    <row r="22" spans="1:14" x14ac:dyDescent="0.3">
      <c r="B22" s="1">
        <v>1</v>
      </c>
      <c r="C22" s="32">
        <v>44.24</v>
      </c>
      <c r="D22" s="33">
        <v>44.45</v>
      </c>
      <c r="E22" s="33">
        <v>46.25</v>
      </c>
      <c r="F22" s="33">
        <v>43.78</v>
      </c>
      <c r="G22" s="33">
        <v>44.02</v>
      </c>
      <c r="H22" s="33">
        <v>44.36</v>
      </c>
      <c r="I22" s="107">
        <v>44.66</v>
      </c>
      <c r="J22" s="108">
        <v>46.64</v>
      </c>
      <c r="K22" s="105"/>
      <c r="M22" s="2"/>
      <c r="N22" s="2"/>
    </row>
    <row r="23" spans="1:14" x14ac:dyDescent="0.3">
      <c r="B23" s="1">
        <v>2</v>
      </c>
      <c r="C23" s="34">
        <v>44.26</v>
      </c>
      <c r="D23" s="35">
        <v>43.79</v>
      </c>
      <c r="E23" s="35">
        <v>43.7</v>
      </c>
      <c r="F23" s="35">
        <v>42.84</v>
      </c>
      <c r="G23" s="35">
        <v>43.56</v>
      </c>
      <c r="H23" s="35">
        <v>44.04</v>
      </c>
      <c r="I23" s="105">
        <v>43.04</v>
      </c>
      <c r="J23" s="109">
        <v>43.59</v>
      </c>
      <c r="K23" s="105"/>
      <c r="M23" s="3"/>
      <c r="N23" s="3"/>
    </row>
    <row r="24" spans="1:14" x14ac:dyDescent="0.3">
      <c r="B24" s="1">
        <v>3</v>
      </c>
      <c r="C24" s="34">
        <v>44.51</v>
      </c>
      <c r="D24" s="35">
        <v>44.06</v>
      </c>
      <c r="E24" s="35">
        <v>43.51</v>
      </c>
      <c r="F24" s="35">
        <v>42.52</v>
      </c>
      <c r="G24" s="35">
        <v>42.86</v>
      </c>
      <c r="H24" s="35">
        <v>43.53</v>
      </c>
      <c r="I24" s="105">
        <v>43.03</v>
      </c>
      <c r="J24" s="109">
        <v>43.83</v>
      </c>
      <c r="K24" s="105"/>
      <c r="M24" s="3"/>
      <c r="N24" s="3"/>
    </row>
    <row r="25" spans="1:14" x14ac:dyDescent="0.3">
      <c r="B25" s="1">
        <v>4</v>
      </c>
      <c r="C25" s="34">
        <v>42.85</v>
      </c>
      <c r="D25" s="35">
        <v>45.48</v>
      </c>
      <c r="E25" s="35">
        <v>43.46</v>
      </c>
      <c r="F25" s="35">
        <v>42.7</v>
      </c>
      <c r="G25" s="35">
        <v>42.99</v>
      </c>
      <c r="H25" s="35">
        <v>44.06</v>
      </c>
      <c r="I25" s="105">
        <v>43.99</v>
      </c>
      <c r="J25" s="109">
        <v>44.21</v>
      </c>
      <c r="K25" s="105"/>
      <c r="M25" s="3"/>
      <c r="N25" s="3"/>
    </row>
    <row r="26" spans="1:14" x14ac:dyDescent="0.3">
      <c r="B26" s="1">
        <v>5</v>
      </c>
      <c r="C26" s="34">
        <v>45.3</v>
      </c>
      <c r="D26" s="35">
        <v>42.75</v>
      </c>
      <c r="E26" s="35">
        <v>43.53</v>
      </c>
      <c r="F26" s="35">
        <v>42.52</v>
      </c>
      <c r="G26" s="35">
        <v>43.06</v>
      </c>
      <c r="H26" s="35">
        <v>44.78</v>
      </c>
      <c r="I26" s="105">
        <v>43.04</v>
      </c>
      <c r="J26" s="109">
        <v>43.48</v>
      </c>
      <c r="K26" s="105"/>
    </row>
    <row r="27" spans="1:14" x14ac:dyDescent="0.3">
      <c r="B27" s="1">
        <v>6</v>
      </c>
      <c r="C27" s="34">
        <v>42.8</v>
      </c>
      <c r="D27" s="35">
        <v>42.86</v>
      </c>
      <c r="E27" s="35">
        <v>44.28</v>
      </c>
      <c r="F27" s="35">
        <v>42.41</v>
      </c>
      <c r="G27" s="35">
        <v>42.76</v>
      </c>
      <c r="H27" s="35">
        <v>43.08</v>
      </c>
      <c r="I27" s="105">
        <v>43.53</v>
      </c>
      <c r="J27" s="109">
        <v>43.27</v>
      </c>
      <c r="K27" s="105"/>
    </row>
    <row r="28" spans="1:14" x14ac:dyDescent="0.3">
      <c r="B28" s="1">
        <v>7</v>
      </c>
      <c r="C28" s="34">
        <v>43.4</v>
      </c>
      <c r="D28" s="35">
        <v>42.67</v>
      </c>
      <c r="E28" s="35">
        <v>44.03</v>
      </c>
      <c r="F28" s="35">
        <v>42.43</v>
      </c>
      <c r="G28" s="35">
        <v>42.74</v>
      </c>
      <c r="H28" s="35">
        <v>45.11</v>
      </c>
      <c r="I28" s="105">
        <v>43.48</v>
      </c>
      <c r="J28" s="109">
        <v>42.98</v>
      </c>
      <c r="K28" s="105"/>
    </row>
    <row r="29" spans="1:14" x14ac:dyDescent="0.3">
      <c r="B29" s="1">
        <v>8</v>
      </c>
      <c r="C29" s="34">
        <v>42.45</v>
      </c>
      <c r="D29" s="35">
        <v>42.75</v>
      </c>
      <c r="E29" s="35">
        <v>43.4</v>
      </c>
      <c r="F29" s="35">
        <v>42.57</v>
      </c>
      <c r="G29" s="35">
        <v>43.65</v>
      </c>
      <c r="H29" s="35">
        <v>44.88</v>
      </c>
      <c r="I29" s="105">
        <v>42.71</v>
      </c>
      <c r="J29" s="109">
        <v>42.79</v>
      </c>
      <c r="K29" s="105"/>
    </row>
    <row r="30" spans="1:14" x14ac:dyDescent="0.3">
      <c r="B30" s="1">
        <v>9</v>
      </c>
      <c r="C30" s="40">
        <v>42.92</v>
      </c>
      <c r="D30" s="35">
        <v>43.06</v>
      </c>
      <c r="E30" s="35">
        <v>43.81</v>
      </c>
      <c r="F30" s="35">
        <v>42.36</v>
      </c>
      <c r="G30" s="35">
        <v>43.03</v>
      </c>
      <c r="H30" s="35">
        <v>43.46</v>
      </c>
      <c r="I30" s="105">
        <v>43.28</v>
      </c>
      <c r="J30" s="109">
        <v>44.78</v>
      </c>
      <c r="K30" s="105"/>
    </row>
    <row r="31" spans="1:14" x14ac:dyDescent="0.3">
      <c r="B31" s="1">
        <v>10</v>
      </c>
      <c r="C31" s="34">
        <v>42.27</v>
      </c>
      <c r="D31" s="35">
        <v>42.57</v>
      </c>
      <c r="E31" s="35">
        <v>43.05</v>
      </c>
      <c r="F31" s="35">
        <v>42.48</v>
      </c>
      <c r="G31" s="35">
        <v>42.85</v>
      </c>
      <c r="H31" s="35">
        <v>43.74</v>
      </c>
      <c r="I31" s="105">
        <v>43.07</v>
      </c>
      <c r="J31" s="109">
        <v>45.91</v>
      </c>
      <c r="K31" s="105"/>
    </row>
    <row r="32" spans="1:14" x14ac:dyDescent="0.3">
      <c r="B32" s="1">
        <v>11</v>
      </c>
      <c r="C32" s="34">
        <v>43.05</v>
      </c>
      <c r="D32" s="35">
        <v>43.4</v>
      </c>
      <c r="E32" s="35">
        <v>43.32</v>
      </c>
      <c r="F32" s="35">
        <v>42.58</v>
      </c>
      <c r="G32" s="35">
        <v>43.01</v>
      </c>
      <c r="H32" s="35">
        <v>43.38</v>
      </c>
      <c r="I32" s="105">
        <v>43.14</v>
      </c>
      <c r="J32" s="109">
        <v>43.05</v>
      </c>
      <c r="K32" s="105"/>
    </row>
    <row r="33" spans="2:12" x14ac:dyDescent="0.3">
      <c r="B33" s="1">
        <v>12</v>
      </c>
      <c r="C33" s="34">
        <v>43.94</v>
      </c>
      <c r="D33" s="35">
        <v>42.87</v>
      </c>
      <c r="E33" s="35">
        <v>44.12</v>
      </c>
      <c r="F33" s="35">
        <v>42.52</v>
      </c>
      <c r="G33" s="35">
        <v>43.79</v>
      </c>
      <c r="H33" s="35">
        <v>44.04</v>
      </c>
      <c r="I33" s="105">
        <v>42.82</v>
      </c>
      <c r="J33" s="109">
        <v>43.16</v>
      </c>
      <c r="K33" s="105"/>
    </row>
    <row r="34" spans="2:12" x14ac:dyDescent="0.3">
      <c r="B34" s="1">
        <v>13</v>
      </c>
      <c r="C34" s="34">
        <v>42.88</v>
      </c>
      <c r="D34" s="35">
        <v>42.68</v>
      </c>
      <c r="E34" s="35">
        <v>43.15</v>
      </c>
      <c r="F34" s="35">
        <v>42.42</v>
      </c>
      <c r="G34" s="35">
        <v>43.55</v>
      </c>
      <c r="H34" s="35">
        <v>44.79</v>
      </c>
      <c r="I34" s="105">
        <v>42.83</v>
      </c>
      <c r="J34" s="109">
        <v>44.47</v>
      </c>
      <c r="K34" s="106"/>
      <c r="L34" s="1"/>
    </row>
    <row r="35" spans="2:12" x14ac:dyDescent="0.3">
      <c r="B35" s="1">
        <v>14</v>
      </c>
      <c r="C35" s="37">
        <v>43.35</v>
      </c>
      <c r="D35" s="35">
        <v>42.79</v>
      </c>
      <c r="E35" s="35">
        <v>43.05</v>
      </c>
      <c r="F35" s="35">
        <v>42.57</v>
      </c>
      <c r="G35" s="35">
        <v>42.91</v>
      </c>
      <c r="H35" s="35">
        <v>44.36</v>
      </c>
      <c r="I35" s="105">
        <v>42.68</v>
      </c>
      <c r="J35" s="109">
        <v>43.18</v>
      </c>
      <c r="K35" s="106"/>
      <c r="L35" s="1"/>
    </row>
    <row r="36" spans="2:12" x14ac:dyDescent="0.3">
      <c r="B36" s="1">
        <v>15</v>
      </c>
      <c r="C36" s="34">
        <v>42.46</v>
      </c>
      <c r="D36" s="35">
        <v>42.88</v>
      </c>
      <c r="E36" s="35">
        <v>44.09</v>
      </c>
      <c r="F36" s="35">
        <v>42.37</v>
      </c>
      <c r="G36" s="35">
        <v>42.66</v>
      </c>
      <c r="H36" s="35">
        <v>44.34</v>
      </c>
      <c r="I36" s="105">
        <v>42.63</v>
      </c>
      <c r="J36" s="109">
        <v>42.93</v>
      </c>
      <c r="K36" s="106"/>
      <c r="L36" s="1"/>
    </row>
    <row r="37" spans="2:12" x14ac:dyDescent="0.3">
      <c r="B37" s="1">
        <v>16</v>
      </c>
      <c r="C37" s="34">
        <v>42.26</v>
      </c>
      <c r="D37" s="43">
        <v>42.74</v>
      </c>
      <c r="E37" s="35">
        <v>43.07</v>
      </c>
      <c r="F37" s="35">
        <v>42.37</v>
      </c>
      <c r="G37" s="35">
        <v>42.82</v>
      </c>
      <c r="H37" s="35">
        <v>44.45</v>
      </c>
      <c r="I37" s="105">
        <v>42.63</v>
      </c>
      <c r="J37" s="109">
        <v>43.61</v>
      </c>
      <c r="K37" s="106"/>
      <c r="L37" s="1"/>
    </row>
    <row r="38" spans="2:12" x14ac:dyDescent="0.3">
      <c r="B38" s="1">
        <v>17</v>
      </c>
      <c r="C38" s="34">
        <v>42.21</v>
      </c>
      <c r="D38" s="35">
        <v>42.88</v>
      </c>
      <c r="E38" s="35">
        <v>42.73</v>
      </c>
      <c r="F38" s="35">
        <v>42.44</v>
      </c>
      <c r="G38" s="35">
        <v>42.6</v>
      </c>
      <c r="H38" s="35">
        <v>43.5</v>
      </c>
      <c r="I38" s="105">
        <v>42.7</v>
      </c>
      <c r="J38" s="109">
        <v>42.92</v>
      </c>
      <c r="K38" s="106"/>
      <c r="L38" s="1"/>
    </row>
    <row r="39" spans="2:12" x14ac:dyDescent="0.3">
      <c r="B39" s="1">
        <v>18</v>
      </c>
      <c r="C39" s="34">
        <v>42.34</v>
      </c>
      <c r="D39" s="35">
        <v>42.73</v>
      </c>
      <c r="E39" s="35">
        <v>43.57</v>
      </c>
      <c r="F39" s="35">
        <v>42.25</v>
      </c>
      <c r="G39" s="35">
        <v>42.56</v>
      </c>
      <c r="H39" s="35">
        <v>45.02</v>
      </c>
      <c r="I39" s="105">
        <v>42.8</v>
      </c>
      <c r="J39" s="109">
        <v>44.01</v>
      </c>
      <c r="K39" s="106"/>
      <c r="L39" s="1"/>
    </row>
    <row r="40" spans="2:12" x14ac:dyDescent="0.3">
      <c r="B40" s="1">
        <v>19</v>
      </c>
      <c r="C40" s="34">
        <v>42.29</v>
      </c>
      <c r="D40" s="35">
        <v>42.67</v>
      </c>
      <c r="E40" s="35">
        <v>43.97</v>
      </c>
      <c r="F40" s="35">
        <v>42.47</v>
      </c>
      <c r="G40" s="35">
        <v>42.68</v>
      </c>
      <c r="H40" s="35">
        <v>43.72</v>
      </c>
      <c r="I40" s="105">
        <v>43.19</v>
      </c>
      <c r="J40" s="109">
        <v>43.5</v>
      </c>
      <c r="K40" s="106"/>
      <c r="L40" s="1"/>
    </row>
    <row r="41" spans="2:12" x14ac:dyDescent="0.3">
      <c r="B41" s="1">
        <v>20</v>
      </c>
      <c r="C41" s="34">
        <v>42.5</v>
      </c>
      <c r="D41" s="35">
        <v>42.62</v>
      </c>
      <c r="E41" s="35">
        <v>43.01</v>
      </c>
      <c r="F41" s="35">
        <v>42.41</v>
      </c>
      <c r="G41" s="35">
        <v>42.7</v>
      </c>
      <c r="H41" s="35">
        <v>43.26</v>
      </c>
      <c r="I41" s="105">
        <v>42.66</v>
      </c>
      <c r="J41" s="109">
        <v>43.31</v>
      </c>
      <c r="K41" s="106"/>
      <c r="L41" s="1"/>
    </row>
    <row r="42" spans="2:12" x14ac:dyDescent="0.3">
      <c r="B42" s="1">
        <v>21</v>
      </c>
      <c r="C42" s="34">
        <v>42.27</v>
      </c>
      <c r="D42" s="35">
        <v>42.55</v>
      </c>
      <c r="E42" s="35">
        <v>44.37</v>
      </c>
      <c r="F42" s="35">
        <v>42.78</v>
      </c>
      <c r="G42" s="35">
        <v>42.96</v>
      </c>
      <c r="H42" s="35">
        <v>43.46</v>
      </c>
      <c r="I42" s="105">
        <v>42.72</v>
      </c>
      <c r="J42" s="109">
        <v>43.04</v>
      </c>
      <c r="K42" s="106"/>
      <c r="L42" s="1"/>
    </row>
    <row r="43" spans="2:12" x14ac:dyDescent="0.3">
      <c r="B43" s="1">
        <v>22</v>
      </c>
      <c r="C43" s="34">
        <v>42.55</v>
      </c>
      <c r="D43" s="35">
        <v>42.79</v>
      </c>
      <c r="E43" s="35">
        <v>42.92</v>
      </c>
      <c r="F43" s="35">
        <v>42.35</v>
      </c>
      <c r="G43" s="35">
        <v>42.8</v>
      </c>
      <c r="H43" s="35">
        <v>43.27</v>
      </c>
      <c r="I43" s="105">
        <v>42.9</v>
      </c>
      <c r="J43" s="109">
        <v>42.98</v>
      </c>
      <c r="K43" s="106"/>
      <c r="L43" s="1"/>
    </row>
    <row r="44" spans="2:12" x14ac:dyDescent="0.3">
      <c r="B44" s="1">
        <v>23</v>
      </c>
      <c r="C44" s="34">
        <v>42.05</v>
      </c>
      <c r="D44" s="35">
        <v>42.76</v>
      </c>
      <c r="E44" s="35">
        <v>43.33</v>
      </c>
      <c r="F44" s="35">
        <v>42.36</v>
      </c>
      <c r="G44" s="35">
        <v>42.92</v>
      </c>
      <c r="H44" s="35">
        <v>43.48</v>
      </c>
      <c r="I44" s="105">
        <v>42.67</v>
      </c>
      <c r="J44" s="109"/>
      <c r="K44" s="106"/>
      <c r="L44" s="1"/>
    </row>
    <row r="45" spans="2:12" x14ac:dyDescent="0.3">
      <c r="B45" s="1">
        <v>24</v>
      </c>
      <c r="C45" s="34">
        <v>42.74</v>
      </c>
      <c r="D45" s="35">
        <v>43</v>
      </c>
      <c r="E45" s="35">
        <v>44.83</v>
      </c>
      <c r="F45" s="35">
        <v>42.39</v>
      </c>
      <c r="G45" s="35">
        <v>42.86</v>
      </c>
      <c r="H45" s="35">
        <v>44.6</v>
      </c>
      <c r="I45" s="105">
        <v>42.72</v>
      </c>
      <c r="J45" s="109"/>
      <c r="K45" s="106"/>
      <c r="L45" s="1"/>
    </row>
    <row r="46" spans="2:12" x14ac:dyDescent="0.3">
      <c r="B46" s="1">
        <v>25</v>
      </c>
      <c r="C46" s="34">
        <v>42.54</v>
      </c>
      <c r="D46" s="35">
        <v>42.43</v>
      </c>
      <c r="E46" s="35">
        <v>43.64</v>
      </c>
      <c r="F46" s="35">
        <v>42.28</v>
      </c>
      <c r="G46" s="35">
        <v>42.81</v>
      </c>
      <c r="H46" s="35">
        <v>43.1</v>
      </c>
      <c r="I46" s="105">
        <v>42.74</v>
      </c>
      <c r="J46" s="109"/>
      <c r="K46" s="106"/>
      <c r="L46" s="1"/>
    </row>
    <row r="47" spans="2:12" x14ac:dyDescent="0.3">
      <c r="B47" s="1">
        <v>26</v>
      </c>
      <c r="C47" s="34">
        <v>42.44</v>
      </c>
      <c r="D47" s="35">
        <v>42.51</v>
      </c>
      <c r="E47" s="35">
        <v>44.35</v>
      </c>
      <c r="F47" s="35">
        <v>42.26</v>
      </c>
      <c r="G47" s="35">
        <v>42.73</v>
      </c>
      <c r="H47" s="35"/>
      <c r="I47" s="105">
        <v>42.74</v>
      </c>
      <c r="J47" s="109"/>
      <c r="K47" s="106"/>
      <c r="L47" s="1"/>
    </row>
    <row r="48" spans="2:12" x14ac:dyDescent="0.3">
      <c r="B48" s="1">
        <v>27</v>
      </c>
      <c r="C48" s="34">
        <v>42.55</v>
      </c>
      <c r="D48" s="35">
        <v>42.61</v>
      </c>
      <c r="E48" s="35">
        <v>44.81</v>
      </c>
      <c r="F48" s="35">
        <v>42.34</v>
      </c>
      <c r="G48" s="35"/>
      <c r="H48" s="35"/>
      <c r="I48" s="105">
        <v>42.74</v>
      </c>
      <c r="J48" s="109"/>
      <c r="K48" s="106"/>
      <c r="L48" s="1"/>
    </row>
    <row r="49" spans="2:12" x14ac:dyDescent="0.3">
      <c r="B49" s="1">
        <v>28</v>
      </c>
      <c r="C49" s="34">
        <v>42.46</v>
      </c>
      <c r="D49" s="35">
        <v>42.63</v>
      </c>
      <c r="E49" s="35">
        <v>43.7</v>
      </c>
      <c r="F49" s="35">
        <v>42.39</v>
      </c>
      <c r="G49" s="35"/>
      <c r="H49" s="35"/>
      <c r="I49" s="105">
        <v>42.97</v>
      </c>
      <c r="J49" s="109"/>
      <c r="K49" s="106"/>
      <c r="L49" s="1"/>
    </row>
    <row r="50" spans="2:12" x14ac:dyDescent="0.3">
      <c r="B50" s="1">
        <v>29</v>
      </c>
      <c r="C50" s="34">
        <v>42.11</v>
      </c>
      <c r="D50" s="35">
        <v>42.61</v>
      </c>
      <c r="E50" s="35">
        <v>43.29</v>
      </c>
      <c r="F50" s="35">
        <v>44.06</v>
      </c>
      <c r="G50" s="35"/>
      <c r="H50" s="35"/>
      <c r="I50" s="105">
        <v>42.9</v>
      </c>
      <c r="J50" s="109"/>
      <c r="K50" s="106"/>
      <c r="L50" s="1"/>
    </row>
    <row r="51" spans="2:12" x14ac:dyDescent="0.3">
      <c r="B51" s="1">
        <v>30</v>
      </c>
      <c r="C51" s="34">
        <v>42.28</v>
      </c>
      <c r="D51" s="35">
        <v>42.64</v>
      </c>
      <c r="E51" s="35">
        <v>43.33</v>
      </c>
      <c r="F51" s="35">
        <v>42.57</v>
      </c>
      <c r="G51" s="35"/>
      <c r="H51" s="35"/>
      <c r="I51" s="105">
        <v>42.68</v>
      </c>
      <c r="J51" s="109"/>
      <c r="K51" s="106"/>
      <c r="L51" s="1"/>
    </row>
    <row r="52" spans="2:12" x14ac:dyDescent="0.3">
      <c r="B52" s="1">
        <v>31</v>
      </c>
      <c r="C52" s="34">
        <v>42.31</v>
      </c>
      <c r="D52" s="35">
        <v>43.19</v>
      </c>
      <c r="E52" s="35">
        <v>43</v>
      </c>
      <c r="F52" s="35">
        <v>42.56</v>
      </c>
      <c r="G52" s="35"/>
      <c r="H52" s="35"/>
      <c r="I52" s="105">
        <v>42.77</v>
      </c>
      <c r="J52" s="109"/>
      <c r="K52" s="106"/>
      <c r="L52" s="1"/>
    </row>
    <row r="53" spans="2:12" x14ac:dyDescent="0.3">
      <c r="B53" s="1">
        <v>32</v>
      </c>
      <c r="C53" s="34">
        <v>42.18</v>
      </c>
      <c r="D53" s="35">
        <v>42.7</v>
      </c>
      <c r="E53" s="35">
        <v>45.07</v>
      </c>
      <c r="F53" s="35">
        <v>42.5</v>
      </c>
      <c r="G53" s="35"/>
      <c r="H53" s="35"/>
      <c r="I53" s="105">
        <v>42.71</v>
      </c>
      <c r="J53" s="109"/>
      <c r="K53" s="106"/>
      <c r="L53" s="1"/>
    </row>
    <row r="54" spans="2:12" x14ac:dyDescent="0.3">
      <c r="B54" s="1">
        <v>33</v>
      </c>
      <c r="C54" s="34">
        <v>42.42</v>
      </c>
      <c r="D54" s="35">
        <v>42.37</v>
      </c>
      <c r="E54" s="35">
        <v>43.11</v>
      </c>
      <c r="F54" s="35">
        <v>42.43</v>
      </c>
      <c r="G54" s="35"/>
      <c r="H54" s="35"/>
      <c r="I54" s="105">
        <v>42.81</v>
      </c>
      <c r="J54" s="109"/>
      <c r="K54" s="106"/>
      <c r="L54" s="1"/>
    </row>
    <row r="55" spans="2:12" x14ac:dyDescent="0.3">
      <c r="B55" s="1">
        <v>34</v>
      </c>
      <c r="C55" s="34">
        <v>42.14</v>
      </c>
      <c r="D55" s="35">
        <v>42.64</v>
      </c>
      <c r="E55" s="35">
        <v>43.12</v>
      </c>
      <c r="F55" s="35">
        <v>42.33</v>
      </c>
      <c r="G55" s="35"/>
      <c r="H55" s="35"/>
      <c r="I55" s="105">
        <v>42.56</v>
      </c>
      <c r="J55" s="109"/>
      <c r="K55" s="106"/>
      <c r="L55" s="1"/>
    </row>
    <row r="56" spans="2:12" x14ac:dyDescent="0.3">
      <c r="B56" s="1">
        <v>35</v>
      </c>
      <c r="C56" s="34">
        <v>42.15</v>
      </c>
      <c r="D56" s="35">
        <v>43.16</v>
      </c>
      <c r="E56" s="35">
        <v>43.4</v>
      </c>
      <c r="F56" s="35">
        <v>42.47</v>
      </c>
      <c r="G56" s="35"/>
      <c r="H56" s="35"/>
      <c r="I56" s="105">
        <v>42.88</v>
      </c>
      <c r="J56" s="109"/>
      <c r="K56" s="106"/>
      <c r="L56" s="1"/>
    </row>
    <row r="57" spans="2:12" x14ac:dyDescent="0.3">
      <c r="B57" s="1">
        <v>36</v>
      </c>
      <c r="C57" s="34">
        <v>42.34</v>
      </c>
      <c r="D57" s="35">
        <v>43.11</v>
      </c>
      <c r="E57" s="35">
        <v>43.98</v>
      </c>
      <c r="F57" s="35">
        <v>42.35</v>
      </c>
      <c r="G57" s="35"/>
      <c r="H57" s="35"/>
      <c r="I57" s="105">
        <v>42.78</v>
      </c>
      <c r="J57" s="109"/>
      <c r="K57" s="106"/>
      <c r="L57" s="1"/>
    </row>
    <row r="58" spans="2:12" x14ac:dyDescent="0.3">
      <c r="B58" s="1">
        <v>37</v>
      </c>
      <c r="C58" s="34">
        <v>42.22</v>
      </c>
      <c r="D58" s="35">
        <v>43.72</v>
      </c>
      <c r="E58" s="35">
        <v>43.33</v>
      </c>
      <c r="F58" s="35">
        <v>42.31</v>
      </c>
      <c r="G58" s="35"/>
      <c r="H58" s="35"/>
      <c r="I58" s="105">
        <v>42.54</v>
      </c>
      <c r="J58" s="109"/>
      <c r="K58" s="106"/>
      <c r="L58" s="1"/>
    </row>
    <row r="59" spans="2:12" x14ac:dyDescent="0.3">
      <c r="B59" s="1">
        <v>38</v>
      </c>
      <c r="C59" s="34">
        <v>42.31</v>
      </c>
      <c r="D59" s="35">
        <v>43.79</v>
      </c>
      <c r="E59" s="35">
        <v>42.88</v>
      </c>
      <c r="F59" s="35">
        <v>42.4</v>
      </c>
      <c r="G59" s="35"/>
      <c r="H59" s="35"/>
      <c r="I59" s="105">
        <v>42.54</v>
      </c>
      <c r="J59" s="109"/>
      <c r="K59" s="106"/>
      <c r="L59" s="1"/>
    </row>
    <row r="60" spans="2:12" x14ac:dyDescent="0.3">
      <c r="B60" s="1">
        <v>39</v>
      </c>
      <c r="C60" s="34"/>
      <c r="D60" s="35">
        <v>42.74</v>
      </c>
      <c r="E60" s="35">
        <v>43.14</v>
      </c>
      <c r="F60" s="35">
        <v>42.32</v>
      </c>
      <c r="G60" s="35"/>
      <c r="H60" s="35"/>
      <c r="I60" s="105">
        <v>42.69</v>
      </c>
      <c r="J60" s="109"/>
      <c r="K60" s="106"/>
      <c r="L60" s="1"/>
    </row>
    <row r="61" spans="2:12" x14ac:dyDescent="0.3">
      <c r="B61" s="1">
        <v>40</v>
      </c>
      <c r="C61" s="34"/>
      <c r="D61" s="35">
        <v>42.69</v>
      </c>
      <c r="E61" s="35">
        <v>45.54</v>
      </c>
      <c r="F61" s="35">
        <v>42.57</v>
      </c>
      <c r="G61" s="35"/>
      <c r="H61" s="35"/>
      <c r="I61" s="105">
        <v>42.57</v>
      </c>
      <c r="J61" s="109"/>
      <c r="K61" s="106"/>
      <c r="L61" s="1"/>
    </row>
    <row r="62" spans="2:12" x14ac:dyDescent="0.3">
      <c r="B62" s="1">
        <v>41</v>
      </c>
      <c r="C62" s="34"/>
      <c r="D62" s="35">
        <v>42.77</v>
      </c>
      <c r="E62" s="35">
        <v>44.01</v>
      </c>
      <c r="F62" s="35">
        <v>42.38</v>
      </c>
      <c r="G62" s="35"/>
      <c r="H62" s="35"/>
      <c r="I62" s="105">
        <v>42.41</v>
      </c>
      <c r="J62" s="109"/>
      <c r="K62" s="106"/>
      <c r="L62" s="1"/>
    </row>
    <row r="63" spans="2:12" x14ac:dyDescent="0.3">
      <c r="B63" s="1">
        <v>42</v>
      </c>
      <c r="C63" s="34"/>
      <c r="D63" s="35">
        <v>43.25</v>
      </c>
      <c r="E63" s="35">
        <v>44.14</v>
      </c>
      <c r="F63" s="35">
        <v>42.44</v>
      </c>
      <c r="G63" s="35"/>
      <c r="H63" s="35"/>
      <c r="I63" s="105">
        <v>43.28</v>
      </c>
      <c r="J63" s="109"/>
      <c r="K63" s="106"/>
      <c r="L63" s="1"/>
    </row>
    <row r="64" spans="2:12" x14ac:dyDescent="0.3">
      <c r="B64" s="1">
        <v>43</v>
      </c>
      <c r="C64" s="34"/>
      <c r="D64" s="35">
        <v>42.64</v>
      </c>
      <c r="E64" s="35">
        <v>43.6</v>
      </c>
      <c r="F64" s="35">
        <v>42.45</v>
      </c>
      <c r="G64" s="35"/>
      <c r="H64" s="35"/>
      <c r="I64" s="105">
        <v>42.58</v>
      </c>
      <c r="J64" s="109"/>
      <c r="K64" s="106"/>
      <c r="L64" s="1"/>
    </row>
    <row r="65" spans="2:12" x14ac:dyDescent="0.3">
      <c r="B65" s="1">
        <v>44</v>
      </c>
      <c r="C65" s="34"/>
      <c r="D65" s="35">
        <v>42.76</v>
      </c>
      <c r="E65" s="35">
        <v>43.2</v>
      </c>
      <c r="F65" s="35">
        <v>42.45</v>
      </c>
      <c r="G65" s="35"/>
      <c r="H65" s="35"/>
      <c r="I65" s="105">
        <v>42.55</v>
      </c>
      <c r="J65" s="109"/>
      <c r="K65" s="106"/>
      <c r="L65" s="1"/>
    </row>
    <row r="66" spans="2:12" x14ac:dyDescent="0.3">
      <c r="B66" s="1">
        <v>45</v>
      </c>
      <c r="C66" s="34"/>
      <c r="D66" s="35">
        <v>42.65</v>
      </c>
      <c r="E66" s="35">
        <v>44.26</v>
      </c>
      <c r="F66" s="35">
        <v>42.49</v>
      </c>
      <c r="G66" s="35"/>
      <c r="H66" s="35"/>
      <c r="I66" s="105">
        <v>42.73</v>
      </c>
      <c r="J66" s="109"/>
      <c r="K66" s="106"/>
      <c r="L66" s="1"/>
    </row>
    <row r="67" spans="2:12" x14ac:dyDescent="0.3">
      <c r="B67" s="1">
        <v>46</v>
      </c>
      <c r="C67" s="34"/>
      <c r="D67" s="35"/>
      <c r="E67" s="35"/>
      <c r="F67" s="35">
        <v>42.67</v>
      </c>
      <c r="G67" s="35"/>
      <c r="H67" s="35"/>
      <c r="I67" s="105">
        <v>42.54</v>
      </c>
      <c r="J67" s="109"/>
      <c r="K67" s="106"/>
      <c r="L67" s="1"/>
    </row>
    <row r="68" spans="2:12" x14ac:dyDescent="0.3">
      <c r="B68" s="1">
        <v>47</v>
      </c>
      <c r="C68" s="34"/>
      <c r="D68" s="35"/>
      <c r="E68" s="35"/>
      <c r="F68" s="35">
        <v>42.32</v>
      </c>
      <c r="G68" s="35"/>
      <c r="H68" s="35"/>
      <c r="I68" s="105">
        <v>43.18</v>
      </c>
      <c r="J68" s="109"/>
      <c r="K68" s="106"/>
      <c r="L68" s="1"/>
    </row>
    <row r="69" spans="2:12" x14ac:dyDescent="0.3">
      <c r="B69" s="1">
        <v>48</v>
      </c>
      <c r="C69" s="34"/>
      <c r="D69" s="35"/>
      <c r="E69" s="35"/>
      <c r="F69" s="35">
        <v>42.28</v>
      </c>
      <c r="G69" s="35"/>
      <c r="H69" s="35"/>
      <c r="I69" s="105">
        <v>42.81</v>
      </c>
      <c r="J69" s="109"/>
      <c r="K69" s="106"/>
      <c r="L69" s="1"/>
    </row>
    <row r="70" spans="2:12" x14ac:dyDescent="0.3">
      <c r="B70" s="1">
        <v>49</v>
      </c>
      <c r="C70" s="34"/>
      <c r="D70" s="35"/>
      <c r="E70" s="35"/>
      <c r="F70" s="35">
        <v>42.39</v>
      </c>
      <c r="G70" s="35"/>
      <c r="H70" s="35"/>
      <c r="I70" s="105">
        <v>42.58</v>
      </c>
      <c r="J70" s="109"/>
      <c r="K70" s="106"/>
      <c r="L70" s="1"/>
    </row>
    <row r="71" spans="2:12" x14ac:dyDescent="0.3">
      <c r="B71" s="1">
        <v>50</v>
      </c>
      <c r="C71" s="34"/>
      <c r="D71" s="35"/>
      <c r="E71" s="35"/>
      <c r="F71" s="35">
        <v>42.41</v>
      </c>
      <c r="G71" s="35"/>
      <c r="H71" s="35"/>
      <c r="I71" s="105">
        <v>42.37</v>
      </c>
      <c r="J71" s="109"/>
      <c r="K71" s="106"/>
      <c r="L71" s="1"/>
    </row>
    <row r="72" spans="2:12" x14ac:dyDescent="0.3">
      <c r="B72" s="1">
        <v>51</v>
      </c>
      <c r="C72" s="34"/>
      <c r="D72" s="35"/>
      <c r="E72" s="35"/>
      <c r="F72" s="35">
        <v>42.58</v>
      </c>
      <c r="G72" s="35"/>
      <c r="H72" s="35"/>
      <c r="I72" s="105">
        <v>42.81</v>
      </c>
      <c r="J72" s="109"/>
      <c r="K72" s="106"/>
      <c r="L72" s="1"/>
    </row>
    <row r="73" spans="2:12" x14ac:dyDescent="0.3">
      <c r="B73" s="1">
        <v>52</v>
      </c>
      <c r="C73" s="34"/>
      <c r="D73" s="35"/>
      <c r="E73" s="35"/>
      <c r="F73" s="35">
        <v>42.8</v>
      </c>
      <c r="G73" s="35"/>
      <c r="H73" s="35"/>
      <c r="I73" s="105">
        <v>42.74</v>
      </c>
      <c r="J73" s="109"/>
      <c r="K73" s="106"/>
      <c r="L73" s="1"/>
    </row>
    <row r="74" spans="2:12" x14ac:dyDescent="0.3">
      <c r="B74" s="1">
        <v>53</v>
      </c>
      <c r="C74" s="34"/>
      <c r="D74" s="35"/>
      <c r="E74" s="35"/>
      <c r="F74" s="35">
        <v>42.49</v>
      </c>
      <c r="G74" s="35"/>
      <c r="H74" s="35"/>
      <c r="I74" s="105">
        <v>42.74</v>
      </c>
      <c r="J74" s="109"/>
      <c r="K74" s="106"/>
      <c r="L74" s="1"/>
    </row>
    <row r="75" spans="2:12" x14ac:dyDescent="0.3">
      <c r="B75" s="1">
        <v>54</v>
      </c>
      <c r="C75" s="34"/>
      <c r="D75" s="35"/>
      <c r="E75" s="35"/>
      <c r="F75" s="35">
        <v>42.59</v>
      </c>
      <c r="G75" s="35"/>
      <c r="H75" s="35"/>
      <c r="I75" s="105">
        <v>42.75</v>
      </c>
      <c r="J75" s="109"/>
      <c r="K75" s="106"/>
      <c r="L75" s="1"/>
    </row>
    <row r="76" spans="2:12" x14ac:dyDescent="0.3">
      <c r="B76" s="1">
        <v>55</v>
      </c>
      <c r="C76" s="34"/>
      <c r="D76" s="35"/>
      <c r="E76" s="35"/>
      <c r="F76" s="35">
        <v>42.46</v>
      </c>
      <c r="G76" s="35"/>
      <c r="H76" s="35"/>
      <c r="I76" s="105">
        <v>42.78</v>
      </c>
      <c r="J76" s="109"/>
      <c r="K76" s="106"/>
      <c r="L76" s="1"/>
    </row>
    <row r="77" spans="2:12" x14ac:dyDescent="0.3">
      <c r="B77" s="1">
        <v>56</v>
      </c>
      <c r="C77" s="34"/>
      <c r="D77" s="35"/>
      <c r="E77" s="35"/>
      <c r="F77" s="35">
        <v>43.16</v>
      </c>
      <c r="G77" s="35"/>
      <c r="H77" s="35"/>
      <c r="I77" s="105"/>
      <c r="J77" s="109"/>
      <c r="K77" s="106"/>
      <c r="L77" s="1"/>
    </row>
    <row r="78" spans="2:12" x14ac:dyDescent="0.3">
      <c r="B78" s="1">
        <v>57</v>
      </c>
      <c r="C78" s="50"/>
      <c r="D78" s="35"/>
      <c r="E78" s="35"/>
      <c r="F78" s="35">
        <v>42.46</v>
      </c>
      <c r="G78" s="35"/>
      <c r="H78" s="35"/>
      <c r="I78" s="106"/>
      <c r="J78" s="110"/>
      <c r="K78" s="106"/>
      <c r="L78" s="1"/>
    </row>
    <row r="79" spans="2:12" x14ac:dyDescent="0.3">
      <c r="B79" s="1">
        <v>58</v>
      </c>
      <c r="C79" s="111"/>
      <c r="D79" s="105"/>
      <c r="E79" s="105"/>
      <c r="F79" s="105">
        <v>42.53</v>
      </c>
      <c r="G79" s="105"/>
      <c r="H79" s="105"/>
      <c r="I79" s="106"/>
      <c r="J79" s="110"/>
      <c r="K79" s="106"/>
      <c r="L79" s="1"/>
    </row>
    <row r="80" spans="2:12" x14ac:dyDescent="0.3">
      <c r="B80" s="1">
        <v>59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1:17" x14ac:dyDescent="0.3">
      <c r="B81" s="1">
        <v>60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1:17" s="2" customFormat="1" x14ac:dyDescent="0.3">
      <c r="A82" s="1"/>
      <c r="B82" s="1">
        <v>61</v>
      </c>
      <c r="C82" s="111"/>
      <c r="D82" s="105"/>
      <c r="E82" s="105"/>
      <c r="F82" s="105"/>
      <c r="G82" s="105"/>
      <c r="H82" s="105"/>
      <c r="I82" s="105"/>
      <c r="J82" s="109"/>
      <c r="K82" s="105"/>
      <c r="M82" s="1"/>
      <c r="N82" s="1"/>
      <c r="O82" s="1"/>
      <c r="P82" s="1"/>
      <c r="Q82" s="1"/>
    </row>
    <row r="83" spans="1:17" s="2" customFormat="1" x14ac:dyDescent="0.3">
      <c r="A83" s="1"/>
      <c r="B83" s="1">
        <v>62</v>
      </c>
      <c r="C83" s="111"/>
      <c r="D83" s="105"/>
      <c r="E83" s="105"/>
      <c r="F83" s="105"/>
      <c r="G83" s="105"/>
      <c r="H83" s="105"/>
      <c r="I83" s="105"/>
      <c r="J83" s="109"/>
      <c r="K83" s="105"/>
      <c r="M83" s="1"/>
      <c r="N83" s="1"/>
      <c r="O83" s="1"/>
      <c r="P83" s="1"/>
      <c r="Q83" s="1"/>
    </row>
    <row r="84" spans="1:17" s="2" customFormat="1" ht="15" thickBot="1" x14ac:dyDescent="0.35">
      <c r="A84" s="1"/>
      <c r="B84" s="1">
        <v>63</v>
      </c>
      <c r="C84" s="112"/>
      <c r="D84" s="113"/>
      <c r="E84" s="113"/>
      <c r="F84" s="113"/>
      <c r="G84" s="113"/>
      <c r="H84" s="113"/>
      <c r="I84" s="113"/>
      <c r="J84" s="114"/>
      <c r="K84" s="105"/>
      <c r="M84" s="1"/>
      <c r="N84" s="1"/>
      <c r="O84" s="1"/>
      <c r="P84" s="1"/>
      <c r="Q84" s="1"/>
    </row>
  </sheetData>
  <mergeCells count="11">
    <mergeCell ref="N8:N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90" zoomScaleNormal="90" workbookViewId="0">
      <selection activeCell="F16" sqref="F16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75" t="s">
        <v>186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</row>
    <row r="3" spans="1:16" ht="7.5" customHeight="1" thickBot="1" x14ac:dyDescent="0.35"/>
    <row r="4" spans="1:16" ht="18" thickBot="1" x14ac:dyDescent="0.4">
      <c r="A4" s="376" t="s">
        <v>173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8"/>
    </row>
    <row r="5" spans="1:16" ht="7.5" customHeight="1" thickBot="1" x14ac:dyDescent="0.35"/>
    <row r="6" spans="1:16" s="2" customFormat="1" ht="20.25" customHeight="1" x14ac:dyDescent="0.3">
      <c r="A6" s="379" t="s">
        <v>23</v>
      </c>
      <c r="B6" s="381" t="s">
        <v>13</v>
      </c>
      <c r="C6" s="383" t="s">
        <v>18</v>
      </c>
      <c r="D6" s="385" t="s">
        <v>24</v>
      </c>
      <c r="E6" s="387" t="s">
        <v>25</v>
      </c>
      <c r="F6" s="389" t="s">
        <v>26</v>
      </c>
      <c r="G6" s="390"/>
      <c r="H6" s="390"/>
      <c r="I6" s="391"/>
      <c r="J6" s="392" t="s">
        <v>27</v>
      </c>
      <c r="K6" s="394" t="s">
        <v>28</v>
      </c>
      <c r="L6" s="395"/>
      <c r="M6" s="69"/>
      <c r="N6" s="70"/>
    </row>
    <row r="7" spans="1:16" s="2" customFormat="1" ht="27.75" customHeight="1" thickBot="1" x14ac:dyDescent="0.35">
      <c r="A7" s="380"/>
      <c r="B7" s="382"/>
      <c r="C7" s="384"/>
      <c r="D7" s="386"/>
      <c r="E7" s="388"/>
      <c r="F7" s="416" t="s">
        <v>29</v>
      </c>
      <c r="G7" s="71" t="s">
        <v>30</v>
      </c>
      <c r="H7" s="71" t="s">
        <v>31</v>
      </c>
      <c r="I7" s="85" t="s">
        <v>32</v>
      </c>
      <c r="J7" s="393"/>
      <c r="K7" s="96" t="s">
        <v>33</v>
      </c>
      <c r="L7" s="97" t="s">
        <v>34</v>
      </c>
      <c r="M7" s="94" t="s">
        <v>35</v>
      </c>
      <c r="N7" s="72" t="s">
        <v>36</v>
      </c>
    </row>
    <row r="8" spans="1:16" s="3" customFormat="1" ht="30" customHeight="1" thickBot="1" x14ac:dyDescent="0.35">
      <c r="A8" s="73">
        <v>1</v>
      </c>
      <c r="B8" s="407" t="s">
        <v>137</v>
      </c>
      <c r="C8" s="76" t="s">
        <v>338</v>
      </c>
      <c r="D8" s="115">
        <f>COUNTA(C21:C85)</f>
        <v>40</v>
      </c>
      <c r="E8" s="81">
        <f>COUNTA(C21:C85)</f>
        <v>40</v>
      </c>
      <c r="F8" s="419">
        <f>MIN(C21:C84)</f>
        <v>41.93</v>
      </c>
      <c r="G8" s="118">
        <f>AVERAGE(C21:C87)</f>
        <v>42.557750000000013</v>
      </c>
      <c r="H8" s="62">
        <v>3</v>
      </c>
      <c r="I8" s="86">
        <f>G8-F8</f>
        <v>0.62775000000001313</v>
      </c>
      <c r="J8" s="91">
        <v>2.0302939814814815E-2</v>
      </c>
      <c r="K8" s="98">
        <f>J8</f>
        <v>2.0302939814814815E-2</v>
      </c>
      <c r="L8" s="99">
        <f>K8</f>
        <v>2.0302939814814815E-2</v>
      </c>
      <c r="M8" s="397" t="s">
        <v>273</v>
      </c>
      <c r="N8" s="63"/>
      <c r="O8" s="61"/>
      <c r="P8" s="17"/>
    </row>
    <row r="9" spans="1:16" s="3" customFormat="1" ht="30" customHeight="1" x14ac:dyDescent="0.3">
      <c r="A9" s="74">
        <v>2</v>
      </c>
      <c r="B9" s="408" t="s">
        <v>138</v>
      </c>
      <c r="C9" s="77" t="s">
        <v>339</v>
      </c>
      <c r="D9" s="18">
        <f>COUNTA(D21:D85)+D8+1</f>
        <v>79</v>
      </c>
      <c r="E9" s="82">
        <f>COUNTA(D21:D85)+1</f>
        <v>39</v>
      </c>
      <c r="F9" s="417">
        <f>MIN(D21:D84)</f>
        <v>42.78</v>
      </c>
      <c r="G9" s="49">
        <f>AVERAGE(D21:D86)</f>
        <v>43.574210526315795</v>
      </c>
      <c r="H9" s="16">
        <v>0</v>
      </c>
      <c r="I9" s="87">
        <f>G9-F9</f>
        <v>0.79421052631579414</v>
      </c>
      <c r="J9" s="92">
        <v>4.1094444444444447E-2</v>
      </c>
      <c r="K9" s="100">
        <f t="shared" ref="K9:K15" si="0">J9-J8</f>
        <v>2.0791504629629632E-2</v>
      </c>
      <c r="L9" s="101">
        <f>K9</f>
        <v>2.0791504629629632E-2</v>
      </c>
      <c r="M9" s="398" t="s">
        <v>274</v>
      </c>
      <c r="N9" s="64"/>
      <c r="O9" s="46"/>
      <c r="P9" s="17"/>
    </row>
    <row r="10" spans="1:16" s="3" customFormat="1" ht="30" customHeight="1" x14ac:dyDescent="0.3">
      <c r="A10" s="74">
        <v>3</v>
      </c>
      <c r="B10" s="408" t="s">
        <v>137</v>
      </c>
      <c r="C10" s="77" t="s">
        <v>328</v>
      </c>
      <c r="D10" s="18">
        <f>COUNTA(E21:E85)+D9+1</f>
        <v>139</v>
      </c>
      <c r="E10" s="82">
        <f>COUNTA(E21:E85)+1</f>
        <v>60</v>
      </c>
      <c r="F10" s="117">
        <f>MIN(E21:E86)</f>
        <v>42.25</v>
      </c>
      <c r="G10" s="48">
        <f>AVERAGE(E21:E87)</f>
        <v>42.795084745762708</v>
      </c>
      <c r="H10" s="16">
        <v>7</v>
      </c>
      <c r="I10" s="87">
        <f t="shared" ref="I10:I15" si="1">G10-F10</f>
        <v>0.54508474576270771</v>
      </c>
      <c r="J10" s="92">
        <v>7.1961157407407397E-2</v>
      </c>
      <c r="K10" s="100">
        <f t="shared" si="0"/>
        <v>3.086671296296295E-2</v>
      </c>
      <c r="L10" s="101">
        <f t="shared" ref="L10:L15" si="2">K10+L8</f>
        <v>5.1169652777777769E-2</v>
      </c>
      <c r="M10" s="398" t="s">
        <v>275</v>
      </c>
      <c r="N10" s="65"/>
      <c r="O10" s="56"/>
      <c r="P10" s="17"/>
    </row>
    <row r="11" spans="1:16" s="3" customFormat="1" ht="30" customHeight="1" x14ac:dyDescent="0.3">
      <c r="A11" s="74">
        <v>4</v>
      </c>
      <c r="B11" s="408" t="s">
        <v>138</v>
      </c>
      <c r="C11" s="77" t="s">
        <v>340</v>
      </c>
      <c r="D11" s="18">
        <f>COUNTA(F21:F85)+D10+1</f>
        <v>189</v>
      </c>
      <c r="E11" s="82">
        <f>COUNTA(F21:F85)+1</f>
        <v>50</v>
      </c>
      <c r="F11" s="88">
        <f>MIN(F21:F86)</f>
        <v>42.94</v>
      </c>
      <c r="G11" s="48">
        <f>AVERAGE(F21:F86)</f>
        <v>43.996122448979598</v>
      </c>
      <c r="H11" s="16">
        <v>1</v>
      </c>
      <c r="I11" s="87">
        <f t="shared" si="1"/>
        <v>1.0561224489796004</v>
      </c>
      <c r="J11" s="92">
        <v>9.8557442129629635E-2</v>
      </c>
      <c r="K11" s="100">
        <f t="shared" si="0"/>
        <v>2.6596284722222238E-2</v>
      </c>
      <c r="L11" s="101">
        <f t="shared" si="2"/>
        <v>4.7387789351851867E-2</v>
      </c>
      <c r="M11" s="398" t="s">
        <v>276</v>
      </c>
      <c r="N11" s="64"/>
      <c r="O11" s="46"/>
      <c r="P11" s="17"/>
    </row>
    <row r="12" spans="1:16" s="3" customFormat="1" ht="30" customHeight="1" x14ac:dyDescent="0.3">
      <c r="A12" s="74">
        <v>5</v>
      </c>
      <c r="B12" s="409" t="s">
        <v>137</v>
      </c>
      <c r="C12" s="78" t="s">
        <v>341</v>
      </c>
      <c r="D12" s="18">
        <f>COUNTA(G21:G85)+D11+1</f>
        <v>225</v>
      </c>
      <c r="E12" s="82">
        <f>COUNTA(G21:G85)+1</f>
        <v>36</v>
      </c>
      <c r="F12" s="88">
        <f>MIN(G21:G86)</f>
        <v>42.34</v>
      </c>
      <c r="G12" s="48">
        <f>AVERAGE(G21:G886)</f>
        <v>42.833428571428577</v>
      </c>
      <c r="H12" s="16">
        <v>1</v>
      </c>
      <c r="I12" s="87">
        <f t="shared" si="1"/>
        <v>0.49342857142857355</v>
      </c>
      <c r="J12" s="92">
        <v>0.11752946759259258</v>
      </c>
      <c r="K12" s="100">
        <f t="shared" si="0"/>
        <v>1.8972025462962949E-2</v>
      </c>
      <c r="L12" s="101">
        <f t="shared" si="2"/>
        <v>7.0141678240740718E-2</v>
      </c>
      <c r="M12" s="398" t="s">
        <v>277</v>
      </c>
      <c r="N12" s="64"/>
      <c r="O12" s="47"/>
    </row>
    <row r="13" spans="1:16" s="3" customFormat="1" ht="30" customHeight="1" thickBot="1" x14ac:dyDescent="0.35">
      <c r="A13" s="74">
        <v>6</v>
      </c>
      <c r="B13" s="409" t="s">
        <v>138</v>
      </c>
      <c r="C13" s="78" t="s">
        <v>342</v>
      </c>
      <c r="D13" s="18">
        <f>COUNTA(H21:H85)+D12+1</f>
        <v>251</v>
      </c>
      <c r="E13" s="82">
        <f>COUNTA(H21:H85)+1</f>
        <v>26</v>
      </c>
      <c r="F13" s="413">
        <f>MIN(H21:H86)</f>
        <v>42.73</v>
      </c>
      <c r="G13" s="48">
        <f>AVERAGE(H21:H86)</f>
        <v>43.549599999999998</v>
      </c>
      <c r="H13" s="16">
        <v>0</v>
      </c>
      <c r="I13" s="87">
        <f>G13-F13</f>
        <v>0.81960000000000122</v>
      </c>
      <c r="J13" s="92">
        <v>0.13176309027777777</v>
      </c>
      <c r="K13" s="100">
        <f t="shared" si="0"/>
        <v>1.4233622685185188E-2</v>
      </c>
      <c r="L13" s="101">
        <f t="shared" si="2"/>
        <v>6.1621412037037054E-2</v>
      </c>
      <c r="M13" s="398" t="s">
        <v>278</v>
      </c>
      <c r="N13" s="64"/>
      <c r="O13" s="47"/>
    </row>
    <row r="14" spans="1:16" s="3" customFormat="1" ht="30" customHeight="1" thickBot="1" x14ac:dyDescent="0.35">
      <c r="A14" s="74">
        <v>7</v>
      </c>
      <c r="B14" s="409" t="s">
        <v>138</v>
      </c>
      <c r="C14" s="78" t="s">
        <v>339</v>
      </c>
      <c r="D14" s="18">
        <f>COUNTA(I21:I85)+D13+1</f>
        <v>296</v>
      </c>
      <c r="E14" s="82">
        <f>COUNTA(I21:I85)+1</f>
        <v>45</v>
      </c>
      <c r="F14" s="415">
        <f>MIN(I21:I86)</f>
        <v>42.56</v>
      </c>
      <c r="G14" s="48">
        <f>AVERAGE(I21:I86)</f>
        <v>43.274090909090916</v>
      </c>
      <c r="H14" s="16">
        <v>1</v>
      </c>
      <c r="I14" s="87">
        <f t="shared" si="1"/>
        <v>0.71409090909091333</v>
      </c>
      <c r="J14" s="92">
        <v>0.15541776620370371</v>
      </c>
      <c r="K14" s="100">
        <f t="shared" si="0"/>
        <v>2.3654675925925933E-2</v>
      </c>
      <c r="L14" s="102">
        <f>K14+L13</f>
        <v>8.5276087962962988E-2</v>
      </c>
      <c r="M14" s="398" t="s">
        <v>279</v>
      </c>
      <c r="N14" s="64"/>
      <c r="O14" s="47"/>
    </row>
    <row r="15" spans="1:16" s="3" customFormat="1" ht="30" customHeight="1" thickBot="1" x14ac:dyDescent="0.35">
      <c r="A15" s="75" t="s">
        <v>37</v>
      </c>
      <c r="B15" s="410" t="s">
        <v>137</v>
      </c>
      <c r="C15" s="79" t="s">
        <v>333</v>
      </c>
      <c r="D15" s="116">
        <f>COUNTA(J21:J85)+D14+1</f>
        <v>319</v>
      </c>
      <c r="E15" s="83">
        <f>COUNTA(J21:J85)+1</f>
        <v>23</v>
      </c>
      <c r="F15" s="418">
        <f>MIN(J21:J86)</f>
        <v>42.41</v>
      </c>
      <c r="G15" s="66">
        <f>AVERAGE(J21:J86)</f>
        <v>42.800909090909087</v>
      </c>
      <c r="H15" s="67">
        <v>2</v>
      </c>
      <c r="I15" s="90">
        <f t="shared" si="1"/>
        <v>0.39090909090909065</v>
      </c>
      <c r="J15" s="93" t="str">
        <f>'Общие результаты'!G6</f>
        <v>4:00:44</v>
      </c>
      <c r="K15" s="103">
        <f t="shared" si="0"/>
        <v>1.1758159722222217E-2</v>
      </c>
      <c r="L15" s="104">
        <f>K15+L12</f>
        <v>8.1899837962962935E-2</v>
      </c>
      <c r="M15" s="95"/>
      <c r="N15" s="68"/>
      <c r="O15" s="47"/>
    </row>
    <row r="16" spans="1:16" s="3" customFormat="1" ht="30" customHeight="1" x14ac:dyDescent="0.3">
      <c r="A16" s="51"/>
      <c r="B16" s="52"/>
      <c r="C16" s="53"/>
      <c r="D16" s="53"/>
      <c r="E16" s="53"/>
      <c r="F16" s="38">
        <f>AVERAGE(F8,F10,F12,F15)</f>
        <v>42.232500000000002</v>
      </c>
      <c r="G16" s="41">
        <f>AVERAGE(G8,G10,G12,G15)</f>
        <v>42.746793102025094</v>
      </c>
      <c r="H16" s="54" t="s">
        <v>343</v>
      </c>
      <c r="I16" s="42">
        <f>AVERAGE(I8,I10,I12,I15)</f>
        <v>0.51429310202509626</v>
      </c>
      <c r="J16" s="53"/>
      <c r="K16" s="53"/>
      <c r="L16" s="53"/>
      <c r="M16" s="19"/>
      <c r="N16" s="19"/>
    </row>
    <row r="17" spans="1:14" ht="27.75" customHeight="1" x14ac:dyDescent="0.3">
      <c r="A17" s="20"/>
      <c r="B17" s="20"/>
      <c r="C17" s="20"/>
      <c r="D17" s="21"/>
      <c r="E17" s="22"/>
      <c r="F17" s="23">
        <f>AVERAGE(F9,F11,F13,F14)</f>
        <v>42.752499999999998</v>
      </c>
      <c r="G17" s="24">
        <f>AVERAGE(G9,G11,G13,G14)</f>
        <v>43.598505971096579</v>
      </c>
      <c r="H17" s="55" t="s">
        <v>344</v>
      </c>
      <c r="I17" s="25">
        <f>AVERAGE(I9,I11,I13,I14)</f>
        <v>0.84600597109657727</v>
      </c>
      <c r="J17" s="22"/>
      <c r="K17" s="22" t="s">
        <v>22</v>
      </c>
      <c r="L17" s="22"/>
      <c r="M17" s="19"/>
      <c r="N17" s="19"/>
    </row>
    <row r="18" spans="1:14" ht="30" customHeight="1" thickBot="1" x14ac:dyDescent="0.35">
      <c r="A18" s="26"/>
      <c r="B18" s="26"/>
      <c r="C18" s="26"/>
      <c r="D18" s="22"/>
      <c r="E18" s="22"/>
      <c r="F18" s="27">
        <f>AVERAGE(F8:F15)</f>
        <v>42.492499999999993</v>
      </c>
      <c r="G18" s="28">
        <f>AVERAGE(C21:J90)</f>
        <v>43.180897435897428</v>
      </c>
      <c r="H18" s="29"/>
      <c r="I18" s="30">
        <f>AVERAGE(I8:I15)</f>
        <v>0.68014953656083676</v>
      </c>
      <c r="J18" s="22"/>
      <c r="K18" s="22"/>
      <c r="L18" s="22"/>
      <c r="M18" s="26"/>
      <c r="N18" s="26"/>
    </row>
    <row r="20" spans="1:14" ht="15" thickBot="1" x14ac:dyDescent="0.35">
      <c r="C20" s="31" t="str">
        <f>B8</f>
        <v>Кочетов Игорь</v>
      </c>
      <c r="D20" s="31" t="str">
        <f>B9</f>
        <v>Поляруш Александр</v>
      </c>
      <c r="E20" s="15" t="str">
        <f>B10</f>
        <v>Кочетов Игорь</v>
      </c>
      <c r="F20" s="15" t="str">
        <f>B11</f>
        <v>Поляруш Александр</v>
      </c>
      <c r="G20" s="15" t="str">
        <f>B12</f>
        <v>Кочетов Игорь</v>
      </c>
      <c r="H20" s="15" t="str">
        <f>B13</f>
        <v>Поляруш Александр</v>
      </c>
      <c r="I20" s="15" t="str">
        <f>B14</f>
        <v>Поляруш Александр</v>
      </c>
      <c r="J20" s="15" t="str">
        <f>B15</f>
        <v>Кочетов Игорь</v>
      </c>
    </row>
    <row r="21" spans="1:14" x14ac:dyDescent="0.3">
      <c r="B21" s="1">
        <v>1</v>
      </c>
      <c r="C21" s="32">
        <v>44.84</v>
      </c>
      <c r="D21" s="33">
        <v>44.38</v>
      </c>
      <c r="E21" s="33">
        <v>43.95</v>
      </c>
      <c r="F21" s="33">
        <v>45.89</v>
      </c>
      <c r="G21" s="33">
        <v>44.04</v>
      </c>
      <c r="H21" s="33">
        <v>44.42</v>
      </c>
      <c r="I21" s="107">
        <v>45.74</v>
      </c>
      <c r="J21" s="108">
        <v>43.7</v>
      </c>
      <c r="K21" s="105"/>
      <c r="M21" s="2"/>
      <c r="N21" s="2"/>
    </row>
    <row r="22" spans="1:14" x14ac:dyDescent="0.3">
      <c r="B22" s="1">
        <v>2</v>
      </c>
      <c r="C22" s="34">
        <v>44.16</v>
      </c>
      <c r="D22" s="35">
        <v>45.05</v>
      </c>
      <c r="E22" s="35">
        <v>42.72</v>
      </c>
      <c r="F22" s="35">
        <v>43.92</v>
      </c>
      <c r="G22" s="35">
        <v>43.6</v>
      </c>
      <c r="H22" s="35">
        <v>44.17</v>
      </c>
      <c r="I22" s="105">
        <v>43.1</v>
      </c>
      <c r="J22" s="109">
        <v>43.12</v>
      </c>
      <c r="K22" s="105"/>
      <c r="M22" s="3"/>
      <c r="N22" s="3"/>
    </row>
    <row r="23" spans="1:14" x14ac:dyDescent="0.3">
      <c r="B23" s="1">
        <v>3</v>
      </c>
      <c r="C23" s="34">
        <v>43.94</v>
      </c>
      <c r="D23" s="35">
        <v>43.3</v>
      </c>
      <c r="E23" s="35">
        <v>42.42</v>
      </c>
      <c r="F23" s="35">
        <v>44.53</v>
      </c>
      <c r="G23" s="35">
        <v>42.8</v>
      </c>
      <c r="H23" s="35">
        <v>43.37</v>
      </c>
      <c r="I23" s="105">
        <v>44.14</v>
      </c>
      <c r="J23" s="109">
        <v>42.71</v>
      </c>
      <c r="K23" s="105"/>
      <c r="M23" s="3"/>
      <c r="N23" s="3"/>
    </row>
    <row r="24" spans="1:14" x14ac:dyDescent="0.3">
      <c r="B24" s="1">
        <v>4</v>
      </c>
      <c r="C24" s="34">
        <v>42.81</v>
      </c>
      <c r="D24" s="35">
        <v>43.25</v>
      </c>
      <c r="E24" s="35">
        <v>42.76</v>
      </c>
      <c r="F24" s="35">
        <v>44.08</v>
      </c>
      <c r="G24" s="35">
        <v>42.89</v>
      </c>
      <c r="H24" s="35">
        <v>43.3</v>
      </c>
      <c r="I24" s="105">
        <v>44.24</v>
      </c>
      <c r="J24" s="109">
        <v>43.34</v>
      </c>
      <c r="K24" s="105"/>
      <c r="M24" s="3"/>
      <c r="N24" s="3"/>
    </row>
    <row r="25" spans="1:14" x14ac:dyDescent="0.3">
      <c r="B25" s="1">
        <v>5</v>
      </c>
      <c r="C25" s="34">
        <v>43.27</v>
      </c>
      <c r="D25" s="35">
        <v>43.23</v>
      </c>
      <c r="E25" s="35">
        <v>43.66</v>
      </c>
      <c r="F25" s="35">
        <v>43.75</v>
      </c>
      <c r="G25" s="35">
        <v>42.9</v>
      </c>
      <c r="H25" s="35">
        <v>43.01</v>
      </c>
      <c r="I25" s="105">
        <v>42.98</v>
      </c>
      <c r="J25" s="109">
        <v>42.41</v>
      </c>
      <c r="K25" s="105"/>
    </row>
    <row r="26" spans="1:14" x14ac:dyDescent="0.3">
      <c r="B26" s="1">
        <v>6</v>
      </c>
      <c r="C26" s="34">
        <v>42.34</v>
      </c>
      <c r="D26" s="35">
        <v>43.58</v>
      </c>
      <c r="E26" s="35">
        <v>42.74</v>
      </c>
      <c r="F26" s="35">
        <v>44.76</v>
      </c>
      <c r="G26" s="35">
        <v>42.79</v>
      </c>
      <c r="H26" s="35">
        <v>45.12</v>
      </c>
      <c r="I26" s="105">
        <v>42.82</v>
      </c>
      <c r="J26" s="109">
        <v>42.61</v>
      </c>
      <c r="K26" s="105"/>
    </row>
    <row r="27" spans="1:14" x14ac:dyDescent="0.3">
      <c r="B27" s="1">
        <v>7</v>
      </c>
      <c r="C27" s="34">
        <v>44.4</v>
      </c>
      <c r="D27" s="35">
        <v>43.61</v>
      </c>
      <c r="E27" s="35">
        <v>42.74</v>
      </c>
      <c r="F27" s="35">
        <v>43.58</v>
      </c>
      <c r="G27" s="35">
        <v>42.93</v>
      </c>
      <c r="H27" s="35">
        <v>43.59</v>
      </c>
      <c r="I27" s="105">
        <v>43.59</v>
      </c>
      <c r="J27" s="109">
        <v>42.62</v>
      </c>
      <c r="K27" s="105"/>
    </row>
    <row r="28" spans="1:14" x14ac:dyDescent="0.3">
      <c r="B28" s="1">
        <v>8</v>
      </c>
      <c r="C28" s="34">
        <v>42.03</v>
      </c>
      <c r="D28" s="35">
        <v>43.11</v>
      </c>
      <c r="E28" s="35">
        <v>42.48</v>
      </c>
      <c r="F28" s="35">
        <v>44.12</v>
      </c>
      <c r="G28" s="35">
        <v>42.42</v>
      </c>
      <c r="H28" s="35">
        <v>43.49</v>
      </c>
      <c r="I28" s="105">
        <v>43.19</v>
      </c>
      <c r="J28" s="109">
        <v>42.78</v>
      </c>
      <c r="K28" s="105"/>
    </row>
    <row r="29" spans="1:14" x14ac:dyDescent="0.3">
      <c r="B29" s="1">
        <v>9</v>
      </c>
      <c r="C29" s="40">
        <v>42.68</v>
      </c>
      <c r="D29" s="35">
        <v>43.54</v>
      </c>
      <c r="E29" s="35">
        <v>42.33</v>
      </c>
      <c r="F29" s="35">
        <v>44.44</v>
      </c>
      <c r="G29" s="35">
        <v>43.06</v>
      </c>
      <c r="H29" s="35">
        <v>43.56</v>
      </c>
      <c r="I29" s="105">
        <v>44.25</v>
      </c>
      <c r="J29" s="109">
        <v>42.7</v>
      </c>
      <c r="K29" s="105"/>
    </row>
    <row r="30" spans="1:14" x14ac:dyDescent="0.3">
      <c r="B30" s="1">
        <v>10</v>
      </c>
      <c r="C30" s="34">
        <v>43.95</v>
      </c>
      <c r="D30" s="35">
        <v>43.26</v>
      </c>
      <c r="E30" s="35">
        <v>42.84</v>
      </c>
      <c r="F30" s="35">
        <v>43.97</v>
      </c>
      <c r="G30" s="35">
        <v>43.03</v>
      </c>
      <c r="H30" s="35">
        <v>44.98</v>
      </c>
      <c r="I30" s="105">
        <v>42.91</v>
      </c>
      <c r="J30" s="109">
        <v>42.45</v>
      </c>
      <c r="K30" s="105"/>
    </row>
    <row r="31" spans="1:14" x14ac:dyDescent="0.3">
      <c r="B31" s="1">
        <v>11</v>
      </c>
      <c r="C31" s="34">
        <v>42.62</v>
      </c>
      <c r="D31" s="35">
        <v>43.46</v>
      </c>
      <c r="E31" s="35">
        <v>42.63</v>
      </c>
      <c r="F31" s="35">
        <v>44</v>
      </c>
      <c r="G31" s="35">
        <v>42.81</v>
      </c>
      <c r="H31" s="35">
        <v>43.19</v>
      </c>
      <c r="I31" s="105">
        <v>43.85</v>
      </c>
      <c r="J31" s="109">
        <v>42.76</v>
      </c>
      <c r="K31" s="105"/>
    </row>
    <row r="32" spans="1:14" x14ac:dyDescent="0.3">
      <c r="B32" s="1">
        <v>12</v>
      </c>
      <c r="C32" s="34">
        <v>42.45</v>
      </c>
      <c r="D32" s="35">
        <v>44.37</v>
      </c>
      <c r="E32" s="35">
        <v>42.58</v>
      </c>
      <c r="F32" s="35">
        <v>43.85</v>
      </c>
      <c r="G32" s="35">
        <v>42.67</v>
      </c>
      <c r="H32" s="35">
        <v>44.08</v>
      </c>
      <c r="I32" s="105">
        <v>43.94</v>
      </c>
      <c r="J32" s="109">
        <v>42.68</v>
      </c>
      <c r="K32" s="105"/>
    </row>
    <row r="33" spans="2:12" x14ac:dyDescent="0.3">
      <c r="B33" s="1">
        <v>13</v>
      </c>
      <c r="C33" s="34">
        <v>42.35</v>
      </c>
      <c r="D33" s="35">
        <v>43.59</v>
      </c>
      <c r="E33" s="35">
        <v>42.48</v>
      </c>
      <c r="F33" s="35">
        <v>44.69</v>
      </c>
      <c r="G33" s="35">
        <v>42.5</v>
      </c>
      <c r="H33" s="35">
        <v>44.31</v>
      </c>
      <c r="I33" s="105">
        <v>42.73</v>
      </c>
      <c r="J33" s="109">
        <v>42.69</v>
      </c>
      <c r="K33" s="106"/>
      <c r="L33" s="1"/>
    </row>
    <row r="34" spans="2:12" x14ac:dyDescent="0.3">
      <c r="B34" s="1">
        <v>14</v>
      </c>
      <c r="C34" s="37">
        <v>42.1</v>
      </c>
      <c r="D34" s="35">
        <v>43.09</v>
      </c>
      <c r="E34" s="35">
        <v>42.63</v>
      </c>
      <c r="F34" s="35">
        <v>43.53</v>
      </c>
      <c r="G34" s="35">
        <v>42.76</v>
      </c>
      <c r="H34" s="35">
        <v>42.73</v>
      </c>
      <c r="I34" s="105">
        <v>43.13</v>
      </c>
      <c r="J34" s="109">
        <v>42.65</v>
      </c>
      <c r="K34" s="106"/>
      <c r="L34" s="1"/>
    </row>
    <row r="35" spans="2:12" x14ac:dyDescent="0.3">
      <c r="B35" s="1">
        <v>15</v>
      </c>
      <c r="C35" s="34">
        <v>42.66</v>
      </c>
      <c r="D35" s="35">
        <v>42.96</v>
      </c>
      <c r="E35" s="35">
        <v>42.8</v>
      </c>
      <c r="F35" s="35">
        <v>43.56</v>
      </c>
      <c r="G35" s="35">
        <v>42.55</v>
      </c>
      <c r="H35" s="35">
        <v>43.18</v>
      </c>
      <c r="I35" s="105">
        <v>42.75</v>
      </c>
      <c r="J35" s="109">
        <v>42.76</v>
      </c>
      <c r="K35" s="106"/>
      <c r="L35" s="1"/>
    </row>
    <row r="36" spans="2:12" x14ac:dyDescent="0.3">
      <c r="B36" s="1">
        <v>16</v>
      </c>
      <c r="C36" s="34">
        <v>42.4</v>
      </c>
      <c r="D36" s="43">
        <v>43.5</v>
      </c>
      <c r="E36" s="35">
        <v>42.59</v>
      </c>
      <c r="F36" s="35">
        <v>44.75</v>
      </c>
      <c r="G36" s="35">
        <v>42.6</v>
      </c>
      <c r="H36" s="35">
        <v>43.21</v>
      </c>
      <c r="I36" s="105">
        <v>43.04</v>
      </c>
      <c r="J36" s="109">
        <v>42.6</v>
      </c>
      <c r="K36" s="106"/>
      <c r="L36" s="1"/>
    </row>
    <row r="37" spans="2:12" x14ac:dyDescent="0.3">
      <c r="B37" s="1">
        <v>17</v>
      </c>
      <c r="C37" s="34">
        <v>42.2</v>
      </c>
      <c r="D37" s="35">
        <v>42.95</v>
      </c>
      <c r="E37" s="35">
        <v>42.68</v>
      </c>
      <c r="F37" s="35">
        <v>44.56</v>
      </c>
      <c r="G37" s="35">
        <v>42.56</v>
      </c>
      <c r="H37" s="35">
        <v>42.91</v>
      </c>
      <c r="I37" s="105">
        <v>42.93</v>
      </c>
      <c r="J37" s="109">
        <v>42.49</v>
      </c>
      <c r="K37" s="106"/>
      <c r="L37" s="1"/>
    </row>
    <row r="38" spans="2:12" x14ac:dyDescent="0.3">
      <c r="B38" s="1">
        <v>18</v>
      </c>
      <c r="C38" s="34">
        <v>42.3</v>
      </c>
      <c r="D38" s="35">
        <v>43.1</v>
      </c>
      <c r="E38" s="35">
        <v>43.3</v>
      </c>
      <c r="F38" s="35">
        <v>43.97</v>
      </c>
      <c r="G38" s="35">
        <v>42.61</v>
      </c>
      <c r="H38" s="35">
        <v>43.07</v>
      </c>
      <c r="I38" s="105">
        <v>42.96</v>
      </c>
      <c r="J38" s="109">
        <v>42.81</v>
      </c>
      <c r="K38" s="106"/>
      <c r="L38" s="1"/>
    </row>
    <row r="39" spans="2:12" x14ac:dyDescent="0.3">
      <c r="B39" s="1">
        <v>19</v>
      </c>
      <c r="C39" s="34">
        <v>42.22</v>
      </c>
      <c r="D39" s="35">
        <v>42.99</v>
      </c>
      <c r="E39" s="35">
        <v>42.87</v>
      </c>
      <c r="F39" s="35">
        <v>43.74</v>
      </c>
      <c r="G39" s="35">
        <v>42.34</v>
      </c>
      <c r="H39" s="35">
        <v>43.16</v>
      </c>
      <c r="I39" s="105">
        <v>43.13</v>
      </c>
      <c r="J39" s="109">
        <v>42.73</v>
      </c>
      <c r="K39" s="106"/>
      <c r="L39" s="1"/>
    </row>
    <row r="40" spans="2:12" x14ac:dyDescent="0.3">
      <c r="B40" s="1">
        <v>20</v>
      </c>
      <c r="C40" s="34">
        <v>42.21</v>
      </c>
      <c r="D40" s="35">
        <v>43.59</v>
      </c>
      <c r="E40" s="35">
        <v>43.45</v>
      </c>
      <c r="F40" s="35">
        <v>44.48</v>
      </c>
      <c r="G40" s="35">
        <v>42.71</v>
      </c>
      <c r="H40" s="35">
        <v>43</v>
      </c>
      <c r="I40" s="105">
        <v>42.74</v>
      </c>
      <c r="J40" s="109">
        <v>43.06</v>
      </c>
      <c r="K40" s="106"/>
      <c r="L40" s="1"/>
    </row>
    <row r="41" spans="2:12" x14ac:dyDescent="0.3">
      <c r="B41" s="1">
        <v>21</v>
      </c>
      <c r="C41" s="34">
        <v>42.24</v>
      </c>
      <c r="D41" s="35">
        <v>44.87</v>
      </c>
      <c r="E41" s="35">
        <v>42.56</v>
      </c>
      <c r="F41" s="35">
        <v>43.87</v>
      </c>
      <c r="G41" s="35">
        <v>42.59</v>
      </c>
      <c r="H41" s="35">
        <v>43.59</v>
      </c>
      <c r="I41" s="105">
        <v>43.34</v>
      </c>
      <c r="J41" s="109">
        <v>42.5</v>
      </c>
      <c r="K41" s="106"/>
      <c r="L41" s="1"/>
    </row>
    <row r="42" spans="2:12" x14ac:dyDescent="0.3">
      <c r="B42" s="1">
        <v>22</v>
      </c>
      <c r="C42" s="34">
        <v>42.47</v>
      </c>
      <c r="D42" s="35">
        <v>43.04</v>
      </c>
      <c r="E42" s="35">
        <v>42.79</v>
      </c>
      <c r="F42" s="35">
        <v>44.35</v>
      </c>
      <c r="G42" s="35">
        <v>42.56</v>
      </c>
      <c r="H42" s="35">
        <v>43.1</v>
      </c>
      <c r="I42" s="105">
        <v>43.66</v>
      </c>
      <c r="J42" s="109">
        <v>43.45</v>
      </c>
      <c r="K42" s="106"/>
      <c r="L42" s="1"/>
    </row>
    <row r="43" spans="2:12" x14ac:dyDescent="0.3">
      <c r="B43" s="1">
        <v>23</v>
      </c>
      <c r="C43" s="34">
        <v>42.08</v>
      </c>
      <c r="D43" s="35">
        <v>43.38</v>
      </c>
      <c r="E43" s="35">
        <v>44.18</v>
      </c>
      <c r="F43" s="35">
        <v>44.13</v>
      </c>
      <c r="G43" s="35">
        <v>42.56</v>
      </c>
      <c r="H43" s="35">
        <v>43.56</v>
      </c>
      <c r="I43" s="105">
        <v>43.09</v>
      </c>
      <c r="J43" s="109"/>
      <c r="K43" s="106"/>
      <c r="L43" s="1"/>
    </row>
    <row r="44" spans="2:12" x14ac:dyDescent="0.3">
      <c r="B44" s="1">
        <v>24</v>
      </c>
      <c r="C44" s="34">
        <v>42.25</v>
      </c>
      <c r="D44" s="35">
        <v>43.04</v>
      </c>
      <c r="E44" s="35">
        <v>43.75</v>
      </c>
      <c r="F44" s="35">
        <v>43.3</v>
      </c>
      <c r="G44" s="35">
        <v>42.64</v>
      </c>
      <c r="H44" s="35">
        <v>43.59</v>
      </c>
      <c r="I44" s="105">
        <v>43.02</v>
      </c>
      <c r="J44" s="109"/>
      <c r="K44" s="106"/>
      <c r="L44" s="1"/>
    </row>
    <row r="45" spans="2:12" x14ac:dyDescent="0.3">
      <c r="B45" s="1">
        <v>25</v>
      </c>
      <c r="C45" s="34">
        <v>42.36</v>
      </c>
      <c r="D45" s="35">
        <v>44.79</v>
      </c>
      <c r="E45" s="35">
        <v>42.25</v>
      </c>
      <c r="F45" s="35">
        <v>43.59</v>
      </c>
      <c r="G45" s="35">
        <v>42.89</v>
      </c>
      <c r="H45" s="35">
        <v>43.05</v>
      </c>
      <c r="I45" s="105">
        <v>43.15</v>
      </c>
      <c r="J45" s="109"/>
      <c r="K45" s="106"/>
      <c r="L45" s="1"/>
    </row>
    <row r="46" spans="2:12" x14ac:dyDescent="0.3">
      <c r="B46" s="1">
        <v>26</v>
      </c>
      <c r="C46" s="34">
        <v>42.25</v>
      </c>
      <c r="D46" s="35">
        <v>44.25</v>
      </c>
      <c r="E46" s="35">
        <v>43.3</v>
      </c>
      <c r="F46" s="35">
        <v>43.34</v>
      </c>
      <c r="G46" s="35">
        <v>42.77</v>
      </c>
      <c r="H46" s="35"/>
      <c r="I46" s="105">
        <v>43.57</v>
      </c>
      <c r="J46" s="109"/>
      <c r="K46" s="106"/>
      <c r="L46" s="1"/>
    </row>
    <row r="47" spans="2:12" x14ac:dyDescent="0.3">
      <c r="B47" s="1">
        <v>27</v>
      </c>
      <c r="C47" s="34">
        <v>42.28</v>
      </c>
      <c r="D47" s="35">
        <v>43.14</v>
      </c>
      <c r="E47" s="35">
        <v>42.67</v>
      </c>
      <c r="F47" s="35">
        <v>43.7</v>
      </c>
      <c r="G47" s="35">
        <v>42.99</v>
      </c>
      <c r="H47" s="35"/>
      <c r="I47" s="105">
        <v>42.9</v>
      </c>
      <c r="J47" s="109"/>
      <c r="K47" s="106"/>
      <c r="L47" s="1"/>
    </row>
    <row r="48" spans="2:12" x14ac:dyDescent="0.3">
      <c r="B48" s="1">
        <v>28</v>
      </c>
      <c r="C48" s="34">
        <v>42.06</v>
      </c>
      <c r="D48" s="35">
        <v>43.18</v>
      </c>
      <c r="E48" s="35">
        <v>43.18</v>
      </c>
      <c r="F48" s="35">
        <v>44.47</v>
      </c>
      <c r="G48" s="35">
        <v>43.02</v>
      </c>
      <c r="H48" s="35"/>
      <c r="I48" s="105">
        <v>43.81</v>
      </c>
      <c r="J48" s="109"/>
      <c r="K48" s="106"/>
      <c r="L48" s="1"/>
    </row>
    <row r="49" spans="2:12" x14ac:dyDescent="0.3">
      <c r="B49" s="1">
        <v>29</v>
      </c>
      <c r="C49" s="34">
        <v>42.23</v>
      </c>
      <c r="D49" s="35">
        <v>43.24</v>
      </c>
      <c r="E49" s="35">
        <v>42.29</v>
      </c>
      <c r="F49" s="35">
        <v>43.45</v>
      </c>
      <c r="G49" s="35">
        <v>43</v>
      </c>
      <c r="H49" s="35"/>
      <c r="I49" s="105">
        <v>42.89</v>
      </c>
      <c r="J49" s="109"/>
      <c r="K49" s="106"/>
      <c r="L49" s="1"/>
    </row>
    <row r="50" spans="2:12" x14ac:dyDescent="0.3">
      <c r="B50" s="1">
        <v>30</v>
      </c>
      <c r="C50" s="34">
        <v>42.13</v>
      </c>
      <c r="D50" s="35">
        <v>45.34</v>
      </c>
      <c r="E50" s="35">
        <v>42.3</v>
      </c>
      <c r="F50" s="35">
        <v>43.68</v>
      </c>
      <c r="G50" s="35">
        <v>43.07</v>
      </c>
      <c r="H50" s="35"/>
      <c r="I50" s="105">
        <v>42.93</v>
      </c>
      <c r="J50" s="109"/>
      <c r="K50" s="106"/>
      <c r="L50" s="1"/>
    </row>
    <row r="51" spans="2:12" x14ac:dyDescent="0.3">
      <c r="B51" s="1">
        <v>31</v>
      </c>
      <c r="C51" s="34">
        <v>42.1</v>
      </c>
      <c r="D51" s="35">
        <v>43.94</v>
      </c>
      <c r="E51" s="35">
        <v>42.71</v>
      </c>
      <c r="F51" s="35">
        <v>42.94</v>
      </c>
      <c r="G51" s="35">
        <v>42.95</v>
      </c>
      <c r="H51" s="35"/>
      <c r="I51" s="105">
        <v>43.22</v>
      </c>
      <c r="J51" s="109"/>
      <c r="K51" s="106"/>
      <c r="L51" s="1"/>
    </row>
    <row r="52" spans="2:12" x14ac:dyDescent="0.3">
      <c r="B52" s="1">
        <v>32</v>
      </c>
      <c r="C52" s="34">
        <v>42.27</v>
      </c>
      <c r="D52" s="35">
        <v>42.78</v>
      </c>
      <c r="E52" s="35">
        <v>42.71</v>
      </c>
      <c r="F52" s="35">
        <v>43.72</v>
      </c>
      <c r="G52" s="35">
        <v>43</v>
      </c>
      <c r="H52" s="35"/>
      <c r="I52" s="105">
        <v>42.6</v>
      </c>
      <c r="J52" s="109"/>
      <c r="K52" s="106"/>
      <c r="L52" s="1"/>
    </row>
    <row r="53" spans="2:12" x14ac:dyDescent="0.3">
      <c r="B53" s="1">
        <v>33</v>
      </c>
      <c r="C53" s="34">
        <v>42.19</v>
      </c>
      <c r="D53" s="35">
        <v>43.53</v>
      </c>
      <c r="E53" s="35">
        <v>42.58</v>
      </c>
      <c r="F53" s="35">
        <v>44.76</v>
      </c>
      <c r="G53" s="35">
        <v>42.73</v>
      </c>
      <c r="H53" s="35"/>
      <c r="I53" s="105">
        <v>42.89</v>
      </c>
      <c r="J53" s="109"/>
      <c r="K53" s="106"/>
      <c r="L53" s="1"/>
    </row>
    <row r="54" spans="2:12" x14ac:dyDescent="0.3">
      <c r="B54" s="1">
        <v>34</v>
      </c>
      <c r="C54" s="34">
        <v>41.99</v>
      </c>
      <c r="D54" s="35">
        <v>43.51</v>
      </c>
      <c r="E54" s="35">
        <v>42.59</v>
      </c>
      <c r="F54" s="35">
        <v>44.17</v>
      </c>
      <c r="G54" s="35">
        <v>42.87</v>
      </c>
      <c r="H54" s="35"/>
      <c r="I54" s="105">
        <v>43.04</v>
      </c>
      <c r="J54" s="109"/>
      <c r="K54" s="106"/>
      <c r="L54" s="1"/>
    </row>
    <row r="55" spans="2:12" x14ac:dyDescent="0.3">
      <c r="B55" s="1">
        <v>35</v>
      </c>
      <c r="C55" s="34">
        <v>42.45</v>
      </c>
      <c r="D55" s="35">
        <v>43.77</v>
      </c>
      <c r="E55" s="35">
        <v>42.67</v>
      </c>
      <c r="F55" s="35">
        <v>43.72</v>
      </c>
      <c r="G55" s="35">
        <v>42.96</v>
      </c>
      <c r="H55" s="35"/>
      <c r="I55" s="105">
        <v>42.98</v>
      </c>
      <c r="J55" s="109"/>
      <c r="K55" s="106"/>
      <c r="L55" s="1"/>
    </row>
    <row r="56" spans="2:12" x14ac:dyDescent="0.3">
      <c r="B56" s="1">
        <v>36</v>
      </c>
      <c r="C56" s="34">
        <v>42.02</v>
      </c>
      <c r="D56" s="35">
        <v>43.34</v>
      </c>
      <c r="E56" s="35">
        <v>42.99</v>
      </c>
      <c r="F56" s="35">
        <v>43</v>
      </c>
      <c r="G56" s="35"/>
      <c r="H56" s="35"/>
      <c r="I56" s="105">
        <v>43.05</v>
      </c>
      <c r="J56" s="109"/>
      <c r="K56" s="106"/>
      <c r="L56" s="1"/>
    </row>
    <row r="57" spans="2:12" x14ac:dyDescent="0.3">
      <c r="B57" s="1">
        <v>37</v>
      </c>
      <c r="C57" s="34">
        <v>42.15</v>
      </c>
      <c r="D57" s="35">
        <v>43.6</v>
      </c>
      <c r="E57" s="35">
        <v>42.58</v>
      </c>
      <c r="F57" s="35">
        <v>43.59</v>
      </c>
      <c r="G57" s="35"/>
      <c r="H57" s="35"/>
      <c r="I57" s="105">
        <v>43.13</v>
      </c>
      <c r="J57" s="109"/>
      <c r="K57" s="106"/>
      <c r="L57" s="1"/>
    </row>
    <row r="58" spans="2:12" x14ac:dyDescent="0.3">
      <c r="B58" s="1">
        <v>38</v>
      </c>
      <c r="C58" s="34">
        <v>41.93</v>
      </c>
      <c r="D58" s="35">
        <v>43.17</v>
      </c>
      <c r="E58" s="35">
        <v>42.34</v>
      </c>
      <c r="F58" s="35">
        <v>43.73</v>
      </c>
      <c r="G58" s="35"/>
      <c r="H58" s="35"/>
      <c r="I58" s="105">
        <v>42.91</v>
      </c>
      <c r="J58" s="109"/>
      <c r="K58" s="106"/>
      <c r="L58" s="1"/>
    </row>
    <row r="59" spans="2:12" x14ac:dyDescent="0.3">
      <c r="B59" s="1">
        <v>39</v>
      </c>
      <c r="C59" s="34">
        <v>42.13</v>
      </c>
      <c r="D59" s="35"/>
      <c r="E59" s="35">
        <v>42.57</v>
      </c>
      <c r="F59" s="35">
        <v>43.69</v>
      </c>
      <c r="G59" s="35"/>
      <c r="H59" s="35"/>
      <c r="I59" s="105">
        <v>43.44</v>
      </c>
      <c r="J59" s="109"/>
      <c r="K59" s="106"/>
      <c r="L59" s="1"/>
    </row>
    <row r="60" spans="2:12" x14ac:dyDescent="0.3">
      <c r="B60" s="1">
        <v>40</v>
      </c>
      <c r="C60" s="34">
        <v>42.8</v>
      </c>
      <c r="D60" s="35"/>
      <c r="E60" s="35">
        <v>43.31</v>
      </c>
      <c r="F60" s="35">
        <v>43.6</v>
      </c>
      <c r="G60" s="35"/>
      <c r="H60" s="35"/>
      <c r="I60" s="105">
        <v>43.55</v>
      </c>
      <c r="J60" s="109"/>
      <c r="K60" s="106"/>
      <c r="L60" s="1"/>
    </row>
    <row r="61" spans="2:12" x14ac:dyDescent="0.3">
      <c r="B61" s="1">
        <v>41</v>
      </c>
      <c r="C61" s="34"/>
      <c r="D61" s="35"/>
      <c r="E61" s="35">
        <v>42.53</v>
      </c>
      <c r="F61" s="35">
        <v>44.17</v>
      </c>
      <c r="G61" s="35"/>
      <c r="H61" s="35"/>
      <c r="I61" s="105">
        <v>42.56</v>
      </c>
      <c r="J61" s="109"/>
      <c r="K61" s="106"/>
      <c r="L61" s="1"/>
    </row>
    <row r="62" spans="2:12" x14ac:dyDescent="0.3">
      <c r="B62" s="1">
        <v>42</v>
      </c>
      <c r="C62" s="34"/>
      <c r="D62" s="35"/>
      <c r="E62" s="35">
        <v>42.55</v>
      </c>
      <c r="F62" s="35">
        <v>43.31</v>
      </c>
      <c r="G62" s="35"/>
      <c r="H62" s="35"/>
      <c r="I62" s="105">
        <v>42.75</v>
      </c>
      <c r="J62" s="109"/>
      <c r="K62" s="106"/>
      <c r="L62" s="1"/>
    </row>
    <row r="63" spans="2:12" x14ac:dyDescent="0.3">
      <c r="B63" s="1">
        <v>43</v>
      </c>
      <c r="C63" s="34"/>
      <c r="D63" s="35"/>
      <c r="E63" s="35">
        <v>42.71</v>
      </c>
      <c r="F63" s="35">
        <v>44.66</v>
      </c>
      <c r="G63" s="35"/>
      <c r="H63" s="35"/>
      <c r="I63" s="105">
        <v>42.83</v>
      </c>
      <c r="J63" s="109"/>
      <c r="K63" s="106"/>
      <c r="L63" s="1"/>
    </row>
    <row r="64" spans="2:12" x14ac:dyDescent="0.3">
      <c r="B64" s="1">
        <v>44</v>
      </c>
      <c r="C64" s="34"/>
      <c r="D64" s="35"/>
      <c r="E64" s="35">
        <v>42.39</v>
      </c>
      <c r="F64" s="35">
        <v>43.39</v>
      </c>
      <c r="G64" s="35"/>
      <c r="H64" s="35"/>
      <c r="I64" s="105">
        <v>44.59</v>
      </c>
      <c r="J64" s="109"/>
      <c r="K64" s="106"/>
      <c r="L64" s="1"/>
    </row>
    <row r="65" spans="2:12" x14ac:dyDescent="0.3">
      <c r="B65" s="1">
        <v>45</v>
      </c>
      <c r="C65" s="34"/>
      <c r="D65" s="35"/>
      <c r="E65" s="35">
        <v>42.34</v>
      </c>
      <c r="F65" s="35">
        <v>43.92</v>
      </c>
      <c r="G65" s="35"/>
      <c r="H65" s="35"/>
      <c r="I65" s="105"/>
      <c r="J65" s="109"/>
      <c r="K65" s="106"/>
      <c r="L65" s="1"/>
    </row>
    <row r="66" spans="2:12" x14ac:dyDescent="0.3">
      <c r="B66" s="1">
        <v>46</v>
      </c>
      <c r="C66" s="34"/>
      <c r="D66" s="35"/>
      <c r="E66" s="35">
        <v>42.62</v>
      </c>
      <c r="F66" s="35">
        <v>44.59</v>
      </c>
      <c r="G66" s="35"/>
      <c r="H66" s="35"/>
      <c r="I66" s="105"/>
      <c r="J66" s="109"/>
      <c r="K66" s="106"/>
      <c r="L66" s="1"/>
    </row>
    <row r="67" spans="2:12" x14ac:dyDescent="0.3">
      <c r="B67" s="1">
        <v>47</v>
      </c>
      <c r="C67" s="34"/>
      <c r="D67" s="35"/>
      <c r="E67" s="35">
        <v>42.45</v>
      </c>
      <c r="F67" s="35">
        <v>44.13</v>
      </c>
      <c r="G67" s="35"/>
      <c r="H67" s="35"/>
      <c r="I67" s="105"/>
      <c r="J67" s="109"/>
      <c r="K67" s="106"/>
      <c r="L67" s="1"/>
    </row>
    <row r="68" spans="2:12" x14ac:dyDescent="0.3">
      <c r="B68" s="1">
        <v>48</v>
      </c>
      <c r="C68" s="34"/>
      <c r="D68" s="35"/>
      <c r="E68" s="35">
        <v>43.07</v>
      </c>
      <c r="F68" s="35">
        <v>45.42</v>
      </c>
      <c r="G68" s="35"/>
      <c r="H68" s="35"/>
      <c r="I68" s="105"/>
      <c r="J68" s="109"/>
      <c r="K68" s="106"/>
      <c r="L68" s="1"/>
    </row>
    <row r="69" spans="2:12" x14ac:dyDescent="0.3">
      <c r="B69" s="1">
        <v>49</v>
      </c>
      <c r="C69" s="34"/>
      <c r="D69" s="35"/>
      <c r="E69" s="35">
        <v>42.59</v>
      </c>
      <c r="F69" s="35">
        <v>43.25</v>
      </c>
      <c r="G69" s="35"/>
      <c r="H69" s="35"/>
      <c r="I69" s="105"/>
      <c r="J69" s="109"/>
      <c r="K69" s="106"/>
      <c r="L69" s="1"/>
    </row>
    <row r="70" spans="2:12" x14ac:dyDescent="0.3">
      <c r="B70" s="1">
        <v>50</v>
      </c>
      <c r="C70" s="34"/>
      <c r="D70" s="35"/>
      <c r="E70" s="35">
        <v>42.28</v>
      </c>
      <c r="F70" s="35"/>
      <c r="G70" s="35"/>
      <c r="H70" s="35"/>
      <c r="I70" s="105"/>
      <c r="J70" s="109"/>
      <c r="K70" s="106"/>
      <c r="L70" s="1"/>
    </row>
    <row r="71" spans="2:12" x14ac:dyDescent="0.3">
      <c r="B71" s="1">
        <v>51</v>
      </c>
      <c r="C71" s="34"/>
      <c r="D71" s="35"/>
      <c r="E71" s="35">
        <v>43.08</v>
      </c>
      <c r="F71" s="35"/>
      <c r="G71" s="35"/>
      <c r="H71" s="35"/>
      <c r="I71" s="105"/>
      <c r="J71" s="109"/>
      <c r="K71" s="106"/>
      <c r="L71" s="1"/>
    </row>
    <row r="72" spans="2:12" x14ac:dyDescent="0.3">
      <c r="B72" s="1">
        <v>52</v>
      </c>
      <c r="C72" s="34"/>
      <c r="D72" s="35"/>
      <c r="E72" s="35">
        <v>42.74</v>
      </c>
      <c r="F72" s="35"/>
      <c r="G72" s="35"/>
      <c r="H72" s="35"/>
      <c r="I72" s="105"/>
      <c r="J72" s="109"/>
      <c r="K72" s="106"/>
      <c r="L72" s="1"/>
    </row>
    <row r="73" spans="2:12" x14ac:dyDescent="0.3">
      <c r="B73" s="1">
        <v>53</v>
      </c>
      <c r="C73" s="34"/>
      <c r="D73" s="35"/>
      <c r="E73" s="35">
        <v>43.39</v>
      </c>
      <c r="F73" s="35"/>
      <c r="G73" s="35"/>
      <c r="H73" s="35"/>
      <c r="I73" s="105"/>
      <c r="J73" s="109"/>
      <c r="K73" s="106"/>
      <c r="L73" s="1"/>
    </row>
    <row r="74" spans="2:12" x14ac:dyDescent="0.3">
      <c r="B74" s="1">
        <v>54</v>
      </c>
      <c r="C74" s="34"/>
      <c r="D74" s="35"/>
      <c r="E74" s="35">
        <v>42.27</v>
      </c>
      <c r="F74" s="35"/>
      <c r="G74" s="35"/>
      <c r="H74" s="35"/>
      <c r="I74" s="105"/>
      <c r="J74" s="109"/>
      <c r="K74" s="106"/>
      <c r="L74" s="1"/>
    </row>
    <row r="75" spans="2:12" x14ac:dyDescent="0.3">
      <c r="B75" s="1">
        <v>55</v>
      </c>
      <c r="C75" s="34"/>
      <c r="D75" s="35"/>
      <c r="E75" s="35">
        <v>43.15</v>
      </c>
      <c r="F75" s="35"/>
      <c r="G75" s="35"/>
      <c r="H75" s="35"/>
      <c r="I75" s="105"/>
      <c r="J75" s="109"/>
      <c r="K75" s="106"/>
      <c r="L75" s="1"/>
    </row>
    <row r="76" spans="2:12" x14ac:dyDescent="0.3">
      <c r="B76" s="1">
        <v>56</v>
      </c>
      <c r="C76" s="34"/>
      <c r="D76" s="35"/>
      <c r="E76" s="35">
        <v>43.11</v>
      </c>
      <c r="F76" s="35"/>
      <c r="G76" s="35"/>
      <c r="H76" s="35"/>
      <c r="I76" s="105"/>
      <c r="J76" s="109"/>
      <c r="K76" s="106"/>
      <c r="L76" s="1"/>
    </row>
    <row r="77" spans="2:12" x14ac:dyDescent="0.3">
      <c r="B77" s="1">
        <v>57</v>
      </c>
      <c r="C77" s="50"/>
      <c r="D77" s="35"/>
      <c r="E77" s="35">
        <v>43.07</v>
      </c>
      <c r="F77" s="35"/>
      <c r="G77" s="35"/>
      <c r="H77" s="35"/>
      <c r="I77" s="106"/>
      <c r="J77" s="110"/>
      <c r="K77" s="106"/>
      <c r="L77" s="1"/>
    </row>
    <row r="78" spans="2:12" x14ac:dyDescent="0.3">
      <c r="B78" s="1">
        <v>58</v>
      </c>
      <c r="C78" s="111"/>
      <c r="D78" s="105"/>
      <c r="E78" s="105">
        <v>42.88</v>
      </c>
      <c r="F78" s="105"/>
      <c r="G78" s="105"/>
      <c r="H78" s="105"/>
      <c r="I78" s="106"/>
      <c r="J78" s="110"/>
      <c r="K78" s="106"/>
      <c r="L78" s="1"/>
    </row>
    <row r="79" spans="2:12" x14ac:dyDescent="0.3">
      <c r="B79" s="1">
        <v>59</v>
      </c>
      <c r="C79" s="111"/>
      <c r="D79" s="105"/>
      <c r="E79" s="105">
        <v>42.72</v>
      </c>
      <c r="F79" s="105"/>
      <c r="G79" s="105"/>
      <c r="H79" s="105"/>
      <c r="I79" s="105"/>
      <c r="J79" s="109"/>
      <c r="K79" s="105"/>
    </row>
    <row r="80" spans="2:12" x14ac:dyDescent="0.3">
      <c r="B80" s="1">
        <v>60</v>
      </c>
      <c r="C80" s="111"/>
      <c r="D80" s="105"/>
      <c r="E80" s="105"/>
      <c r="F80" s="105"/>
      <c r="G80" s="105"/>
      <c r="H80" s="105"/>
      <c r="I80" s="105"/>
      <c r="J80" s="109"/>
      <c r="K80" s="105"/>
    </row>
    <row r="81" spans="2:11" x14ac:dyDescent="0.3">
      <c r="B81" s="1">
        <v>61</v>
      </c>
      <c r="C81" s="111"/>
      <c r="D81" s="105"/>
      <c r="E81" s="105"/>
      <c r="F81" s="105"/>
      <c r="G81" s="105"/>
      <c r="H81" s="105"/>
      <c r="I81" s="105"/>
      <c r="J81" s="109"/>
      <c r="K81" s="105"/>
    </row>
    <row r="82" spans="2:11" x14ac:dyDescent="0.3">
      <c r="B82" s="1">
        <v>62</v>
      </c>
      <c r="C82" s="111"/>
      <c r="D82" s="105"/>
      <c r="E82" s="105"/>
      <c r="F82" s="105"/>
      <c r="G82" s="105"/>
      <c r="H82" s="105"/>
      <c r="I82" s="105"/>
      <c r="J82" s="109"/>
      <c r="K82" s="105"/>
    </row>
    <row r="83" spans="2:11" ht="15" thickBot="1" x14ac:dyDescent="0.35">
      <c r="B83" s="1">
        <v>63</v>
      </c>
      <c r="C83" s="112"/>
      <c r="D83" s="113"/>
      <c r="E83" s="113"/>
      <c r="F83" s="113"/>
      <c r="G83" s="113"/>
      <c r="H83" s="113"/>
      <c r="I83" s="113"/>
      <c r="J83" s="114"/>
      <c r="K83" s="105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Общие результаты</vt:lpstr>
      <vt:lpstr>Регистрация </vt:lpstr>
      <vt:lpstr>K44</vt:lpstr>
      <vt:lpstr>NSJ</vt:lpstr>
      <vt:lpstr>Kart Freedom Rt</vt:lpstr>
      <vt:lpstr>Vpered ta Vgory</vt:lpstr>
      <vt:lpstr>Kozaks</vt:lpstr>
      <vt:lpstr>Kart Freedom</vt:lpstr>
      <vt:lpstr>Ingul kart RT</vt:lpstr>
      <vt:lpstr>E-K Motosport</vt:lpstr>
      <vt:lpstr>Fortuna Racing</vt:lpstr>
      <vt:lpstr>Battle Master</vt:lpstr>
      <vt:lpstr>Winni</vt:lpstr>
      <vt:lpstr>Wasp</vt:lpstr>
      <vt:lpstr>G.A.T</vt:lpstr>
      <vt:lpstr>Ingul Kart Acadamy</vt:lpstr>
      <vt:lpstr>50grams</vt:lpstr>
      <vt:lpstr>Kart Freedom JT</vt:lpstr>
      <vt:lpstr>Buro 11</vt:lpstr>
      <vt:lpstr>Coachella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2019-08-26T16:19:44Z</dcterms:modified>
</cp:coreProperties>
</file>