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charts/chart1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autoCompressPictures="0" defaultThemeVersion="124226"/>
  <bookViews>
    <workbookView xWindow="480" yWindow="480" windowWidth="20736" windowHeight="11760" tabRatio="918" firstSheet="2" activeTab="19"/>
  </bookViews>
  <sheets>
    <sheet name="Общие результаты" sheetId="4" r:id="rId1"/>
    <sheet name="Регистрация " sheetId="89" r:id="rId2"/>
    <sheet name="Vpered ta vgory" sheetId="91" r:id="rId3"/>
    <sheet name="NSJ" sheetId="88" r:id="rId4"/>
    <sheet name="K44" sheetId="103" r:id="rId5"/>
    <sheet name="Winni" sheetId="106" r:id="rId6"/>
    <sheet name="Kozaks" sheetId="107" r:id="rId7"/>
    <sheet name="MST" sheetId="102" r:id="rId8"/>
    <sheet name="NFS Fortuna RT" sheetId="105" r:id="rId9"/>
    <sheet name="50 Grams" sheetId="104" r:id="rId10"/>
    <sheet name="Battle Master" sheetId="97" r:id="rId11"/>
    <sheet name="Hurricane" sheetId="100" r:id="rId12"/>
    <sheet name="Kart Freedom RT" sheetId="101" r:id="rId13"/>
    <sheet name="KartFreedom" sheetId="99" r:id="rId14"/>
    <sheet name="Na CnuDaX" sheetId="96" r:id="rId15"/>
    <sheet name="KartFreedom JT" sheetId="98" r:id="rId16"/>
    <sheet name="Flash" sheetId="94" r:id="rId17"/>
    <sheet name="Jaguar" sheetId="95" r:id="rId18"/>
    <sheet name="Akuna Matata" sheetId="93" r:id="rId19"/>
    <sheet name="Karta" sheetId="92" r:id="rId20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6" i="99" l="1"/>
  <c r="F12" i="99"/>
  <c r="F14" i="106"/>
  <c r="F12" i="103"/>
  <c r="L9" i="99"/>
  <c r="L12" i="99" s="1"/>
  <c r="L8" i="99"/>
  <c r="L10" i="99" s="1"/>
  <c r="L11" i="99" s="1"/>
  <c r="L13" i="99" s="1"/>
  <c r="L13" i="88"/>
  <c r="L12" i="88"/>
  <c r="H18" i="107"/>
  <c r="G18" i="107"/>
  <c r="F18" i="107"/>
  <c r="E18" i="107"/>
  <c r="D18" i="107"/>
  <c r="C18" i="107"/>
  <c r="G16" i="107"/>
  <c r="J13" i="107"/>
  <c r="K13" i="107" s="1"/>
  <c r="G13" i="107"/>
  <c r="I13" i="107" s="1"/>
  <c r="F13" i="107"/>
  <c r="E13" i="107"/>
  <c r="K12" i="107"/>
  <c r="G12" i="107"/>
  <c r="I12" i="107" s="1"/>
  <c r="F12" i="107"/>
  <c r="E12" i="107"/>
  <c r="K11" i="107"/>
  <c r="G11" i="107"/>
  <c r="F11" i="107"/>
  <c r="E11" i="107"/>
  <c r="K10" i="107"/>
  <c r="G10" i="107"/>
  <c r="F10" i="107"/>
  <c r="E10" i="107"/>
  <c r="K9" i="107"/>
  <c r="L9" i="107" s="1"/>
  <c r="G9" i="107"/>
  <c r="G15" i="107" s="1"/>
  <c r="F9" i="107"/>
  <c r="F15" i="107" s="1"/>
  <c r="E9" i="107"/>
  <c r="K8" i="107"/>
  <c r="L8" i="107" s="1"/>
  <c r="I8" i="107"/>
  <c r="G8" i="107"/>
  <c r="G14" i="107" s="1"/>
  <c r="F8" i="107"/>
  <c r="E8" i="107"/>
  <c r="D8" i="107"/>
  <c r="D9" i="107" s="1"/>
  <c r="D10" i="107" s="1"/>
  <c r="D11" i="107" s="1"/>
  <c r="D12" i="107" s="1"/>
  <c r="D13" i="107" s="1"/>
  <c r="H18" i="106"/>
  <c r="G18" i="106"/>
  <c r="F18" i="106"/>
  <c r="E18" i="106"/>
  <c r="D18" i="106"/>
  <c r="C18" i="106"/>
  <c r="G16" i="106"/>
  <c r="K13" i="106"/>
  <c r="J13" i="106"/>
  <c r="G13" i="106"/>
  <c r="F13" i="106"/>
  <c r="I13" i="106" s="1"/>
  <c r="E13" i="106"/>
  <c r="K12" i="106"/>
  <c r="G12" i="106"/>
  <c r="F12" i="106"/>
  <c r="E12" i="106"/>
  <c r="K11" i="106"/>
  <c r="G11" i="106"/>
  <c r="I11" i="106" s="1"/>
  <c r="F11" i="106"/>
  <c r="E11" i="106"/>
  <c r="K10" i="106"/>
  <c r="L10" i="106" s="1"/>
  <c r="G10" i="106"/>
  <c r="F10" i="106"/>
  <c r="F15" i="106" s="1"/>
  <c r="E10" i="106"/>
  <c r="K9" i="106"/>
  <c r="L9" i="106" s="1"/>
  <c r="G9" i="106"/>
  <c r="F9" i="106"/>
  <c r="I9" i="106" s="1"/>
  <c r="E9" i="106"/>
  <c r="D9" i="106"/>
  <c r="D10" i="106" s="1"/>
  <c r="D11" i="106" s="1"/>
  <c r="D12" i="106" s="1"/>
  <c r="D13" i="106" s="1"/>
  <c r="K8" i="106"/>
  <c r="L8" i="106" s="1"/>
  <c r="G8" i="106"/>
  <c r="F8" i="106"/>
  <c r="E8" i="106"/>
  <c r="D8" i="106"/>
  <c r="H18" i="105"/>
  <c r="G18" i="105"/>
  <c r="F18" i="105"/>
  <c r="E18" i="105"/>
  <c r="D18" i="105"/>
  <c r="C18" i="105"/>
  <c r="G16" i="105"/>
  <c r="K13" i="105"/>
  <c r="J13" i="105"/>
  <c r="G13" i="105"/>
  <c r="F13" i="105"/>
  <c r="I13" i="105" s="1"/>
  <c r="E13" i="105"/>
  <c r="K12" i="105"/>
  <c r="G12" i="105"/>
  <c r="I12" i="105" s="1"/>
  <c r="F12" i="105"/>
  <c r="E12" i="105"/>
  <c r="K11" i="105"/>
  <c r="G11" i="105"/>
  <c r="I11" i="105" s="1"/>
  <c r="F11" i="105"/>
  <c r="E11" i="105"/>
  <c r="K10" i="105"/>
  <c r="L10" i="105" s="1"/>
  <c r="G10" i="105"/>
  <c r="I10" i="105" s="1"/>
  <c r="F10" i="105"/>
  <c r="F15" i="105" s="1"/>
  <c r="E10" i="105"/>
  <c r="K9" i="105"/>
  <c r="L9" i="105" s="1"/>
  <c r="G9" i="105"/>
  <c r="F9" i="105"/>
  <c r="I9" i="105" s="1"/>
  <c r="E9" i="105"/>
  <c r="K8" i="105"/>
  <c r="L8" i="105" s="1"/>
  <c r="G8" i="105"/>
  <c r="G14" i="105" s="1"/>
  <c r="F8" i="105"/>
  <c r="F16" i="105" s="1"/>
  <c r="E8" i="105"/>
  <c r="D8" i="105"/>
  <c r="D9" i="105" s="1"/>
  <c r="D10" i="105" s="1"/>
  <c r="D11" i="105" s="1"/>
  <c r="D12" i="105" s="1"/>
  <c r="D13" i="105" s="1"/>
  <c r="H18" i="104"/>
  <c r="G18" i="104"/>
  <c r="F18" i="104"/>
  <c r="E18" i="104"/>
  <c r="D18" i="104"/>
  <c r="C18" i="104"/>
  <c r="G16" i="104"/>
  <c r="J13" i="104"/>
  <c r="K13" i="104" s="1"/>
  <c r="G13" i="104"/>
  <c r="F13" i="104"/>
  <c r="E13" i="104"/>
  <c r="K12" i="104"/>
  <c r="G12" i="104"/>
  <c r="I12" i="104" s="1"/>
  <c r="F12" i="104"/>
  <c r="E12" i="104"/>
  <c r="K11" i="104"/>
  <c r="G11" i="104"/>
  <c r="I11" i="104" s="1"/>
  <c r="F11" i="104"/>
  <c r="E11" i="104"/>
  <c r="K10" i="104"/>
  <c r="G10" i="104"/>
  <c r="I10" i="104" s="1"/>
  <c r="F10" i="104"/>
  <c r="E10" i="104"/>
  <c r="K9" i="104"/>
  <c r="L9" i="104" s="1"/>
  <c r="G9" i="104"/>
  <c r="G15" i="104" s="1"/>
  <c r="F9" i="104"/>
  <c r="E9" i="104"/>
  <c r="K8" i="104"/>
  <c r="L8" i="104" s="1"/>
  <c r="G8" i="104"/>
  <c r="G14" i="104" s="1"/>
  <c r="F8" i="104"/>
  <c r="F16" i="104" s="1"/>
  <c r="E8" i="104"/>
  <c r="D8" i="104"/>
  <c r="D9" i="104" s="1"/>
  <c r="D10" i="104" s="1"/>
  <c r="D11" i="104" s="1"/>
  <c r="D12" i="104" s="1"/>
  <c r="D13" i="104" s="1"/>
  <c r="H18" i="103"/>
  <c r="G18" i="103"/>
  <c r="F18" i="103"/>
  <c r="E18" i="103"/>
  <c r="D18" i="103"/>
  <c r="C18" i="103"/>
  <c r="G16" i="103"/>
  <c r="K13" i="103"/>
  <c r="J13" i="103"/>
  <c r="G13" i="103"/>
  <c r="F13" i="103"/>
  <c r="I13" i="103" s="1"/>
  <c r="E13" i="103"/>
  <c r="K12" i="103"/>
  <c r="G12" i="103"/>
  <c r="E12" i="103"/>
  <c r="K11" i="103"/>
  <c r="G11" i="103"/>
  <c r="I11" i="103" s="1"/>
  <c r="F11" i="103"/>
  <c r="E11" i="103"/>
  <c r="K10" i="103"/>
  <c r="G10" i="103"/>
  <c r="I10" i="103" s="1"/>
  <c r="F10" i="103"/>
  <c r="E10" i="103"/>
  <c r="K9" i="103"/>
  <c r="L9" i="103" s="1"/>
  <c r="G9" i="103"/>
  <c r="G15" i="103" s="1"/>
  <c r="F9" i="103"/>
  <c r="I9" i="103" s="1"/>
  <c r="E9" i="103"/>
  <c r="K8" i="103"/>
  <c r="L8" i="103" s="1"/>
  <c r="G8" i="103"/>
  <c r="G14" i="103" s="1"/>
  <c r="F8" i="103"/>
  <c r="F16" i="103" s="1"/>
  <c r="E8" i="103"/>
  <c r="D8" i="103"/>
  <c r="D9" i="103" s="1"/>
  <c r="D10" i="103" s="1"/>
  <c r="D11" i="103" s="1"/>
  <c r="D12" i="103" s="1"/>
  <c r="D13" i="103" s="1"/>
  <c r="H18" i="102"/>
  <c r="G18" i="102"/>
  <c r="F18" i="102"/>
  <c r="E18" i="102"/>
  <c r="D18" i="102"/>
  <c r="C18" i="102"/>
  <c r="G16" i="102"/>
  <c r="K13" i="102"/>
  <c r="J13" i="102"/>
  <c r="G13" i="102"/>
  <c r="F13" i="102"/>
  <c r="I13" i="102" s="1"/>
  <c r="E13" i="102"/>
  <c r="K12" i="102"/>
  <c r="G12" i="102"/>
  <c r="F12" i="102"/>
  <c r="E12" i="102"/>
  <c r="K11" i="102"/>
  <c r="G11" i="102"/>
  <c r="I11" i="102" s="1"/>
  <c r="F11" i="102"/>
  <c r="E11" i="102"/>
  <c r="K10" i="102"/>
  <c r="G10" i="102"/>
  <c r="F10" i="102"/>
  <c r="E10" i="102"/>
  <c r="K9" i="102"/>
  <c r="L9" i="102" s="1"/>
  <c r="G9" i="102"/>
  <c r="G15" i="102" s="1"/>
  <c r="F9" i="102"/>
  <c r="E9" i="102"/>
  <c r="K8" i="102"/>
  <c r="L8" i="102" s="1"/>
  <c r="G8" i="102"/>
  <c r="G14" i="102" s="1"/>
  <c r="F8" i="102"/>
  <c r="E8" i="102"/>
  <c r="D8" i="102"/>
  <c r="D9" i="102" s="1"/>
  <c r="D10" i="102" s="1"/>
  <c r="D11" i="102" s="1"/>
  <c r="D12" i="102" s="1"/>
  <c r="D13" i="102" s="1"/>
  <c r="H18" i="101"/>
  <c r="G18" i="101"/>
  <c r="F18" i="101"/>
  <c r="E18" i="101"/>
  <c r="D18" i="101"/>
  <c r="C18" i="101"/>
  <c r="G16" i="101"/>
  <c r="K13" i="101"/>
  <c r="J13" i="101"/>
  <c r="G13" i="101"/>
  <c r="F13" i="101"/>
  <c r="E13" i="101"/>
  <c r="K12" i="101"/>
  <c r="G12" i="101"/>
  <c r="F12" i="101"/>
  <c r="E12" i="101"/>
  <c r="K11" i="101"/>
  <c r="G11" i="101"/>
  <c r="I11" i="101" s="1"/>
  <c r="F11" i="101"/>
  <c r="E11" i="101"/>
  <c r="K10" i="101"/>
  <c r="G10" i="101"/>
  <c r="I10" i="101" s="1"/>
  <c r="F10" i="101"/>
  <c r="E10" i="101"/>
  <c r="K9" i="101"/>
  <c r="L9" i="101" s="1"/>
  <c r="G9" i="101"/>
  <c r="G15" i="101" s="1"/>
  <c r="F9" i="101"/>
  <c r="E9" i="101"/>
  <c r="K8" i="101"/>
  <c r="L8" i="101" s="1"/>
  <c r="G8" i="101"/>
  <c r="G14" i="101" s="1"/>
  <c r="F8" i="101"/>
  <c r="F16" i="101" s="1"/>
  <c r="E8" i="101"/>
  <c r="D8" i="101"/>
  <c r="D9" i="101" s="1"/>
  <c r="D10" i="101" s="1"/>
  <c r="D11" i="101" s="1"/>
  <c r="D12" i="101" s="1"/>
  <c r="D13" i="101" s="1"/>
  <c r="H18" i="100"/>
  <c r="G18" i="100"/>
  <c r="F18" i="100"/>
  <c r="E18" i="100"/>
  <c r="D18" i="100"/>
  <c r="C18" i="100"/>
  <c r="G16" i="100"/>
  <c r="K13" i="100"/>
  <c r="J13" i="100"/>
  <c r="G13" i="100"/>
  <c r="F13" i="100"/>
  <c r="I13" i="100" s="1"/>
  <c r="E13" i="100"/>
  <c r="K12" i="100"/>
  <c r="G12" i="100"/>
  <c r="F12" i="100"/>
  <c r="E12" i="100"/>
  <c r="K11" i="100"/>
  <c r="G11" i="100"/>
  <c r="I11" i="100" s="1"/>
  <c r="F11" i="100"/>
  <c r="E11" i="100"/>
  <c r="K10" i="100"/>
  <c r="G10" i="100"/>
  <c r="I10" i="100" s="1"/>
  <c r="F10" i="100"/>
  <c r="E10" i="100"/>
  <c r="K9" i="100"/>
  <c r="L9" i="100" s="1"/>
  <c r="G9" i="100"/>
  <c r="G15" i="100" s="1"/>
  <c r="F9" i="100"/>
  <c r="F15" i="100" s="1"/>
  <c r="E9" i="100"/>
  <c r="K8" i="100"/>
  <c r="L8" i="100" s="1"/>
  <c r="G8" i="100"/>
  <c r="G14" i="100" s="1"/>
  <c r="F8" i="100"/>
  <c r="F16" i="100" s="1"/>
  <c r="E8" i="100"/>
  <c r="D8" i="100"/>
  <c r="D9" i="100" s="1"/>
  <c r="D10" i="100" s="1"/>
  <c r="D11" i="100" s="1"/>
  <c r="D12" i="100" s="1"/>
  <c r="D13" i="100" s="1"/>
  <c r="H18" i="99"/>
  <c r="G18" i="99"/>
  <c r="F18" i="99"/>
  <c r="E18" i="99"/>
  <c r="D18" i="99"/>
  <c r="C18" i="99"/>
  <c r="K13" i="99"/>
  <c r="J13" i="99"/>
  <c r="G13" i="99"/>
  <c r="F13" i="99"/>
  <c r="I13" i="99" s="1"/>
  <c r="E13" i="99"/>
  <c r="K12" i="99"/>
  <c r="G12" i="99"/>
  <c r="E12" i="99"/>
  <c r="K11" i="99"/>
  <c r="G11" i="99"/>
  <c r="I11" i="99" s="1"/>
  <c r="F11" i="99"/>
  <c r="E11" i="99"/>
  <c r="K10" i="99"/>
  <c r="G10" i="99"/>
  <c r="F10" i="99"/>
  <c r="E10" i="99"/>
  <c r="K9" i="99"/>
  <c r="G9" i="99"/>
  <c r="G15" i="99" s="1"/>
  <c r="F9" i="99"/>
  <c r="E9" i="99"/>
  <c r="K8" i="99"/>
  <c r="G8" i="99"/>
  <c r="G14" i="99" s="1"/>
  <c r="F8" i="99"/>
  <c r="E8" i="99"/>
  <c r="D8" i="99"/>
  <c r="D9" i="99" s="1"/>
  <c r="D10" i="99" s="1"/>
  <c r="D11" i="99" s="1"/>
  <c r="D12" i="99" s="1"/>
  <c r="D13" i="99" s="1"/>
  <c r="H18" i="98"/>
  <c r="G18" i="98"/>
  <c r="F18" i="98"/>
  <c r="E18" i="98"/>
  <c r="D18" i="98"/>
  <c r="C18" i="98"/>
  <c r="G16" i="98"/>
  <c r="J13" i="98"/>
  <c r="K13" i="98" s="1"/>
  <c r="G13" i="98"/>
  <c r="I13" i="98" s="1"/>
  <c r="F13" i="98"/>
  <c r="E13" i="98"/>
  <c r="K12" i="98"/>
  <c r="G12" i="98"/>
  <c r="I12" i="98" s="1"/>
  <c r="F12" i="98"/>
  <c r="E12" i="98"/>
  <c r="K11" i="98"/>
  <c r="G11" i="98"/>
  <c r="F11" i="98"/>
  <c r="E11" i="98"/>
  <c r="K10" i="98"/>
  <c r="G10" i="98"/>
  <c r="F10" i="98"/>
  <c r="I10" i="98" s="1"/>
  <c r="E10" i="98"/>
  <c r="K9" i="98"/>
  <c r="L9" i="98" s="1"/>
  <c r="G9" i="98"/>
  <c r="G15" i="98" s="1"/>
  <c r="F9" i="98"/>
  <c r="F15" i="98" s="1"/>
  <c r="E9" i="98"/>
  <c r="L8" i="98"/>
  <c r="K8" i="98"/>
  <c r="I8" i="98"/>
  <c r="G8" i="98"/>
  <c r="G14" i="98" s="1"/>
  <c r="F8" i="98"/>
  <c r="E8" i="98"/>
  <c r="D8" i="98"/>
  <c r="D9" i="98" s="1"/>
  <c r="D10" i="98" s="1"/>
  <c r="D11" i="98" s="1"/>
  <c r="D12" i="98" s="1"/>
  <c r="D13" i="98" s="1"/>
  <c r="H18" i="97"/>
  <c r="G18" i="97"/>
  <c r="F18" i="97"/>
  <c r="E18" i="97"/>
  <c r="D18" i="97"/>
  <c r="C18" i="97"/>
  <c r="G16" i="97"/>
  <c r="K13" i="97"/>
  <c r="J13" i="97"/>
  <c r="G13" i="97"/>
  <c r="F13" i="97"/>
  <c r="I13" i="97" s="1"/>
  <c r="E13" i="97"/>
  <c r="K12" i="97"/>
  <c r="G12" i="97"/>
  <c r="F12" i="97"/>
  <c r="E12" i="97"/>
  <c r="K11" i="97"/>
  <c r="G11" i="97"/>
  <c r="I11" i="97" s="1"/>
  <c r="F11" i="97"/>
  <c r="E11" i="97"/>
  <c r="K10" i="97"/>
  <c r="G10" i="97"/>
  <c r="I10" i="97" s="1"/>
  <c r="F10" i="97"/>
  <c r="E10" i="97"/>
  <c r="K9" i="97"/>
  <c r="L9" i="97" s="1"/>
  <c r="G9" i="97"/>
  <c r="G15" i="97" s="1"/>
  <c r="F9" i="97"/>
  <c r="E9" i="97"/>
  <c r="K8" i="97"/>
  <c r="L8" i="97" s="1"/>
  <c r="G8" i="97"/>
  <c r="G14" i="97" s="1"/>
  <c r="F8" i="97"/>
  <c r="F16" i="97" s="1"/>
  <c r="E8" i="97"/>
  <c r="D8" i="97"/>
  <c r="D9" i="97" s="1"/>
  <c r="D10" i="97" s="1"/>
  <c r="D11" i="97" s="1"/>
  <c r="D12" i="97" s="1"/>
  <c r="D13" i="97" s="1"/>
  <c r="H18" i="96"/>
  <c r="G18" i="96"/>
  <c r="F18" i="96"/>
  <c r="E18" i="96"/>
  <c r="D18" i="96"/>
  <c r="C18" i="96"/>
  <c r="G16" i="96"/>
  <c r="K13" i="96"/>
  <c r="J13" i="96"/>
  <c r="G13" i="96"/>
  <c r="F13" i="96"/>
  <c r="I13" i="96" s="1"/>
  <c r="E13" i="96"/>
  <c r="K12" i="96"/>
  <c r="G12" i="96"/>
  <c r="F12" i="96"/>
  <c r="E12" i="96"/>
  <c r="K11" i="96"/>
  <c r="G11" i="96"/>
  <c r="I11" i="96" s="1"/>
  <c r="F11" i="96"/>
  <c r="E11" i="96"/>
  <c r="K10" i="96"/>
  <c r="G10" i="96"/>
  <c r="I10" i="96" s="1"/>
  <c r="F10" i="96"/>
  <c r="E10" i="96"/>
  <c r="K9" i="96"/>
  <c r="L9" i="96" s="1"/>
  <c r="G9" i="96"/>
  <c r="F9" i="96"/>
  <c r="I9" i="96" s="1"/>
  <c r="E9" i="96"/>
  <c r="K8" i="96"/>
  <c r="L8" i="96" s="1"/>
  <c r="G8" i="96"/>
  <c r="G14" i="96" s="1"/>
  <c r="F8" i="96"/>
  <c r="F16" i="96" s="1"/>
  <c r="E8" i="96"/>
  <c r="D8" i="96"/>
  <c r="D9" i="96" s="1"/>
  <c r="D10" i="96" s="1"/>
  <c r="D11" i="96" s="1"/>
  <c r="D12" i="96" s="1"/>
  <c r="D13" i="96" s="1"/>
  <c r="H18" i="95"/>
  <c r="G18" i="95"/>
  <c r="F18" i="95"/>
  <c r="E18" i="95"/>
  <c r="D18" i="95"/>
  <c r="C18" i="95"/>
  <c r="G16" i="95"/>
  <c r="K13" i="95"/>
  <c r="J13" i="95"/>
  <c r="G13" i="95"/>
  <c r="F13" i="95"/>
  <c r="I13" i="95" s="1"/>
  <c r="E13" i="95"/>
  <c r="K12" i="95"/>
  <c r="G12" i="95"/>
  <c r="F12" i="95"/>
  <c r="E12" i="95"/>
  <c r="K11" i="95"/>
  <c r="G11" i="95"/>
  <c r="I11" i="95" s="1"/>
  <c r="F11" i="95"/>
  <c r="E11" i="95"/>
  <c r="K10" i="95"/>
  <c r="G10" i="95"/>
  <c r="I10" i="95" s="1"/>
  <c r="F10" i="95"/>
  <c r="E10" i="95"/>
  <c r="K9" i="95"/>
  <c r="L9" i="95" s="1"/>
  <c r="G9" i="95"/>
  <c r="G15" i="95" s="1"/>
  <c r="F9" i="95"/>
  <c r="E9" i="95"/>
  <c r="K8" i="95"/>
  <c r="L8" i="95" s="1"/>
  <c r="G8" i="95"/>
  <c r="G14" i="95" s="1"/>
  <c r="F8" i="95"/>
  <c r="F16" i="95" s="1"/>
  <c r="E8" i="95"/>
  <c r="D8" i="95"/>
  <c r="D9" i="95" s="1"/>
  <c r="D10" i="95" s="1"/>
  <c r="D11" i="95" s="1"/>
  <c r="D12" i="95" s="1"/>
  <c r="D13" i="95" s="1"/>
  <c r="H18" i="94"/>
  <c r="G18" i="94"/>
  <c r="F18" i="94"/>
  <c r="E18" i="94"/>
  <c r="D18" i="94"/>
  <c r="C18" i="94"/>
  <c r="G16" i="94"/>
  <c r="K13" i="94"/>
  <c r="J13" i="94"/>
  <c r="G13" i="94"/>
  <c r="F13" i="94"/>
  <c r="E13" i="94"/>
  <c r="K12" i="94"/>
  <c r="G12" i="94"/>
  <c r="I12" i="94" s="1"/>
  <c r="F12" i="94"/>
  <c r="E12" i="94"/>
  <c r="K11" i="94"/>
  <c r="I11" i="94"/>
  <c r="G11" i="94"/>
  <c r="F11" i="94"/>
  <c r="E11" i="94"/>
  <c r="K10" i="94"/>
  <c r="G10" i="94"/>
  <c r="I10" i="94" s="1"/>
  <c r="F10" i="94"/>
  <c r="E10" i="94"/>
  <c r="K9" i="94"/>
  <c r="L9" i="94" s="1"/>
  <c r="G9" i="94"/>
  <c r="G15" i="94" s="1"/>
  <c r="F9" i="94"/>
  <c r="E9" i="94"/>
  <c r="K8" i="94"/>
  <c r="L8" i="94" s="1"/>
  <c r="G8" i="94"/>
  <c r="G14" i="94" s="1"/>
  <c r="F8" i="94"/>
  <c r="E8" i="94"/>
  <c r="D8" i="94"/>
  <c r="D9" i="94" s="1"/>
  <c r="D10" i="94" s="1"/>
  <c r="D11" i="94" s="1"/>
  <c r="D12" i="94" s="1"/>
  <c r="D13" i="94" s="1"/>
  <c r="H18" i="93"/>
  <c r="G18" i="93"/>
  <c r="F18" i="93"/>
  <c r="E18" i="93"/>
  <c r="D18" i="93"/>
  <c r="C18" i="93"/>
  <c r="G16" i="93"/>
  <c r="J13" i="93"/>
  <c r="K13" i="93" s="1"/>
  <c r="G13" i="93"/>
  <c r="I13" i="93" s="1"/>
  <c r="F13" i="93"/>
  <c r="E13" i="93"/>
  <c r="K12" i="93"/>
  <c r="G12" i="93"/>
  <c r="I12" i="93" s="1"/>
  <c r="F12" i="93"/>
  <c r="E12" i="93"/>
  <c r="K11" i="93"/>
  <c r="G11" i="93"/>
  <c r="F11" i="93"/>
  <c r="E11" i="93"/>
  <c r="K10" i="93"/>
  <c r="G10" i="93"/>
  <c r="F10" i="93"/>
  <c r="I10" i="93" s="1"/>
  <c r="E10" i="93"/>
  <c r="K9" i="93"/>
  <c r="L9" i="93" s="1"/>
  <c r="G9" i="93"/>
  <c r="F9" i="93"/>
  <c r="E9" i="93"/>
  <c r="L8" i="93"/>
  <c r="K8" i="93"/>
  <c r="G8" i="93"/>
  <c r="G14" i="93" s="1"/>
  <c r="F8" i="93"/>
  <c r="E8" i="93"/>
  <c r="D8" i="93"/>
  <c r="D9" i="93" s="1"/>
  <c r="D10" i="93" s="1"/>
  <c r="D11" i="93" s="1"/>
  <c r="D12" i="93" s="1"/>
  <c r="D13" i="93" s="1"/>
  <c r="H18" i="92"/>
  <c r="G18" i="92"/>
  <c r="F18" i="92"/>
  <c r="E18" i="92"/>
  <c r="D18" i="92"/>
  <c r="C18" i="92"/>
  <c r="G16" i="92"/>
  <c r="J13" i="92"/>
  <c r="K13" i="92" s="1"/>
  <c r="G13" i="92"/>
  <c r="F13" i="92"/>
  <c r="E13" i="92"/>
  <c r="K12" i="92"/>
  <c r="G12" i="92"/>
  <c r="I12" i="92" s="1"/>
  <c r="F12" i="92"/>
  <c r="E12" i="92"/>
  <c r="K11" i="92"/>
  <c r="G11" i="92"/>
  <c r="F11" i="92"/>
  <c r="E11" i="92"/>
  <c r="K10" i="92"/>
  <c r="G10" i="92"/>
  <c r="F10" i="92"/>
  <c r="E10" i="92"/>
  <c r="K9" i="92"/>
  <c r="L9" i="92" s="1"/>
  <c r="G9" i="92"/>
  <c r="F9" i="92"/>
  <c r="F15" i="92" s="1"/>
  <c r="E9" i="92"/>
  <c r="K8" i="92"/>
  <c r="L8" i="92" s="1"/>
  <c r="G8" i="92"/>
  <c r="G14" i="92" s="1"/>
  <c r="F8" i="92"/>
  <c r="E8" i="92"/>
  <c r="D8" i="92"/>
  <c r="D9" i="92" s="1"/>
  <c r="D10" i="92" s="1"/>
  <c r="D11" i="92" s="1"/>
  <c r="D12" i="92" s="1"/>
  <c r="D13" i="92" s="1"/>
  <c r="H18" i="91"/>
  <c r="G18" i="91"/>
  <c r="F18" i="91"/>
  <c r="E18" i="91"/>
  <c r="D18" i="91"/>
  <c r="C18" i="91"/>
  <c r="G16" i="91"/>
  <c r="J13" i="91"/>
  <c r="K13" i="91" s="1"/>
  <c r="G13" i="91"/>
  <c r="F13" i="91"/>
  <c r="E13" i="91"/>
  <c r="K12" i="91"/>
  <c r="G12" i="91"/>
  <c r="F12" i="91"/>
  <c r="I12" i="91" s="1"/>
  <c r="E12" i="91"/>
  <c r="K11" i="91"/>
  <c r="G11" i="91"/>
  <c r="I11" i="91" s="1"/>
  <c r="F11" i="91"/>
  <c r="E11" i="91"/>
  <c r="K10" i="91"/>
  <c r="G10" i="91"/>
  <c r="I10" i="91" s="1"/>
  <c r="F10" i="91"/>
  <c r="E10" i="91"/>
  <c r="K9" i="91"/>
  <c r="L9" i="91" s="1"/>
  <c r="G9" i="91"/>
  <c r="F9" i="91"/>
  <c r="F15" i="91" s="1"/>
  <c r="E9" i="91"/>
  <c r="L8" i="91"/>
  <c r="K8" i="91"/>
  <c r="G8" i="91"/>
  <c r="G14" i="91" s="1"/>
  <c r="F8" i="91"/>
  <c r="E8" i="91"/>
  <c r="D8" i="91"/>
  <c r="D9" i="91" s="1"/>
  <c r="D10" i="91" s="1"/>
  <c r="D11" i="91" s="1"/>
  <c r="D12" i="91" s="1"/>
  <c r="D13" i="91" s="1"/>
  <c r="G16" i="88"/>
  <c r="H8" i="4"/>
  <c r="H7" i="4"/>
  <c r="F15" i="99" l="1"/>
  <c r="I13" i="101"/>
  <c r="I13" i="92"/>
  <c r="I11" i="92"/>
  <c r="G15" i="92"/>
  <c r="I10" i="92"/>
  <c r="F16" i="92"/>
  <c r="I8" i="92"/>
  <c r="I14" i="92" s="1"/>
  <c r="F15" i="93"/>
  <c r="F16" i="93"/>
  <c r="I11" i="93"/>
  <c r="G15" i="93"/>
  <c r="I12" i="95"/>
  <c r="I9" i="95"/>
  <c r="I15" i="95" s="1"/>
  <c r="F14" i="95"/>
  <c r="I13" i="94"/>
  <c r="F16" i="94"/>
  <c r="I9" i="94"/>
  <c r="F14" i="94"/>
  <c r="I14" i="98"/>
  <c r="I11" i="98"/>
  <c r="F16" i="98"/>
  <c r="G15" i="96"/>
  <c r="I12" i="96"/>
  <c r="I15" i="96"/>
  <c r="I12" i="99"/>
  <c r="F14" i="99"/>
  <c r="I10" i="99"/>
  <c r="F16" i="99"/>
  <c r="I12" i="101"/>
  <c r="I9" i="101"/>
  <c r="I12" i="100"/>
  <c r="I9" i="100"/>
  <c r="I15" i="100" s="1"/>
  <c r="F14" i="100"/>
  <c r="I12" i="97"/>
  <c r="I9" i="97"/>
  <c r="I15" i="97" s="1"/>
  <c r="F15" i="97"/>
  <c r="F14" i="97"/>
  <c r="I13" i="104"/>
  <c r="I9" i="104"/>
  <c r="I15" i="104" s="1"/>
  <c r="I15" i="105"/>
  <c r="G15" i="105"/>
  <c r="F14" i="105"/>
  <c r="I12" i="102"/>
  <c r="I10" i="102"/>
  <c r="F16" i="102"/>
  <c r="I9" i="102"/>
  <c r="I15" i="102" s="1"/>
  <c r="F15" i="102"/>
  <c r="F14" i="102"/>
  <c r="I11" i="107"/>
  <c r="I10" i="107"/>
  <c r="I14" i="107" s="1"/>
  <c r="F16" i="107"/>
  <c r="I12" i="106"/>
  <c r="I10" i="106"/>
  <c r="F16" i="106"/>
  <c r="I12" i="103"/>
  <c r="I15" i="103"/>
  <c r="F15" i="103"/>
  <c r="F14" i="103"/>
  <c r="I13" i="91"/>
  <c r="G15" i="91"/>
  <c r="F16" i="91"/>
  <c r="L10" i="92"/>
  <c r="L12" i="92"/>
  <c r="L10" i="93"/>
  <c r="L12" i="93" s="1"/>
  <c r="L11" i="95"/>
  <c r="L10" i="95"/>
  <c r="L12" i="95" s="1"/>
  <c r="L11" i="94"/>
  <c r="L10" i="94"/>
  <c r="L12" i="94" s="1"/>
  <c r="L10" i="98"/>
  <c r="L12" i="98" s="1"/>
  <c r="L11" i="96"/>
  <c r="L11" i="101"/>
  <c r="L13" i="101" s="1"/>
  <c r="L11" i="100"/>
  <c r="L10" i="100"/>
  <c r="L12" i="100" s="1"/>
  <c r="L13" i="100" s="1"/>
  <c r="L11" i="97"/>
  <c r="L13" i="97" s="1"/>
  <c r="L10" i="97"/>
  <c r="L12" i="97" s="1"/>
  <c r="L11" i="104"/>
  <c r="L11" i="105"/>
  <c r="L12" i="102"/>
  <c r="L10" i="107"/>
  <c r="L12" i="107"/>
  <c r="L13" i="106"/>
  <c r="L11" i="106"/>
  <c r="L12" i="106" s="1"/>
  <c r="L11" i="103"/>
  <c r="L12" i="103" s="1"/>
  <c r="L10" i="103"/>
  <c r="L13" i="103" s="1"/>
  <c r="L11" i="91"/>
  <c r="L10" i="91"/>
  <c r="L12" i="91" s="1"/>
  <c r="L13" i="91"/>
  <c r="L11" i="107"/>
  <c r="L13" i="107" s="1"/>
  <c r="I9" i="107"/>
  <c r="I15" i="107" s="1"/>
  <c r="F14" i="107"/>
  <c r="I8" i="106"/>
  <c r="L12" i="105"/>
  <c r="L13" i="105" s="1"/>
  <c r="I8" i="105"/>
  <c r="I14" i="105" s="1"/>
  <c r="L10" i="104"/>
  <c r="L12" i="104" s="1"/>
  <c r="L13" i="104" s="1"/>
  <c r="F15" i="104"/>
  <c r="F14" i="104"/>
  <c r="I8" i="104"/>
  <c r="I8" i="103"/>
  <c r="I14" i="103" s="1"/>
  <c r="L10" i="102"/>
  <c r="L11" i="102" s="1"/>
  <c r="L13" i="102" s="1"/>
  <c r="I8" i="102"/>
  <c r="I14" i="102" s="1"/>
  <c r="L10" i="101"/>
  <c r="L12" i="101" s="1"/>
  <c r="F15" i="101"/>
  <c r="F14" i="101"/>
  <c r="I8" i="101"/>
  <c r="I8" i="100"/>
  <c r="I14" i="100" s="1"/>
  <c r="I9" i="99"/>
  <c r="I15" i="99" s="1"/>
  <c r="I8" i="99"/>
  <c r="I14" i="99" s="1"/>
  <c r="L11" i="98"/>
  <c r="L13" i="98" s="1"/>
  <c r="I9" i="98"/>
  <c r="I15" i="98" s="1"/>
  <c r="F14" i="98"/>
  <c r="I16" i="98"/>
  <c r="I8" i="97"/>
  <c r="I14" i="97" s="1"/>
  <c r="L13" i="96"/>
  <c r="L10" i="96"/>
  <c r="L12" i="96" s="1"/>
  <c r="F15" i="96"/>
  <c r="F14" i="96"/>
  <c r="I8" i="96"/>
  <c r="L13" i="95"/>
  <c r="F15" i="95"/>
  <c r="I8" i="95"/>
  <c r="L13" i="94"/>
  <c r="F15" i="94"/>
  <c r="I8" i="94"/>
  <c r="L11" i="93"/>
  <c r="L13" i="93" s="1"/>
  <c r="I9" i="93"/>
  <c r="I15" i="93" s="1"/>
  <c r="F14" i="93"/>
  <c r="I8" i="93"/>
  <c r="L11" i="92"/>
  <c r="L13" i="92" s="1"/>
  <c r="I9" i="92"/>
  <c r="I15" i="92" s="1"/>
  <c r="F14" i="92"/>
  <c r="I9" i="91"/>
  <c r="I15" i="91" s="1"/>
  <c r="F14" i="91"/>
  <c r="I8" i="91"/>
  <c r="Z55" i="89"/>
  <c r="AE55" i="89" s="1"/>
  <c r="AA55" i="89"/>
  <c r="AB55" i="89"/>
  <c r="AC55" i="89" s="1"/>
  <c r="F55" i="89" s="1"/>
  <c r="AD55" i="89"/>
  <c r="Z58" i="89"/>
  <c r="AE58" i="89" s="1"/>
  <c r="AA58" i="89"/>
  <c r="AB58" i="89"/>
  <c r="AC58" i="89" s="1"/>
  <c r="F58" i="89" s="1"/>
  <c r="AD58" i="89"/>
  <c r="I60" i="89"/>
  <c r="J60" i="89" s="1"/>
  <c r="I59" i="89"/>
  <c r="J59" i="89" s="1"/>
  <c r="I58" i="89"/>
  <c r="J58" i="89" s="1"/>
  <c r="K58" i="89" s="1"/>
  <c r="I57" i="89"/>
  <c r="J57" i="89" s="1"/>
  <c r="I56" i="89"/>
  <c r="J56" i="89" s="1"/>
  <c r="I55" i="89"/>
  <c r="J55" i="89" s="1"/>
  <c r="K55" i="89" s="1"/>
  <c r="I15" i="101" l="1"/>
  <c r="I16" i="92"/>
  <c r="I15" i="94"/>
  <c r="I16" i="107"/>
  <c r="I16" i="106"/>
  <c r="I16" i="105"/>
  <c r="I14" i="104"/>
  <c r="I16" i="104"/>
  <c r="I16" i="103"/>
  <c r="I16" i="102"/>
  <c r="I14" i="101"/>
  <c r="I16" i="101"/>
  <c r="I16" i="100"/>
  <c r="I16" i="99"/>
  <c r="I16" i="97"/>
  <c r="I14" i="96"/>
  <c r="I16" i="96"/>
  <c r="I14" i="95"/>
  <c r="I16" i="95"/>
  <c r="I14" i="94"/>
  <c r="I16" i="94"/>
  <c r="I14" i="93"/>
  <c r="I16" i="93"/>
  <c r="I14" i="91"/>
  <c r="I16" i="91"/>
  <c r="AA52" i="89"/>
  <c r="AD52" i="89" s="1"/>
  <c r="AB52" i="89"/>
  <c r="AA49" i="89"/>
  <c r="Z52" i="89"/>
  <c r="AE52" i="89" s="1"/>
  <c r="I54" i="89"/>
  <c r="J54" i="89" s="1"/>
  <c r="I53" i="89"/>
  <c r="J53" i="89" s="1"/>
  <c r="I52" i="89"/>
  <c r="J52" i="89" s="1"/>
  <c r="AI8" i="89"/>
  <c r="AI9" i="89"/>
  <c r="AI11" i="89"/>
  <c r="AI12" i="89"/>
  <c r="AI14" i="89"/>
  <c r="AI15" i="89"/>
  <c r="I51" i="89"/>
  <c r="J51" i="89" s="1"/>
  <c r="I50" i="89"/>
  <c r="J50" i="89" s="1"/>
  <c r="AH49" i="89"/>
  <c r="AI49" i="89" s="1"/>
  <c r="AG49" i="89"/>
  <c r="AB49" i="89"/>
  <c r="AD49" i="89"/>
  <c r="Z49" i="89"/>
  <c r="AE49" i="89" s="1"/>
  <c r="AC49" i="89" s="1"/>
  <c r="F49" i="89" s="1"/>
  <c r="I49" i="89"/>
  <c r="J49" i="89" s="1"/>
  <c r="K49" i="89" s="1"/>
  <c r="AH48" i="89"/>
  <c r="AI48" i="89" s="1"/>
  <c r="AG48" i="89"/>
  <c r="I48" i="89"/>
  <c r="J48" i="89" s="1"/>
  <c r="AH47" i="89"/>
  <c r="AI47" i="89" s="1"/>
  <c r="AG47" i="89"/>
  <c r="I47" i="89"/>
  <c r="J47" i="89" s="1"/>
  <c r="AH46" i="89"/>
  <c r="AI46" i="89" s="1"/>
  <c r="AG46" i="89"/>
  <c r="AF46" i="89" s="1"/>
  <c r="AB46" i="89"/>
  <c r="AA46" i="89"/>
  <c r="AD46" i="89" s="1"/>
  <c r="Z46" i="89"/>
  <c r="AE46" i="89" s="1"/>
  <c r="I46" i="89"/>
  <c r="J46" i="89" s="1"/>
  <c r="AH45" i="89"/>
  <c r="AI45" i="89" s="1"/>
  <c r="AG45" i="89"/>
  <c r="AF45" i="89" s="1"/>
  <c r="I45" i="89"/>
  <c r="J45" i="89" s="1"/>
  <c r="AH44" i="89"/>
  <c r="AI44" i="89" s="1"/>
  <c r="AG44" i="89"/>
  <c r="I44" i="89"/>
  <c r="J44" i="89" s="1"/>
  <c r="AH43" i="89"/>
  <c r="AI43" i="89" s="1"/>
  <c r="AG43" i="89"/>
  <c r="AF43" i="89" s="1"/>
  <c r="AB43" i="89"/>
  <c r="AA43" i="89"/>
  <c r="AD43" i="89" s="1"/>
  <c r="Z43" i="89"/>
  <c r="AE43" i="89" s="1"/>
  <c r="I43" i="89"/>
  <c r="J43" i="89" s="1"/>
  <c r="AH42" i="89"/>
  <c r="AI42" i="89" s="1"/>
  <c r="AG42" i="89"/>
  <c r="AF42" i="89" s="1"/>
  <c r="I42" i="89"/>
  <c r="J42" i="89" s="1"/>
  <c r="AH41" i="89"/>
  <c r="AI41" i="89" s="1"/>
  <c r="AG41" i="89"/>
  <c r="I41" i="89"/>
  <c r="J41" i="89" s="1"/>
  <c r="AH40" i="89"/>
  <c r="AI40" i="89" s="1"/>
  <c r="AG40" i="89"/>
  <c r="AF40" i="89" s="1"/>
  <c r="AB40" i="89"/>
  <c r="AA40" i="89"/>
  <c r="AD40" i="89" s="1"/>
  <c r="Z40" i="89"/>
  <c r="AE40" i="89" s="1"/>
  <c r="I40" i="89"/>
  <c r="J40" i="89" s="1"/>
  <c r="AH39" i="89"/>
  <c r="AI39" i="89" s="1"/>
  <c r="AG39" i="89"/>
  <c r="AF39" i="89" s="1"/>
  <c r="I39" i="89"/>
  <c r="J39" i="89" s="1"/>
  <c r="AH38" i="89"/>
  <c r="AI38" i="89" s="1"/>
  <c r="AG38" i="89"/>
  <c r="I38" i="89"/>
  <c r="J38" i="89" s="1"/>
  <c r="AH37" i="89"/>
  <c r="AI37" i="89" s="1"/>
  <c r="AG37" i="89"/>
  <c r="AF37" i="89" s="1"/>
  <c r="AB37" i="89"/>
  <c r="AA37" i="89"/>
  <c r="AD37" i="89" s="1"/>
  <c r="Z37" i="89"/>
  <c r="AE37" i="89" s="1"/>
  <c r="I37" i="89"/>
  <c r="J37" i="89" s="1"/>
  <c r="K37" i="89" s="1"/>
  <c r="AH36" i="89"/>
  <c r="AI36" i="89" s="1"/>
  <c r="AG36" i="89"/>
  <c r="I36" i="89"/>
  <c r="J36" i="89" s="1"/>
  <c r="AH35" i="89"/>
  <c r="AI35" i="89" s="1"/>
  <c r="AG35" i="89"/>
  <c r="AF35" i="89" s="1"/>
  <c r="I35" i="89"/>
  <c r="J35" i="89" s="1"/>
  <c r="AH34" i="89"/>
  <c r="AI34" i="89" s="1"/>
  <c r="AG34" i="89"/>
  <c r="AB34" i="89"/>
  <c r="AA34" i="89"/>
  <c r="AD34" i="89" s="1"/>
  <c r="Z34" i="89"/>
  <c r="AE34" i="89" s="1"/>
  <c r="I34" i="89"/>
  <c r="J34" i="89" s="1"/>
  <c r="K34" i="89" s="1"/>
  <c r="AH33" i="89"/>
  <c r="AI33" i="89" s="1"/>
  <c r="AG33" i="89"/>
  <c r="I33" i="89"/>
  <c r="J33" i="89" s="1"/>
  <c r="AH32" i="89"/>
  <c r="AI32" i="89" s="1"/>
  <c r="AG32" i="89"/>
  <c r="I32" i="89"/>
  <c r="J32" i="89" s="1"/>
  <c r="AH31" i="89"/>
  <c r="AI31" i="89" s="1"/>
  <c r="AG31" i="89"/>
  <c r="AF31" i="89" s="1"/>
  <c r="AB31" i="89"/>
  <c r="AA31" i="89"/>
  <c r="AD31" i="89" s="1"/>
  <c r="Z31" i="89"/>
  <c r="AE31" i="89" s="1"/>
  <c r="I31" i="89"/>
  <c r="J31" i="89" s="1"/>
  <c r="AH30" i="89"/>
  <c r="AI30" i="89" s="1"/>
  <c r="AG30" i="89"/>
  <c r="AF30" i="89" s="1"/>
  <c r="I30" i="89"/>
  <c r="J30" i="89" s="1"/>
  <c r="AH29" i="89"/>
  <c r="AI29" i="89" s="1"/>
  <c r="AG29" i="89"/>
  <c r="I29" i="89"/>
  <c r="J29" i="89" s="1"/>
  <c r="AH28" i="89"/>
  <c r="AI28" i="89" s="1"/>
  <c r="AG28" i="89"/>
  <c r="AB28" i="89"/>
  <c r="AA28" i="89"/>
  <c r="AD28" i="89" s="1"/>
  <c r="Z28" i="89"/>
  <c r="AE28" i="89" s="1"/>
  <c r="I28" i="89"/>
  <c r="J28" i="89" s="1"/>
  <c r="K28" i="89" s="1"/>
  <c r="AH27" i="89"/>
  <c r="AI27" i="89" s="1"/>
  <c r="AG27" i="89"/>
  <c r="I27" i="89"/>
  <c r="J27" i="89" s="1"/>
  <c r="AH26" i="89"/>
  <c r="AI26" i="89" s="1"/>
  <c r="AG26" i="89"/>
  <c r="I26" i="89"/>
  <c r="J26" i="89" s="1"/>
  <c r="AH25" i="89"/>
  <c r="AI25" i="89" s="1"/>
  <c r="AG25" i="89"/>
  <c r="AB25" i="89"/>
  <c r="AA25" i="89"/>
  <c r="AD25" i="89" s="1"/>
  <c r="Z25" i="89"/>
  <c r="AE25" i="89" s="1"/>
  <c r="I25" i="89"/>
  <c r="J25" i="89" s="1"/>
  <c r="K25" i="89" s="1"/>
  <c r="AH24" i="89"/>
  <c r="AI24" i="89" s="1"/>
  <c r="AG24" i="89"/>
  <c r="AF24" i="89" s="1"/>
  <c r="I24" i="89"/>
  <c r="J24" i="89" s="1"/>
  <c r="AH23" i="89"/>
  <c r="AI23" i="89" s="1"/>
  <c r="AG23" i="89"/>
  <c r="I23" i="89"/>
  <c r="J23" i="89" s="1"/>
  <c r="AH22" i="89"/>
  <c r="AI22" i="89" s="1"/>
  <c r="AG22" i="89"/>
  <c r="AB22" i="89"/>
  <c r="AA22" i="89"/>
  <c r="AD22" i="89" s="1"/>
  <c r="Z22" i="89"/>
  <c r="AE22" i="89" s="1"/>
  <c r="J22" i="89"/>
  <c r="K22" i="89" s="1"/>
  <c r="I22" i="89"/>
  <c r="AH21" i="89"/>
  <c r="AI21" i="89" s="1"/>
  <c r="AG21" i="89"/>
  <c r="J21" i="89"/>
  <c r="I21" i="89"/>
  <c r="AH20" i="89"/>
  <c r="AI20" i="89" s="1"/>
  <c r="AG20" i="89"/>
  <c r="AF20" i="89"/>
  <c r="I20" i="89"/>
  <c r="J20" i="89" s="1"/>
  <c r="AH19" i="89"/>
  <c r="AI19" i="89" s="1"/>
  <c r="AG19" i="89"/>
  <c r="AB19" i="89"/>
  <c r="AC19" i="89" s="1"/>
  <c r="F19" i="89" s="1"/>
  <c r="AA19" i="89"/>
  <c r="AD19" i="89" s="1"/>
  <c r="Z19" i="89"/>
  <c r="AE19" i="89" s="1"/>
  <c r="I19" i="89"/>
  <c r="J19" i="89" s="1"/>
  <c r="AH18" i="89"/>
  <c r="AI18" i="89" s="1"/>
  <c r="AG18" i="89"/>
  <c r="I18" i="89"/>
  <c r="J18" i="89" s="1"/>
  <c r="AH17" i="89"/>
  <c r="AI17" i="89" s="1"/>
  <c r="AG17" i="89"/>
  <c r="AF17" i="89" s="1"/>
  <c r="I17" i="89"/>
  <c r="J17" i="89" s="1"/>
  <c r="AH16" i="89"/>
  <c r="AI16" i="89" s="1"/>
  <c r="AG16" i="89"/>
  <c r="AB16" i="89"/>
  <c r="AA16" i="89"/>
  <c r="AD16" i="89" s="1"/>
  <c r="Z16" i="89"/>
  <c r="AE16" i="89" s="1"/>
  <c r="I16" i="89"/>
  <c r="J16" i="89" s="1"/>
  <c r="U15" i="89"/>
  <c r="T15" i="89"/>
  <c r="S15" i="89"/>
  <c r="R15" i="89"/>
  <c r="Q15" i="89"/>
  <c r="P15" i="89"/>
  <c r="O15" i="89"/>
  <c r="N15" i="89"/>
  <c r="I15" i="89"/>
  <c r="J15" i="89" s="1"/>
  <c r="U14" i="89"/>
  <c r="T14" i="89"/>
  <c r="S14" i="89"/>
  <c r="R14" i="89"/>
  <c r="Q14" i="89"/>
  <c r="P14" i="89"/>
  <c r="O14" i="89"/>
  <c r="N14" i="89"/>
  <c r="I14" i="89"/>
  <c r="J14" i="89" s="1"/>
  <c r="AH13" i="89"/>
  <c r="AI13" i="89" s="1"/>
  <c r="AG13" i="89"/>
  <c r="AB13" i="89"/>
  <c r="AA13" i="89"/>
  <c r="AD13" i="89" s="1"/>
  <c r="Z13" i="89"/>
  <c r="AE13" i="89" s="1"/>
  <c r="U13" i="89"/>
  <c r="T13" i="89"/>
  <c r="S13" i="89"/>
  <c r="R13" i="89"/>
  <c r="Q13" i="89"/>
  <c r="P13" i="89"/>
  <c r="O13" i="89"/>
  <c r="N13" i="89"/>
  <c r="I13" i="89"/>
  <c r="J13" i="89" s="1"/>
  <c r="U12" i="89"/>
  <c r="T12" i="89"/>
  <c r="S12" i="89"/>
  <c r="R12" i="89"/>
  <c r="Q12" i="89"/>
  <c r="P12" i="89"/>
  <c r="O12" i="89"/>
  <c r="N12" i="89"/>
  <c r="J12" i="89"/>
  <c r="I12" i="89"/>
  <c r="U11" i="89"/>
  <c r="T11" i="89"/>
  <c r="S11" i="89"/>
  <c r="R11" i="89"/>
  <c r="Q11" i="89"/>
  <c r="P11" i="89"/>
  <c r="O11" i="89"/>
  <c r="N11" i="89"/>
  <c r="I11" i="89"/>
  <c r="J11" i="89" s="1"/>
  <c r="AH10" i="89"/>
  <c r="AI10" i="89" s="1"/>
  <c r="AG10" i="89"/>
  <c r="AF10" i="89" s="1"/>
  <c r="AB10" i="89"/>
  <c r="AA10" i="89"/>
  <c r="AD10" i="89" s="1"/>
  <c r="Z10" i="89"/>
  <c r="AE10" i="89" s="1"/>
  <c r="I10" i="89"/>
  <c r="J10" i="89" s="1"/>
  <c r="U9" i="89"/>
  <c r="T9" i="89"/>
  <c r="S9" i="89"/>
  <c r="R9" i="89"/>
  <c r="Q9" i="89"/>
  <c r="P9" i="89"/>
  <c r="O9" i="89"/>
  <c r="N9" i="89"/>
  <c r="I9" i="89"/>
  <c r="J9" i="89" s="1"/>
  <c r="U8" i="89"/>
  <c r="T8" i="89"/>
  <c r="S8" i="89"/>
  <c r="R8" i="89"/>
  <c r="Q8" i="89"/>
  <c r="P8" i="89"/>
  <c r="O8" i="89"/>
  <c r="N8" i="89"/>
  <c r="I8" i="89"/>
  <c r="J8" i="89" s="1"/>
  <c r="AH7" i="89"/>
  <c r="AI7" i="89" s="1"/>
  <c r="AG7" i="89"/>
  <c r="AB7" i="89"/>
  <c r="AA7" i="89"/>
  <c r="AK7" i="89" s="1"/>
  <c r="Z7" i="89"/>
  <c r="AE7" i="89" s="1"/>
  <c r="U7" i="89"/>
  <c r="I7" i="89"/>
  <c r="J7" i="89" s="1"/>
  <c r="G13" i="88"/>
  <c r="F13" i="88"/>
  <c r="H18" i="88"/>
  <c r="E13" i="88"/>
  <c r="G18" i="88"/>
  <c r="F18" i="88"/>
  <c r="E18" i="88"/>
  <c r="D18" i="88"/>
  <c r="C18" i="88"/>
  <c r="J13" i="88"/>
  <c r="K13" i="88" s="1"/>
  <c r="K12" i="88"/>
  <c r="G12" i="88"/>
  <c r="F12" i="88"/>
  <c r="E12" i="88"/>
  <c r="K11" i="88"/>
  <c r="G11" i="88"/>
  <c r="F11" i="88"/>
  <c r="E11" i="88"/>
  <c r="K10" i="88"/>
  <c r="G10" i="88"/>
  <c r="F10" i="88"/>
  <c r="I10" i="88" s="1"/>
  <c r="E10" i="88"/>
  <c r="K9" i="88"/>
  <c r="L9" i="88" s="1"/>
  <c r="G9" i="88"/>
  <c r="G15" i="88" s="1"/>
  <c r="F9" i="88"/>
  <c r="E9" i="88"/>
  <c r="K8" i="88"/>
  <c r="L8" i="88" s="1"/>
  <c r="G8" i="88"/>
  <c r="F8" i="88"/>
  <c r="E8" i="88"/>
  <c r="D8" i="88"/>
  <c r="D9" i="88" s="1"/>
  <c r="D10" i="88" s="1"/>
  <c r="D11" i="88" s="1"/>
  <c r="D12" i="88" s="1"/>
  <c r="D13" i="88" s="1"/>
  <c r="G14" i="88" l="1"/>
  <c r="F15" i="88"/>
  <c r="I11" i="88"/>
  <c r="F14" i="88"/>
  <c r="AF13" i="89"/>
  <c r="AF16" i="89"/>
  <c r="K19" i="89"/>
  <c r="AF21" i="89"/>
  <c r="AC22" i="89"/>
  <c r="F22" i="89" s="1"/>
  <c r="AF25" i="89"/>
  <c r="AC46" i="89"/>
  <c r="F46" i="89" s="1"/>
  <c r="AF23" i="89"/>
  <c r="AF26" i="89"/>
  <c r="AF32" i="89"/>
  <c r="AF38" i="89"/>
  <c r="AF47" i="89"/>
  <c r="AF41" i="89"/>
  <c r="AF33" i="89"/>
  <c r="AF27" i="89"/>
  <c r="AF28" i="89"/>
  <c r="AF22" i="89"/>
  <c r="AF48" i="89"/>
  <c r="AF49" i="89"/>
  <c r="AF34" i="89"/>
  <c r="AF36" i="89"/>
  <c r="AF44" i="89"/>
  <c r="AF29" i="89"/>
  <c r="K31" i="89"/>
  <c r="AF18" i="89"/>
  <c r="AF19" i="89"/>
  <c r="K46" i="89"/>
  <c r="AC31" i="89"/>
  <c r="F31" i="89" s="1"/>
  <c r="AC52" i="89"/>
  <c r="F52" i="89" s="1"/>
  <c r="K52" i="89"/>
  <c r="I12" i="88"/>
  <c r="K43" i="89"/>
  <c r="AC16" i="89"/>
  <c r="F16" i="89" s="1"/>
  <c r="AC40" i="89"/>
  <c r="F40" i="89" s="1"/>
  <c r="AD7" i="89"/>
  <c r="K7" i="89"/>
  <c r="AC13" i="89"/>
  <c r="F13" i="89" s="1"/>
  <c r="AC34" i="89"/>
  <c r="F34" i="89" s="1"/>
  <c r="AC37" i="89"/>
  <c r="F37" i="89" s="1"/>
  <c r="K40" i="89"/>
  <c r="K13" i="89"/>
  <c r="AC7" i="89"/>
  <c r="F7" i="89" s="1"/>
  <c r="AF7" i="89"/>
  <c r="K10" i="89"/>
  <c r="K16" i="89"/>
  <c r="AC25" i="89"/>
  <c r="F25" i="89" s="1"/>
  <c r="AC10" i="89"/>
  <c r="F10" i="89" s="1"/>
  <c r="AC28" i="89"/>
  <c r="F28" i="89" s="1"/>
  <c r="AC43" i="89"/>
  <c r="F43" i="89" s="1"/>
  <c r="I13" i="88"/>
  <c r="L10" i="88"/>
  <c r="L11" i="88"/>
  <c r="I8" i="88"/>
  <c r="I9" i="88"/>
  <c r="F16" i="88"/>
  <c r="I14" i="88" l="1"/>
  <c r="I15" i="88"/>
  <c r="L28" i="89"/>
  <c r="L52" i="89"/>
  <c r="L19" i="89"/>
  <c r="L43" i="89"/>
  <c r="L58" i="89"/>
  <c r="L16" i="89"/>
  <c r="L40" i="89"/>
  <c r="L7" i="89"/>
  <c r="L31" i="89"/>
  <c r="L10" i="89"/>
  <c r="L22" i="89"/>
  <c r="L34" i="89"/>
  <c r="L46" i="89"/>
  <c r="L55" i="89"/>
  <c r="L13" i="89"/>
  <c r="L25" i="89"/>
  <c r="L37" i="89"/>
  <c r="L49" i="89"/>
  <c r="I16" i="88"/>
</calcChain>
</file>

<file path=xl/comments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<sst xmlns="http://schemas.openxmlformats.org/spreadsheetml/2006/main" count="929" uniqueCount="322">
  <si>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</si>
  <si>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</si>
  <si>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</si>
  <si>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</si>
  <si>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</si>
  <si>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</si>
  <si>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</si>
  <si>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</si>
  <si>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</si>
  <si>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</si>
  <si>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</si>
  <si>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</si>
  <si>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</si>
  <si>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</si>
  <si>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</si>
  <si>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</si>
  <si>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</si>
  <si>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</si>
  <si>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</si>
  <si>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</si>
  <si>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</si>
  <si>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</si>
  <si>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</si>
  <si>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</si>
  <si>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</si>
  <si>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</si>
  <si>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</si>
  <si>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</si>
  <si>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</si>
  <si>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</si>
  <si>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</si>
  <si>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</si>
  <si>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</si>
  <si>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</si>
  <si>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</si>
  <si>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</si>
  <si>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</si>
  <si>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</si>
  <si>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</si>
  <si>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12-1</t>
  </si>
  <si>
    <t>12-2</t>
  </si>
  <si>
    <t>12-3</t>
  </si>
  <si>
    <t>3-1</t>
  </si>
  <si>
    <t>3-2</t>
  </si>
  <si>
    <t>9-2</t>
  </si>
  <si>
    <t>9-1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</si>
  <si>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</si>
  <si>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</si>
  <si>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</si>
  <si>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</si>
  <si>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</si>
  <si>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</si>
  <si>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</si>
  <si>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</si>
  <si>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</si>
  <si>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</si>
  <si>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</si>
  <si>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</si>
  <si>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7-1</t>
  </si>
  <si>
    <t>7-2</t>
  </si>
  <si>
    <t>11-2</t>
  </si>
  <si>
    <t>11-1</t>
  </si>
  <si>
    <t>13-1</t>
  </si>
  <si>
    <t>13-2</t>
  </si>
  <si>
    <t>4-2</t>
  </si>
  <si>
    <t>4-3</t>
  </si>
  <si>
    <t>14-2</t>
  </si>
  <si>
    <t>14-1</t>
  </si>
  <si>
    <t>3 часа</t>
  </si>
  <si>
    <t>4 часа</t>
  </si>
  <si>
    <t>вес</t>
  </si>
  <si>
    <t>бонусы за вес</t>
  </si>
  <si>
    <t>1 пилот</t>
  </si>
  <si>
    <t>2 пилота</t>
  </si>
  <si>
    <t>2 участника в команде</t>
  </si>
  <si>
    <t>3 участника в команде</t>
  </si>
  <si>
    <t>3 пилота</t>
  </si>
  <si>
    <t>1-3</t>
  </si>
  <si>
    <t>2-3</t>
  </si>
  <si>
    <t>3-3</t>
  </si>
  <si>
    <t>5-3</t>
  </si>
  <si>
    <t>6-3</t>
  </si>
  <si>
    <t>7-3</t>
  </si>
  <si>
    <t>8-3</t>
  </si>
  <si>
    <t>9-3</t>
  </si>
  <si>
    <t>10.2</t>
  </si>
  <si>
    <t>10-3</t>
  </si>
  <si>
    <t>11-3</t>
  </si>
  <si>
    <t>13-3</t>
  </si>
  <si>
    <t>14-3</t>
  </si>
  <si>
    <t>15-1</t>
  </si>
  <si>
    <t>15-2</t>
  </si>
  <si>
    <t>15-3</t>
  </si>
  <si>
    <t>4ч</t>
  </si>
  <si>
    <t>3ч</t>
  </si>
  <si>
    <t>2 ел</t>
  </si>
  <si>
    <t>кол</t>
  </si>
  <si>
    <t>бон</t>
  </si>
  <si>
    <t>уч</t>
  </si>
  <si>
    <t>кол&gt;</t>
  </si>
  <si>
    <t>2 уч</t>
  </si>
  <si>
    <t>3 уч</t>
  </si>
  <si>
    <t>1из2</t>
  </si>
  <si>
    <t>2из2 3из3</t>
  </si>
  <si>
    <t>Kart Freedom</t>
  </si>
  <si>
    <t>Паненко Женя</t>
  </si>
  <si>
    <t>Терещенко Андрей</t>
  </si>
  <si>
    <t>KartFreedom JT</t>
  </si>
  <si>
    <t>Новиков Герман</t>
  </si>
  <si>
    <t>Замула Илья</t>
  </si>
  <si>
    <t>50 Grams</t>
  </si>
  <si>
    <t>Сомок Денис</t>
  </si>
  <si>
    <t>Шиленко Саша</t>
  </si>
  <si>
    <t>KartFreedom RT</t>
  </si>
  <si>
    <t>Юрченко Вова</t>
  </si>
  <si>
    <t>Медведева Дарья</t>
  </si>
  <si>
    <t>Karta</t>
  </si>
  <si>
    <t>Поляруш Александр</t>
  </si>
  <si>
    <t>Vpered ta Vgory</t>
  </si>
  <si>
    <t>Манило Денис</t>
  </si>
  <si>
    <t>Петушков Андрей</t>
  </si>
  <si>
    <t>Бахмацкий Олег</t>
  </si>
  <si>
    <t>Jaguar</t>
  </si>
  <si>
    <t>Лихошерст Леша</t>
  </si>
  <si>
    <t>Старовой Андрей</t>
  </si>
  <si>
    <t>Харченко Артем</t>
  </si>
  <si>
    <t>Голуб Сергей</t>
  </si>
  <si>
    <t>Kozaks</t>
  </si>
  <si>
    <t>Пикулин Паша</t>
  </si>
  <si>
    <t>Звягин Гриша</t>
  </si>
  <si>
    <t>Константинов Владимир</t>
  </si>
  <si>
    <t>Пархомчук Саша</t>
  </si>
  <si>
    <t>Akuna Matata</t>
  </si>
  <si>
    <t>NFS Fortuna RT</t>
  </si>
  <si>
    <t>Фортуна Таня</t>
  </si>
  <si>
    <t>Flash</t>
  </si>
  <si>
    <t>Загорулько Иван</t>
  </si>
  <si>
    <t>Якусик Саша</t>
  </si>
  <si>
    <t>Лантушенко Игорь</t>
  </si>
  <si>
    <t>Лысенский Денис</t>
  </si>
  <si>
    <t>MST</t>
  </si>
  <si>
    <t>Тыщенко Миша</t>
  </si>
  <si>
    <t>Ткаченко Антон</t>
  </si>
  <si>
    <t>Литвиненко Виктор</t>
  </si>
  <si>
    <t>Мифтахутдинов Ильяс</t>
  </si>
  <si>
    <t>Hurricane</t>
  </si>
  <si>
    <t>Стоцкий Андрей</t>
  </si>
  <si>
    <t>Якусик Дима</t>
  </si>
  <si>
    <t>Battle Master</t>
  </si>
  <si>
    <t>Голубченко Саша</t>
  </si>
  <si>
    <t>Таволжан Виталий</t>
  </si>
  <si>
    <t>Ткаченко Кирилл</t>
  </si>
  <si>
    <t>Наум</t>
  </si>
  <si>
    <t>Шутка Виталий</t>
  </si>
  <si>
    <t>Winni</t>
  </si>
  <si>
    <t>К44</t>
  </si>
  <si>
    <t>NSJ</t>
  </si>
  <si>
    <t>Серия мини марафонов "Большие Гонки 2019", 9-й этап,10.08.19</t>
  </si>
  <si>
    <t>Vpered ta vgory</t>
  </si>
  <si>
    <t>K44</t>
  </si>
  <si>
    <t>KartFreedom</t>
  </si>
  <si>
    <t>Kart Freedom RT</t>
  </si>
  <si>
    <t>Na CnuDaX</t>
  </si>
  <si>
    <t>03:00:08</t>
  </si>
  <si>
    <t>1 круг</t>
  </si>
  <si>
    <t>2 круга</t>
  </si>
  <si>
    <t>3 круга</t>
  </si>
  <si>
    <t>5 кругов</t>
  </si>
  <si>
    <t>8 кругов</t>
  </si>
  <si>
    <t>-</t>
  </si>
  <si>
    <t>15</t>
  </si>
  <si>
    <t>12</t>
  </si>
  <si>
    <t>2</t>
  </si>
  <si>
    <t>2Серия мини марафонов "Большие Гонки 2019", 9-й этап, 10.08.19</t>
  </si>
  <si>
    <t>Конфигурация № 2R</t>
  </si>
  <si>
    <t>Чемпионат мини марафон "Большие Гонки", 9-й этап</t>
  </si>
  <si>
    <t>3</t>
  </si>
  <si>
    <t>21</t>
  </si>
  <si>
    <t>4</t>
  </si>
  <si>
    <t>33</t>
  </si>
  <si>
    <t>11</t>
  </si>
  <si>
    <t>Андрей</t>
  </si>
  <si>
    <t>Денис</t>
  </si>
  <si>
    <t>16</t>
  </si>
  <si>
    <t>69</t>
  </si>
  <si>
    <t>Ильяс</t>
  </si>
  <si>
    <t>1</t>
  </si>
  <si>
    <t>7</t>
  </si>
  <si>
    <t>17</t>
  </si>
  <si>
    <t>Кирилл</t>
  </si>
  <si>
    <t>44</t>
  </si>
  <si>
    <t>Олег</t>
  </si>
  <si>
    <t>Игорь</t>
  </si>
  <si>
    <t>8</t>
  </si>
  <si>
    <t>9</t>
  </si>
  <si>
    <t>Звягин Григорий</t>
  </si>
  <si>
    <t>Паша</t>
  </si>
  <si>
    <t>Гриша</t>
  </si>
  <si>
    <t>5</t>
  </si>
  <si>
    <t>10</t>
  </si>
  <si>
    <t>13</t>
  </si>
  <si>
    <t>6</t>
  </si>
  <si>
    <t>14</t>
  </si>
  <si>
    <t>Антон</t>
  </si>
  <si>
    <t>Миша</t>
  </si>
  <si>
    <t>Виталий</t>
  </si>
  <si>
    <t>Таня</t>
  </si>
  <si>
    <t>Саша</t>
  </si>
  <si>
    <t>Дима</t>
  </si>
  <si>
    <t>Женя</t>
  </si>
  <si>
    <t>Медведева Даша</t>
  </si>
  <si>
    <t>Вова</t>
  </si>
  <si>
    <t>Даша</t>
  </si>
  <si>
    <t>Сергей</t>
  </si>
  <si>
    <t>Артем</t>
  </si>
  <si>
    <t>Илья</t>
  </si>
  <si>
    <t>Герман</t>
  </si>
  <si>
    <t>Иван</t>
  </si>
  <si>
    <t>Лихошерст Алексей</t>
  </si>
  <si>
    <t>Алексей</t>
  </si>
  <si>
    <t xml:space="preserve"> Константинов Владимир</t>
  </si>
  <si>
    <t>Поляруш Саша</t>
  </si>
  <si>
    <t>Виктор</t>
  </si>
  <si>
    <t>+15</t>
  </si>
  <si>
    <t>лимит</t>
  </si>
  <si>
    <t>+50+10</t>
  </si>
  <si>
    <t>лимиты</t>
  </si>
  <si>
    <t>2:22.56</t>
  </si>
  <si>
    <t>2:13.57</t>
  </si>
  <si>
    <t>2:13.38</t>
  </si>
  <si>
    <t>2:16.22</t>
  </si>
  <si>
    <t>2:16.45</t>
  </si>
  <si>
    <t>2:05.58</t>
  </si>
  <si>
    <t>2:14.74</t>
  </si>
  <si>
    <t>2:14.76</t>
  </si>
  <si>
    <t>2:15.81</t>
  </si>
  <si>
    <t>2:34.31</t>
  </si>
  <si>
    <t>2:14.35</t>
  </si>
  <si>
    <t>2:13.65</t>
  </si>
  <si>
    <t>2:19.00</t>
  </si>
  <si>
    <t>2:14.68</t>
  </si>
  <si>
    <t>2:15.26</t>
  </si>
  <si>
    <t>2:14.66</t>
  </si>
  <si>
    <t>2:13.82</t>
  </si>
  <si>
    <t>2:14.43</t>
  </si>
  <si>
    <t>2:14.69</t>
  </si>
  <si>
    <t>2:15.03</t>
  </si>
  <si>
    <t>2:14.50</t>
  </si>
  <si>
    <t>2:25.36</t>
  </si>
  <si>
    <t>2:14.38</t>
  </si>
  <si>
    <t>2:16.18</t>
  </si>
  <si>
    <t>2:15.22</t>
  </si>
  <si>
    <t>2:14.31</t>
  </si>
  <si>
    <t>2:13.90</t>
  </si>
  <si>
    <t>2:14.60</t>
  </si>
  <si>
    <t>2:14.83</t>
  </si>
  <si>
    <t>2:15.42</t>
  </si>
  <si>
    <t>1:47.42</t>
  </si>
  <si>
    <t>2:14.20</t>
  </si>
  <si>
    <t>2:13.91</t>
  </si>
  <si>
    <t>2:14.05</t>
  </si>
  <si>
    <t>2:14.95</t>
  </si>
  <si>
    <t>2:15.28</t>
  </si>
  <si>
    <t>2:15.27</t>
  </si>
  <si>
    <t>2:15.72</t>
  </si>
  <si>
    <t>2:13.13</t>
  </si>
  <si>
    <t>2:13.30</t>
  </si>
  <si>
    <t>2:13.89</t>
  </si>
  <si>
    <t>2:14.45</t>
  </si>
  <si>
    <t>2:14.33</t>
  </si>
  <si>
    <t>2:14.11</t>
  </si>
  <si>
    <t>2:14.19</t>
  </si>
  <si>
    <t>2:14.21</t>
  </si>
  <si>
    <t>2:15.35</t>
  </si>
  <si>
    <t>2:16.06</t>
  </si>
  <si>
    <t>2:15.30</t>
  </si>
  <si>
    <t>2:14.70</t>
  </si>
  <si>
    <t>2:15.23</t>
  </si>
  <si>
    <t>2:06.15</t>
  </si>
  <si>
    <t>2:24.51</t>
  </si>
  <si>
    <t>2:20.67</t>
  </si>
  <si>
    <t>2:14.92</t>
  </si>
  <si>
    <t>2:13.80</t>
  </si>
  <si>
    <t>2:15.11</t>
  </si>
  <si>
    <t>2:15.93</t>
  </si>
  <si>
    <t>2:14.55</t>
  </si>
  <si>
    <t>2:15.80</t>
  </si>
  <si>
    <t>2:14.89</t>
  </si>
  <si>
    <t>2:15.13</t>
  </si>
  <si>
    <t>2:16.51</t>
  </si>
  <si>
    <t>2:15.95</t>
  </si>
  <si>
    <t>2:15.31</t>
  </si>
  <si>
    <t>1:44.84</t>
  </si>
  <si>
    <t>2:16.24</t>
  </si>
  <si>
    <t>2:14.99</t>
  </si>
  <si>
    <t>2:15.68</t>
  </si>
  <si>
    <t>2:15.70</t>
  </si>
  <si>
    <t>2:15.25</t>
  </si>
  <si>
    <t>2:15.08</t>
  </si>
  <si>
    <t>2:15.83</t>
  </si>
  <si>
    <t>1:55.69</t>
  </si>
  <si>
    <t>2:07.85</t>
  </si>
  <si>
    <t>2:18.13</t>
  </si>
  <si>
    <t>2:14.06</t>
  </si>
  <si>
    <t>2:17.12</t>
  </si>
  <si>
    <t>2:15.54</t>
  </si>
  <si>
    <t>2:04.13</t>
  </si>
  <si>
    <t>2:15.73</t>
  </si>
  <si>
    <t>2:16.85</t>
  </si>
  <si>
    <t>-31.5</t>
  </si>
  <si>
    <t>бонус за вес</t>
  </si>
  <si>
    <t>-27</t>
  </si>
  <si>
    <t>-13.5</t>
  </si>
  <si>
    <t>-9</t>
  </si>
  <si>
    <t>+10</t>
  </si>
  <si>
    <t>против 2</t>
  </si>
  <si>
    <t>+5</t>
  </si>
  <si>
    <t>против 8</t>
  </si>
  <si>
    <t>против 13</t>
  </si>
  <si>
    <t>против 11</t>
  </si>
  <si>
    <t>линия</t>
  </si>
  <si>
    <t>+20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</si>
</sst>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6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rgb="FFFF0000"/>
      <name val="Calibri"/>
      <family val="2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8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</cellStyleXfs>
  <cellXfs count="423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0" xfId="1" applyAlignment="1"/>
    <xf numFmtId="0" fontId="21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8" fillId="0" borderId="4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2" fontId="26" fillId="0" borderId="20" xfId="1" applyNumberFormat="1" applyFont="1" applyFill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37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2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37" xfId="1" applyFont="1" applyBorder="1" applyAlignment="1">
      <alignment vertical="center"/>
    </xf>
    <xf numFmtId="0" fontId="16" fillId="0" borderId="25" xfId="1" applyFont="1" applyBorder="1" applyAlignment="1">
      <alignment vertical="center"/>
    </xf>
    <xf numFmtId="0" fontId="16" fillId="0" borderId="15" xfId="1" applyFont="1" applyFill="1" applyBorder="1" applyAlignment="1">
      <alignment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2" fontId="8" fillId="0" borderId="43" xfId="1" applyNumberFormat="1" applyBorder="1"/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vertical="center"/>
    </xf>
    <xf numFmtId="0" fontId="16" fillId="0" borderId="34" xfId="1" applyFont="1" applyFill="1" applyBorder="1" applyAlignment="1">
      <alignment vertical="center"/>
    </xf>
    <xf numFmtId="0" fontId="8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0" fontId="21" fillId="0" borderId="16" xfId="1" applyFont="1" applyFill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1" fontId="20" fillId="0" borderId="34" xfId="1" applyNumberFormat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3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167" fontId="19" fillId="0" borderId="33" xfId="1" applyNumberFormat="1" applyFont="1" applyBorder="1" applyAlignment="1">
      <alignment horizontal="center" vertic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7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9" xfId="1" applyBorder="1"/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8" fillId="0" borderId="14" xfId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2" fontId="21" fillId="0" borderId="4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0" fontId="2" fillId="0" borderId="0" xfId="24"/>
    <xf numFmtId="0" fontId="2" fillId="0" borderId="0" xfId="24" applyAlignment="1">
      <alignment horizontal="center"/>
    </xf>
    <xf numFmtId="0" fontId="12" fillId="0" borderId="0" xfId="24" applyFont="1" applyBorder="1" applyAlignment="1">
      <alignment horizontal="center"/>
    </xf>
    <xf numFmtId="0" fontId="2" fillId="0" borderId="47" xfId="24" applyBorder="1"/>
    <xf numFmtId="0" fontId="2" fillId="0" borderId="48" xfId="24" applyBorder="1"/>
    <xf numFmtId="0" fontId="2" fillId="0" borderId="57" xfId="24" applyBorder="1" applyAlignment="1">
      <alignment horizontal="center"/>
    </xf>
    <xf numFmtId="0" fontId="2" fillId="0" borderId="0" xfId="24" applyBorder="1" applyAlignment="1">
      <alignment horizontal="center"/>
    </xf>
    <xf numFmtId="0" fontId="2" fillId="0" borderId="9" xfId="24" applyFont="1" applyBorder="1" applyAlignment="1"/>
    <xf numFmtId="0" fontId="2" fillId="0" borderId="71" xfId="24" applyBorder="1" applyAlignment="1"/>
    <xf numFmtId="0" fontId="2" fillId="0" borderId="54" xfId="24" applyBorder="1" applyAlignment="1"/>
    <xf numFmtId="0" fontId="9" fillId="0" borderId="11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12" fillId="0" borderId="45" xfId="24" applyFont="1" applyBorder="1" applyAlignment="1">
      <alignment horizontal="center" vertical="center" wrapText="1"/>
    </xf>
    <xf numFmtId="0" fontId="14" fillId="0" borderId="45" xfId="24" applyFont="1" applyBorder="1" applyAlignment="1">
      <alignment horizontal="center" vertical="center"/>
    </xf>
    <xf numFmtId="0" fontId="14" fillId="0" borderId="9" xfId="24" applyFont="1" applyBorder="1" applyAlignment="1">
      <alignment horizontal="center" vertical="center"/>
    </xf>
    <xf numFmtId="0" fontId="2" fillId="0" borderId="45" xfId="24" applyBorder="1" applyAlignment="1">
      <alignment horizontal="center"/>
    </xf>
    <xf numFmtId="0" fontId="2" fillId="0" borderId="43" xfId="24" applyBorder="1" applyAlignment="1">
      <alignment horizontal="center"/>
    </xf>
    <xf numFmtId="0" fontId="2" fillId="0" borderId="0" xfId="24" applyFont="1" applyBorder="1" applyAlignment="1">
      <alignment horizontal="center"/>
    </xf>
    <xf numFmtId="0" fontId="2" fillId="0" borderId="45" xfId="24" applyFont="1" applyBorder="1" applyAlignment="1">
      <alignment horizontal="center"/>
    </xf>
    <xf numFmtId="0" fontId="2" fillId="0" borderId="22" xfId="24" applyBorder="1" applyAlignment="1">
      <alignment horizontal="center"/>
    </xf>
    <xf numFmtId="0" fontId="2" fillId="0" borderId="23" xfId="24" applyBorder="1" applyAlignment="1">
      <alignment horizontal="center"/>
    </xf>
    <xf numFmtId="0" fontId="2" fillId="0" borderId="18" xfId="24" applyFont="1" applyBorder="1" applyAlignment="1">
      <alignment horizontal="center"/>
    </xf>
    <xf numFmtId="0" fontId="2" fillId="0" borderId="34" xfId="24" applyFont="1" applyBorder="1" applyAlignment="1">
      <alignment horizontal="center"/>
    </xf>
    <xf numFmtId="0" fontId="2" fillId="0" borderId="23" xfId="24" applyFont="1" applyBorder="1" applyAlignment="1">
      <alignment horizontal="center"/>
    </xf>
    <xf numFmtId="0" fontId="2" fillId="0" borderId="70" xfId="24" applyFont="1" applyBorder="1" applyAlignment="1"/>
    <xf numFmtId="0" fontId="2" fillId="0" borderId="0" xfId="24" applyFont="1" applyBorder="1" applyAlignment="1"/>
    <xf numFmtId="0" fontId="2" fillId="0" borderId="49" xfId="24" applyFont="1" applyBorder="1" applyAlignment="1">
      <alignment horizontal="center"/>
    </xf>
    <xf numFmtId="49" fontId="14" fillId="0" borderId="4" xfId="24" applyNumberFormat="1" applyFont="1" applyFill="1" applyBorder="1" applyAlignment="1">
      <alignment horizontal="center" vertical="center"/>
    </xf>
    <xf numFmtId="165" fontId="14" fillId="0" borderId="16" xfId="24" applyNumberFormat="1" applyFont="1" applyBorder="1" applyAlignment="1">
      <alignment horizontal="center" vertical="center"/>
    </xf>
    <xf numFmtId="0" fontId="17" fillId="0" borderId="6" xfId="24" applyFont="1" applyFill="1" applyBorder="1" applyAlignment="1">
      <alignment horizontal="center" vertical="center"/>
    </xf>
    <xf numFmtId="2" fontId="17" fillId="0" borderId="6" xfId="24" applyNumberFormat="1" applyFont="1" applyFill="1" applyBorder="1" applyAlignment="1">
      <alignment horizontal="center" vertical="center"/>
    </xf>
    <xf numFmtId="2" fontId="17" fillId="0" borderId="2" xfId="24" applyNumberFormat="1" applyFont="1" applyFill="1" applyBorder="1" applyAlignment="1">
      <alignment horizontal="center" vertical="center"/>
    </xf>
    <xf numFmtId="1" fontId="16" fillId="5" borderId="57" xfId="24" applyNumberFormat="1" applyFont="1" applyFill="1" applyBorder="1" applyAlignment="1">
      <alignment horizontal="center" vertical="center"/>
    </xf>
    <xf numFmtId="2" fontId="16" fillId="5" borderId="13" xfId="24" applyNumberFormat="1" applyFont="1" applyFill="1" applyBorder="1" applyAlignment="1">
      <alignment horizontal="center" vertical="center"/>
    </xf>
    <xf numFmtId="2" fontId="16" fillId="5" borderId="45" xfId="24" applyNumberFormat="1" applyFont="1" applyFill="1" applyBorder="1" applyAlignment="1">
      <alignment horizontal="center" vertical="center"/>
    </xf>
    <xf numFmtId="0" fontId="2" fillId="0" borderId="0" xfId="24" applyAlignment="1">
      <alignment vertical="center"/>
    </xf>
    <xf numFmtId="165" fontId="2" fillId="0" borderId="43" xfId="24" applyNumberFormat="1" applyBorder="1" applyAlignment="1">
      <alignment vertical="center"/>
    </xf>
    <xf numFmtId="0" fontId="2" fillId="0" borderId="0" xfId="24" applyBorder="1" applyAlignment="1">
      <alignment vertical="center"/>
    </xf>
    <xf numFmtId="0" fontId="2" fillId="0" borderId="71" xfId="24" applyBorder="1" applyAlignment="1">
      <alignment vertical="center"/>
    </xf>
    <xf numFmtId="0" fontId="2" fillId="0" borderId="70" xfId="24" applyBorder="1" applyAlignment="1">
      <alignment vertical="center"/>
    </xf>
    <xf numFmtId="0" fontId="2" fillId="0" borderId="68" xfId="24" applyBorder="1" applyAlignment="1">
      <alignment vertical="center"/>
    </xf>
    <xf numFmtId="0" fontId="2" fillId="0" borderId="49" xfId="24" applyBorder="1" applyAlignment="1">
      <alignment vertical="center"/>
    </xf>
    <xf numFmtId="49" fontId="14" fillId="0" borderId="38" xfId="24" applyNumberFormat="1" applyFont="1" applyFill="1" applyBorder="1" applyAlignment="1">
      <alignment horizontal="center" vertical="center"/>
    </xf>
    <xf numFmtId="165" fontId="14" fillId="0" borderId="35" xfId="24" applyNumberFormat="1" applyFont="1" applyBorder="1" applyAlignment="1">
      <alignment horizontal="center" vertical="center"/>
    </xf>
    <xf numFmtId="0" fontId="17" fillId="0" borderId="40" xfId="24" applyFont="1" applyFill="1" applyBorder="1" applyAlignment="1">
      <alignment horizontal="center" vertical="center"/>
    </xf>
    <xf numFmtId="2" fontId="17" fillId="0" borderId="40" xfId="24" applyNumberFormat="1" applyFont="1" applyFill="1" applyBorder="1" applyAlignment="1">
      <alignment horizontal="center" vertical="center"/>
    </xf>
    <xf numFmtId="2" fontId="17" fillId="0" borderId="23" xfId="24" applyNumberFormat="1" applyFont="1" applyFill="1" applyBorder="1" applyAlignment="1">
      <alignment horizontal="center" vertical="center"/>
    </xf>
    <xf numFmtId="0" fontId="16" fillId="4" borderId="6" xfId="24" applyFont="1" applyFill="1" applyBorder="1" applyAlignment="1">
      <alignment horizontal="center" vertical="center"/>
    </xf>
    <xf numFmtId="0" fontId="16" fillId="4" borderId="16" xfId="24" applyFont="1" applyFill="1" applyBorder="1" applyAlignment="1">
      <alignment horizontal="center" vertical="center"/>
    </xf>
    <xf numFmtId="0" fontId="2" fillId="4" borderId="5" xfId="24" applyFont="1" applyFill="1" applyBorder="1" applyAlignment="1">
      <alignment vertical="center"/>
    </xf>
    <xf numFmtId="49" fontId="14" fillId="0" borderId="26" xfId="24" applyNumberFormat="1" applyFont="1" applyFill="1" applyBorder="1" applyAlignment="1">
      <alignment horizontal="center" vertical="center"/>
    </xf>
    <xf numFmtId="165" fontId="14" fillId="0" borderId="28" xfId="24" applyNumberFormat="1" applyFont="1" applyBorder="1" applyAlignment="1">
      <alignment horizontal="center" vertical="center"/>
    </xf>
    <xf numFmtId="0" fontId="17" fillId="0" borderId="33" xfId="24" applyFont="1" applyFill="1" applyBorder="1" applyAlignment="1">
      <alignment horizontal="center" vertical="center"/>
    </xf>
    <xf numFmtId="2" fontId="17" fillId="0" borderId="33" xfId="24" applyNumberFormat="1" applyFont="1" applyFill="1" applyBorder="1" applyAlignment="1">
      <alignment horizontal="center" vertical="center"/>
    </xf>
    <xf numFmtId="2" fontId="17" fillId="0" borderId="29" xfId="24" applyNumberFormat="1" applyFont="1" applyFill="1" applyBorder="1" applyAlignment="1">
      <alignment horizontal="center" vertical="center"/>
    </xf>
    <xf numFmtId="0" fontId="16" fillId="4" borderId="33" xfId="24" applyFont="1" applyFill="1" applyBorder="1" applyAlignment="1">
      <alignment horizontal="center" vertical="center"/>
    </xf>
    <xf numFmtId="0" fontId="16" fillId="4" borderId="28" xfId="24" applyFont="1" applyFill="1" applyBorder="1" applyAlignment="1">
      <alignment horizontal="center" vertical="center"/>
    </xf>
    <xf numFmtId="0" fontId="2" fillId="4" borderId="27" xfId="24" applyFont="1" applyFill="1" applyBorder="1" applyAlignment="1">
      <alignment vertical="center"/>
    </xf>
    <xf numFmtId="0" fontId="16" fillId="0" borderId="15" xfId="24" applyFont="1" applyFill="1" applyBorder="1" applyAlignment="1">
      <alignment vertical="center"/>
    </xf>
    <xf numFmtId="0" fontId="17" fillId="0" borderId="2" xfId="24" applyFont="1" applyFill="1" applyBorder="1" applyAlignment="1">
      <alignment horizontal="center" vertical="center"/>
    </xf>
    <xf numFmtId="0" fontId="16" fillId="3" borderId="52" xfId="24" applyFont="1" applyFill="1" applyBorder="1" applyAlignment="1">
      <alignment vertical="center"/>
    </xf>
    <xf numFmtId="0" fontId="14" fillId="3" borderId="68" xfId="24" applyFont="1" applyFill="1" applyBorder="1" applyAlignment="1">
      <alignment horizontal="center" vertical="center"/>
    </xf>
    <xf numFmtId="0" fontId="14" fillId="3" borderId="69" xfId="24" applyFont="1" applyFill="1" applyBorder="1" applyAlignment="1">
      <alignment horizontal="center" vertical="center"/>
    </xf>
    <xf numFmtId="0" fontId="17" fillId="0" borderId="39" xfId="24" applyFont="1" applyFill="1" applyBorder="1" applyAlignment="1">
      <alignment horizontal="center" vertical="center"/>
    </xf>
    <xf numFmtId="0" fontId="17" fillId="0" borderId="34" xfId="24" applyFont="1" applyFill="1" applyBorder="1" applyAlignment="1">
      <alignment horizontal="center" vertical="center"/>
    </xf>
    <xf numFmtId="2" fontId="17" fillId="0" borderId="34" xfId="24" applyNumberFormat="1" applyFont="1" applyFill="1" applyBorder="1" applyAlignment="1">
      <alignment horizontal="center" vertical="center"/>
    </xf>
    <xf numFmtId="0" fontId="16" fillId="6" borderId="6" xfId="24" applyFont="1" applyFill="1" applyBorder="1" applyAlignment="1">
      <alignment horizontal="center" vertical="center"/>
    </xf>
    <xf numFmtId="0" fontId="16" fillId="6" borderId="16" xfId="24" applyFont="1" applyFill="1" applyBorder="1" applyAlignment="1">
      <alignment horizontal="center" vertical="center"/>
    </xf>
    <xf numFmtId="0" fontId="2" fillId="6" borderId="16" xfId="24" applyFont="1" applyFill="1" applyBorder="1" applyAlignment="1">
      <alignment vertical="center"/>
    </xf>
    <xf numFmtId="0" fontId="16" fillId="0" borderId="25" xfId="24" applyFont="1" applyFill="1" applyBorder="1" applyAlignment="1">
      <alignment vertical="center"/>
    </xf>
    <xf numFmtId="165" fontId="17" fillId="0" borderId="29" xfId="24" applyNumberFormat="1" applyFont="1" applyFill="1" applyBorder="1" applyAlignment="1">
      <alignment horizontal="center" vertical="center"/>
    </xf>
    <xf numFmtId="0" fontId="31" fillId="6" borderId="13" xfId="24" applyFont="1" applyFill="1" applyBorder="1" applyAlignment="1">
      <alignment horizontal="center" vertical="center"/>
    </xf>
    <xf numFmtId="0" fontId="31" fillId="6" borderId="45" xfId="24" applyFont="1" applyFill="1" applyBorder="1" applyAlignment="1">
      <alignment horizontal="center" vertical="center"/>
    </xf>
    <xf numFmtId="0" fontId="2" fillId="6" borderId="45" xfId="24" applyFont="1" applyFill="1" applyBorder="1" applyAlignment="1">
      <alignment vertical="center"/>
    </xf>
    <xf numFmtId="165" fontId="17" fillId="0" borderId="2" xfId="24" applyNumberFormat="1" applyFont="1" applyFill="1" applyBorder="1" applyAlignment="1">
      <alignment horizontal="center" vertical="center"/>
    </xf>
    <xf numFmtId="0" fontId="16" fillId="0" borderId="34" xfId="24" applyFont="1" applyBorder="1" applyAlignment="1">
      <alignment horizontal="center" vertical="center"/>
    </xf>
    <xf numFmtId="0" fontId="16" fillId="0" borderId="22" xfId="24" applyFont="1" applyBorder="1" applyAlignment="1">
      <alignment horizontal="center" vertical="center"/>
    </xf>
    <xf numFmtId="0" fontId="2" fillId="0" borderId="22" xfId="24" applyFont="1" applyBorder="1" applyAlignment="1">
      <alignment horizontal="center" vertical="center"/>
    </xf>
    <xf numFmtId="0" fontId="16" fillId="0" borderId="18" xfId="24" applyFont="1" applyFill="1" applyBorder="1" applyAlignment="1">
      <alignment vertical="center"/>
    </xf>
    <xf numFmtId="49" fontId="14" fillId="0" borderId="20" xfId="24" applyNumberFormat="1" applyFont="1" applyFill="1" applyBorder="1" applyAlignment="1">
      <alignment horizontal="center" vertical="center"/>
    </xf>
    <xf numFmtId="165" fontId="17" fillId="0" borderId="23" xfId="24" applyNumberFormat="1" applyFont="1" applyFill="1" applyBorder="1" applyAlignment="1">
      <alignment horizontal="center" vertical="center"/>
    </xf>
    <xf numFmtId="0" fontId="16" fillId="0" borderId="33" xfId="24" applyFont="1" applyBorder="1" applyAlignment="1">
      <alignment horizontal="center" vertical="center"/>
    </xf>
    <xf numFmtId="0" fontId="16" fillId="0" borderId="28" xfId="24" applyFont="1" applyBorder="1" applyAlignment="1">
      <alignment horizontal="center" vertical="center"/>
    </xf>
    <xf numFmtId="0" fontId="2" fillId="0" borderId="28" xfId="24" applyFont="1" applyBorder="1" applyAlignment="1">
      <alignment horizontal="center" vertical="center"/>
    </xf>
    <xf numFmtId="0" fontId="25" fillId="0" borderId="0" xfId="24" applyFont="1" applyAlignment="1">
      <alignment vertical="center"/>
    </xf>
    <xf numFmtId="165" fontId="17" fillId="0" borderId="39" xfId="24" applyNumberFormat="1" applyFont="1" applyFill="1" applyBorder="1" applyAlignment="1">
      <alignment horizontal="center" vertical="center"/>
    </xf>
    <xf numFmtId="0" fontId="14" fillId="0" borderId="0" xfId="24" applyFont="1" applyAlignment="1">
      <alignment horizontal="center" vertical="center"/>
    </xf>
    <xf numFmtId="49" fontId="14" fillId="0" borderId="6" xfId="24" applyNumberFormat="1" applyFont="1" applyFill="1" applyBorder="1" applyAlignment="1">
      <alignment horizontal="center" vertical="center"/>
    </xf>
    <xf numFmtId="165" fontId="14" fillId="0" borderId="6" xfId="24" applyNumberFormat="1" applyFont="1" applyFill="1" applyBorder="1" applyAlignment="1">
      <alignment horizontal="center" vertical="center"/>
    </xf>
    <xf numFmtId="0" fontId="14" fillId="0" borderId="6" xfId="24" applyFont="1" applyFill="1" applyBorder="1" applyAlignment="1">
      <alignment horizontal="center" vertical="center"/>
    </xf>
    <xf numFmtId="2" fontId="14" fillId="0" borderId="6" xfId="24" applyNumberFormat="1" applyFont="1" applyFill="1" applyBorder="1" applyAlignment="1">
      <alignment horizontal="center" vertical="center"/>
    </xf>
    <xf numFmtId="0" fontId="14" fillId="0" borderId="0" xfId="24" applyFont="1"/>
    <xf numFmtId="0" fontId="2" fillId="0" borderId="0" xfId="24" applyBorder="1"/>
    <xf numFmtId="0" fontId="2" fillId="0" borderId="70" xfId="24" applyBorder="1"/>
    <xf numFmtId="0" fontId="2" fillId="0" borderId="68" xfId="24" applyBorder="1"/>
    <xf numFmtId="0" fontId="2" fillId="0" borderId="49" xfId="24" applyBorder="1"/>
    <xf numFmtId="49" fontId="14" fillId="0" borderId="40" xfId="24" applyNumberFormat="1" applyFont="1" applyFill="1" applyBorder="1" applyAlignment="1">
      <alignment horizontal="center" vertical="center"/>
    </xf>
    <xf numFmtId="165" fontId="14" fillId="0" borderId="40" xfId="24" applyNumberFormat="1" applyFont="1" applyFill="1" applyBorder="1" applyAlignment="1">
      <alignment horizontal="center" vertical="center"/>
    </xf>
    <xf numFmtId="0" fontId="14" fillId="0" borderId="34" xfId="24" applyFont="1" applyFill="1" applyBorder="1" applyAlignment="1">
      <alignment horizontal="center" vertical="center"/>
    </xf>
    <xf numFmtId="2" fontId="14" fillId="0" borderId="34" xfId="24" applyNumberFormat="1" applyFont="1" applyFill="1" applyBorder="1" applyAlignment="1">
      <alignment horizontal="center" vertical="center"/>
    </xf>
    <xf numFmtId="49" fontId="14" fillId="0" borderId="33" xfId="24" applyNumberFormat="1" applyFont="1" applyFill="1" applyBorder="1" applyAlignment="1">
      <alignment horizontal="center" vertical="center"/>
    </xf>
    <xf numFmtId="165" fontId="14" fillId="0" borderId="33" xfId="24" applyNumberFormat="1" applyFont="1" applyFill="1" applyBorder="1" applyAlignment="1">
      <alignment horizontal="center" vertical="center"/>
    </xf>
    <xf numFmtId="0" fontId="14" fillId="0" borderId="33" xfId="24" applyFont="1" applyFill="1" applyBorder="1" applyAlignment="1">
      <alignment horizontal="center" vertical="center"/>
    </xf>
    <xf numFmtId="2" fontId="14" fillId="0" borderId="33" xfId="24" applyNumberFormat="1" applyFont="1" applyFill="1" applyBorder="1" applyAlignment="1">
      <alignment horizontal="center" vertical="center"/>
    </xf>
    <xf numFmtId="165" fontId="14" fillId="0" borderId="34" xfId="24" applyNumberFormat="1" applyFont="1" applyFill="1" applyBorder="1" applyAlignment="1">
      <alignment horizontal="center" vertical="center"/>
    </xf>
    <xf numFmtId="49" fontId="14" fillId="0" borderId="11" xfId="24" applyNumberFormat="1" applyFont="1" applyFill="1" applyBorder="1" applyAlignment="1">
      <alignment horizontal="center" vertical="center"/>
    </xf>
    <xf numFmtId="165" fontId="14" fillId="0" borderId="13" xfId="24" applyNumberFormat="1" applyFont="1" applyFill="1" applyBorder="1" applyAlignment="1">
      <alignment horizontal="center" vertical="center"/>
    </xf>
    <xf numFmtId="0" fontId="14" fillId="0" borderId="13" xfId="24" applyFont="1" applyFill="1" applyBorder="1" applyAlignment="1">
      <alignment horizontal="center" vertical="center"/>
    </xf>
    <xf numFmtId="2" fontId="14" fillId="0" borderId="13" xfId="24" applyNumberFormat="1" applyFont="1" applyFill="1" applyBorder="1" applyAlignment="1">
      <alignment horizontal="center" vertical="center"/>
    </xf>
    <xf numFmtId="0" fontId="17" fillId="0" borderId="13" xfId="24" applyFont="1" applyFill="1" applyBorder="1" applyAlignment="1">
      <alignment horizontal="center" vertical="center"/>
    </xf>
    <xf numFmtId="0" fontId="14" fillId="0" borderId="6" xfId="24" applyFont="1" applyBorder="1" applyAlignment="1">
      <alignment horizontal="center" vertical="center"/>
    </xf>
    <xf numFmtId="0" fontId="14" fillId="0" borderId="16" xfId="24" applyFont="1" applyBorder="1" applyAlignment="1">
      <alignment horizontal="center" vertical="center"/>
    </xf>
    <xf numFmtId="165" fontId="14" fillId="0" borderId="22" xfId="24" applyNumberFormat="1" applyFont="1" applyBorder="1" applyAlignment="1">
      <alignment horizontal="center" vertical="center"/>
    </xf>
    <xf numFmtId="0" fontId="14" fillId="0" borderId="34" xfId="24" applyFont="1" applyBorder="1" applyAlignment="1">
      <alignment horizontal="center" vertical="center"/>
    </xf>
    <xf numFmtId="0" fontId="14" fillId="0" borderId="22" xfId="24" applyFont="1" applyBorder="1" applyAlignment="1">
      <alignment horizontal="center" vertical="center"/>
    </xf>
    <xf numFmtId="0" fontId="14" fillId="0" borderId="33" xfId="24" applyFont="1" applyBorder="1" applyAlignment="1">
      <alignment horizontal="center" vertical="center"/>
    </xf>
    <xf numFmtId="0" fontId="14" fillId="0" borderId="28" xfId="24" applyFont="1" applyBorder="1" applyAlignment="1">
      <alignment horizontal="center" vertical="center"/>
    </xf>
    <xf numFmtId="2" fontId="17" fillId="0" borderId="9" xfId="24" applyNumberFormat="1" applyFont="1" applyFill="1" applyBorder="1" applyAlignment="1">
      <alignment horizontal="center" vertical="center"/>
    </xf>
    <xf numFmtId="0" fontId="2" fillId="0" borderId="31" xfId="24" applyBorder="1"/>
    <xf numFmtId="0" fontId="2" fillId="0" borderId="62" xfId="24" applyBorder="1"/>
    <xf numFmtId="0" fontId="2" fillId="0" borderId="60" xfId="24" applyBorder="1"/>
    <xf numFmtId="0" fontId="2" fillId="0" borderId="50" xfId="24" applyBorder="1"/>
    <xf numFmtId="0" fontId="2" fillId="3" borderId="57" xfId="24" applyFill="1" applyBorder="1" applyAlignment="1">
      <alignment vertical="center"/>
    </xf>
    <xf numFmtId="0" fontId="2" fillId="3" borderId="52" xfId="24" applyFill="1" applyBorder="1" applyAlignment="1">
      <alignment vertical="center"/>
    </xf>
    <xf numFmtId="0" fontId="2" fillId="3" borderId="52" xfId="24" applyFill="1" applyBorder="1"/>
    <xf numFmtId="0" fontId="2" fillId="3" borderId="58" xfId="24" applyFill="1" applyBorder="1"/>
    <xf numFmtId="0" fontId="2" fillId="3" borderId="42" xfId="24" applyFill="1" applyBorder="1" applyAlignment="1">
      <alignment vertical="center"/>
    </xf>
    <xf numFmtId="0" fontId="1" fillId="0" borderId="68" xfId="24" applyFont="1" applyBorder="1" applyAlignment="1"/>
    <xf numFmtId="0" fontId="34" fillId="0" borderId="0" xfId="24" applyFont="1" applyBorder="1" applyAlignment="1">
      <alignment wrapText="1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5" fillId="0" borderId="14" xfId="24" applyFont="1" applyFill="1" applyBorder="1" applyAlignment="1">
      <alignment horizontal="center" vertical="center"/>
    </xf>
    <xf numFmtId="0" fontId="15" fillId="0" borderId="17" xfId="24" applyFont="1" applyFill="1" applyBorder="1" applyAlignment="1">
      <alignment horizontal="center" vertical="center"/>
    </xf>
    <xf numFmtId="0" fontId="15" fillId="0" borderId="24" xfId="24" applyFont="1" applyFill="1" applyBorder="1" applyAlignment="1">
      <alignment horizontal="center" vertical="center"/>
    </xf>
    <xf numFmtId="0" fontId="14" fillId="0" borderId="3" xfId="24" applyFont="1" applyFill="1" applyBorder="1" applyAlignment="1">
      <alignment horizontal="center" vertical="center"/>
    </xf>
    <xf numFmtId="0" fontId="14" fillId="0" borderId="10" xfId="24" applyFont="1" applyFill="1" applyBorder="1" applyAlignment="1">
      <alignment horizontal="center" vertical="center"/>
    </xf>
    <xf numFmtId="0" fontId="14" fillId="0" borderId="56" xfId="24" applyFont="1" applyFill="1" applyBorder="1" applyAlignment="1">
      <alignment horizontal="center" vertical="center"/>
    </xf>
    <xf numFmtId="164" fontId="14" fillId="0" borderId="15" xfId="24" applyNumberFormat="1" applyFont="1" applyBorder="1" applyAlignment="1">
      <alignment horizontal="center" vertical="center"/>
    </xf>
    <xf numFmtId="164" fontId="14" fillId="0" borderId="37" xfId="24" applyNumberFormat="1" applyFont="1" applyBorder="1" applyAlignment="1">
      <alignment horizontal="center" vertical="center"/>
    </xf>
    <xf numFmtId="164" fontId="14" fillId="0" borderId="25" xfId="24" applyNumberFormat="1" applyFont="1" applyBorder="1" applyAlignment="1">
      <alignment horizontal="center" vertical="center"/>
    </xf>
    <xf numFmtId="0" fontId="14" fillId="0" borderId="51" xfId="24" applyFont="1" applyBorder="1" applyAlignment="1">
      <alignment horizontal="center" vertical="center"/>
    </xf>
    <xf numFmtId="0" fontId="14" fillId="0" borderId="53" xfId="24" applyFont="1" applyBorder="1" applyAlignment="1">
      <alignment horizontal="center" vertical="center"/>
    </xf>
    <xf numFmtId="0" fontId="14" fillId="0" borderId="55" xfId="24" applyFont="1" applyBorder="1" applyAlignment="1">
      <alignment horizontal="center" vertical="center"/>
    </xf>
    <xf numFmtId="0" fontId="30" fillId="0" borderId="0" xfId="24" applyFont="1" applyAlignment="1">
      <alignment horizontal="center" vertical="center" wrapText="1"/>
    </xf>
    <xf numFmtId="0" fontId="11" fillId="0" borderId="0" xfId="24" applyFont="1" applyBorder="1" applyAlignment="1">
      <alignment horizontal="center"/>
    </xf>
    <xf numFmtId="0" fontId="2" fillId="0" borderId="46" xfId="24" applyFont="1" applyBorder="1" applyAlignment="1">
      <alignment horizontal="center"/>
    </xf>
    <xf numFmtId="0" fontId="2" fillId="0" borderId="7" xfId="24" applyFont="1" applyBorder="1" applyAlignment="1">
      <alignment horizontal="center"/>
    </xf>
    <xf numFmtId="0" fontId="2" fillId="0" borderId="47" xfId="24" applyFont="1" applyBorder="1" applyAlignment="1">
      <alignment horizontal="center"/>
    </xf>
    <xf numFmtId="0" fontId="13" fillId="0" borderId="1" xfId="24" applyFont="1" applyFill="1" applyBorder="1" applyAlignment="1">
      <alignment horizontal="center" vertical="center" wrapText="1"/>
    </xf>
    <xf numFmtId="0" fontId="13" fillId="0" borderId="32" xfId="24" applyFont="1" applyFill="1" applyBorder="1" applyAlignment="1">
      <alignment horizontal="center" vertical="center" wrapText="1"/>
    </xf>
    <xf numFmtId="0" fontId="13" fillId="0" borderId="5" xfId="24" applyFont="1" applyFill="1" applyBorder="1" applyAlignment="1">
      <alignment horizontal="center" vertical="center"/>
    </xf>
    <xf numFmtId="0" fontId="13" fillId="0" borderId="12" xfId="24" applyFont="1" applyFill="1" applyBorder="1" applyAlignment="1">
      <alignment horizontal="center" vertical="center"/>
    </xf>
    <xf numFmtId="0" fontId="9" fillId="0" borderId="15" xfId="24" applyFont="1" applyBorder="1" applyAlignment="1">
      <alignment horizontal="center" vertical="center" wrapText="1"/>
    </xf>
    <xf numFmtId="0" fontId="9" fillId="0" borderId="42" xfId="24" applyFont="1" applyBorder="1" applyAlignment="1">
      <alignment horizontal="center" vertical="center" wrapText="1"/>
    </xf>
    <xf numFmtId="0" fontId="9" fillId="0" borderId="6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9" fillId="0" borderId="2" xfId="24" applyFont="1" applyBorder="1" applyAlignment="1">
      <alignment horizontal="center" vertical="center" wrapText="1"/>
    </xf>
    <xf numFmtId="0" fontId="9" fillId="0" borderId="9" xfId="24" applyFont="1" applyBorder="1" applyAlignment="1">
      <alignment horizontal="center" vertical="center" wrapText="1"/>
    </xf>
    <xf numFmtId="0" fontId="9" fillId="0" borderId="4" xfId="24" applyFont="1" applyBorder="1" applyAlignment="1">
      <alignment horizontal="center" vertical="center" wrapText="1"/>
    </xf>
    <xf numFmtId="0" fontId="9" fillId="0" borderId="16" xfId="24" applyFont="1" applyBorder="1" applyAlignment="1">
      <alignment horizontal="center" vertical="center" wrapText="1"/>
    </xf>
    <xf numFmtId="0" fontId="9" fillId="0" borderId="5" xfId="24" applyFont="1" applyBorder="1" applyAlignment="1">
      <alignment horizontal="center" vertical="center" wrapText="1"/>
    </xf>
    <xf numFmtId="0" fontId="2" fillId="0" borderId="71" xfId="24" applyFont="1" applyBorder="1" applyAlignment="1">
      <alignment horizontal="center"/>
    </xf>
    <xf numFmtId="0" fontId="2" fillId="0" borderId="71" xfId="24" applyBorder="1" applyAlignment="1">
      <alignment horizontal="center"/>
    </xf>
    <xf numFmtId="0" fontId="32" fillId="0" borderId="39" xfId="24" applyFont="1" applyBorder="1" applyAlignment="1">
      <alignment horizontal="center"/>
    </xf>
    <xf numFmtId="0" fontId="32" fillId="0" borderId="67" xfId="24" applyFont="1" applyBorder="1" applyAlignment="1">
      <alignment horizontal="center"/>
    </xf>
    <xf numFmtId="0" fontId="16" fillId="4" borderId="15" xfId="24" applyFont="1" applyFill="1" applyBorder="1" applyAlignment="1">
      <alignment horizontal="center" vertical="center" textRotation="90"/>
    </xf>
    <xf numFmtId="0" fontId="16" fillId="4" borderId="25" xfId="24" applyFont="1" applyFill="1" applyBorder="1" applyAlignment="1">
      <alignment horizontal="center" vertical="center" textRotation="90"/>
    </xf>
    <xf numFmtId="0" fontId="33" fillId="6" borderId="61" xfId="24" applyFont="1" applyFill="1" applyBorder="1" applyAlignment="1">
      <alignment horizontal="center" vertical="center" wrapText="1"/>
    </xf>
    <xf numFmtId="0" fontId="33" fillId="6" borderId="48" xfId="24" applyFont="1" applyFill="1" applyBorder="1" applyAlignment="1">
      <alignment horizontal="center" vertical="center" wrapText="1"/>
    </xf>
    <xf numFmtId="0" fontId="33" fillId="6" borderId="70" xfId="24" applyFont="1" applyFill="1" applyBorder="1" applyAlignment="1">
      <alignment horizontal="center" vertical="center" wrapText="1"/>
    </xf>
    <xf numFmtId="0" fontId="33" fillId="6" borderId="49" xfId="24" applyFont="1" applyFill="1" applyBorder="1" applyAlignment="1">
      <alignment horizontal="center" vertical="center" wrapText="1"/>
    </xf>
    <xf numFmtId="0" fontId="15" fillId="0" borderId="15" xfId="24" applyFont="1" applyFill="1" applyBorder="1" applyAlignment="1">
      <alignment horizontal="center" vertical="center"/>
    </xf>
    <xf numFmtId="0" fontId="15" fillId="0" borderId="18" xfId="24" applyFont="1" applyFill="1" applyBorder="1" applyAlignment="1">
      <alignment horizontal="center" vertical="center"/>
    </xf>
    <xf numFmtId="0" fontId="15" fillId="0" borderId="25" xfId="24" applyFont="1" applyFill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0" fontId="17" fillId="0" borderId="3" xfId="24" applyFont="1" applyFill="1" applyBorder="1" applyAlignment="1">
      <alignment horizontal="center" vertical="center"/>
    </xf>
    <xf numFmtId="0" fontId="17" fillId="0" borderId="10" xfId="24" applyFont="1" applyFill="1" applyBorder="1" applyAlignment="1">
      <alignment horizontal="center" vertical="center"/>
    </xf>
    <xf numFmtId="0" fontId="17" fillId="0" borderId="56" xfId="24" applyFont="1" applyFill="1" applyBorder="1" applyAlignment="1">
      <alignment horizontal="center" vertical="center"/>
    </xf>
    <xf numFmtId="0" fontId="14" fillId="0" borderId="7" xfId="24" applyFont="1" applyBorder="1" applyAlignment="1">
      <alignment horizontal="center" vertical="center"/>
    </xf>
    <xf numFmtId="0" fontId="14" fillId="0" borderId="67" xfId="24" applyFont="1" applyBorder="1" applyAlignment="1">
      <alignment horizontal="center" vertical="center"/>
    </xf>
    <xf numFmtId="0" fontId="14" fillId="0" borderId="63" xfId="24" applyFont="1" applyBorder="1" applyAlignment="1">
      <alignment horizontal="center" vertical="center"/>
    </xf>
    <xf numFmtId="0" fontId="33" fillId="0" borderId="22" xfId="24" applyFont="1" applyBorder="1" applyAlignment="1">
      <alignment horizontal="center" vertical="center" wrapText="1"/>
    </xf>
    <xf numFmtId="0" fontId="33" fillId="0" borderId="21" xfId="24" applyFont="1" applyBorder="1" applyAlignment="1">
      <alignment horizontal="center" vertical="center" wrapText="1"/>
    </xf>
    <xf numFmtId="0" fontId="33" fillId="0" borderId="28" xfId="24" applyFont="1" applyBorder="1" applyAlignment="1">
      <alignment horizontal="center" vertical="center" wrapText="1"/>
    </xf>
    <xf numFmtId="0" fontId="33" fillId="0" borderId="27" xfId="24" applyFont="1" applyBorder="1" applyAlignment="1">
      <alignment horizontal="center" vertical="center" wrapText="1"/>
    </xf>
    <xf numFmtId="0" fontId="15" fillId="0" borderId="37" xfId="24" applyFont="1" applyFill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0" fontId="14" fillId="0" borderId="46" xfId="24" applyFont="1" applyBorder="1" applyAlignment="1">
      <alignment horizontal="center" vertical="center"/>
    </xf>
    <xf numFmtId="0" fontId="14" fillId="0" borderId="43" xfId="24" applyFont="1" applyBorder="1" applyAlignment="1">
      <alignment horizontal="center" vertical="center"/>
    </xf>
    <xf numFmtId="0" fontId="14" fillId="0" borderId="30" xfId="24" applyFont="1" applyBorder="1" applyAlignment="1">
      <alignment horizontal="center" vertical="center"/>
    </xf>
    <xf numFmtId="0" fontId="31" fillId="6" borderId="57" xfId="24" applyFont="1" applyFill="1" applyBorder="1" applyAlignment="1">
      <alignment horizontal="center" vertical="center" textRotation="90"/>
    </xf>
    <xf numFmtId="0" fontId="31" fillId="6" borderId="52" xfId="24" applyFont="1" applyFill="1" applyBorder="1" applyAlignment="1">
      <alignment horizontal="center" vertical="center" textRotation="90"/>
    </xf>
    <xf numFmtId="0" fontId="31" fillId="6" borderId="58" xfId="24" applyFont="1" applyFill="1" applyBorder="1" applyAlignment="1">
      <alignment horizontal="center" vertical="center" textRotation="90"/>
    </xf>
    <xf numFmtId="0" fontId="15" fillId="0" borderId="36" xfId="24" applyFont="1" applyFill="1" applyBorder="1" applyAlignment="1">
      <alignment horizontal="center" vertical="center"/>
    </xf>
    <xf numFmtId="0" fontId="15" fillId="0" borderId="41" xfId="24" applyFont="1" applyFill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36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4" fillId="0" borderId="54" xfId="24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0" fontId="14" fillId="0" borderId="3" xfId="24" applyFont="1" applyBorder="1" applyAlignment="1">
      <alignment horizontal="center" vertical="center"/>
    </xf>
    <xf numFmtId="0" fontId="14" fillId="0" borderId="10" xfId="24" applyFont="1" applyBorder="1" applyAlignment="1">
      <alignment horizontal="center" vertical="center"/>
    </xf>
    <xf numFmtId="0" fontId="14" fillId="0" borderId="56" xfId="24" applyFont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164" fontId="14" fillId="0" borderId="42" xfId="24" applyNumberFormat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8" fillId="0" borderId="60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2" fontId="18" fillId="0" borderId="61" xfId="1" applyNumberFormat="1" applyFont="1" applyBorder="1" applyAlignment="1">
      <alignment horizontal="center" vertical="center" wrapText="1"/>
    </xf>
    <xf numFmtId="2" fontId="18" fillId="0" borderId="62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8" fillId="0" borderId="36" xfId="1" applyBorder="1" applyAlignment="1">
      <alignment horizontal="center" vertical="center"/>
    </xf>
    <xf numFmtId="0" fontId="8" fillId="0" borderId="67" xfId="1" applyFill="1" applyBorder="1" applyAlignment="1">
      <alignment horizontal="center" vertical="center"/>
    </xf>
    <xf numFmtId="164" fontId="0" fillId="0" borderId="38" xfId="1" applyNumberFormat="1" applyFont="1" applyFill="1" applyBorder="1" applyAlignment="1">
      <alignment horizontal="center" vertical="center"/>
    </xf>
    <xf numFmtId="0" fontId="8" fillId="0" borderId="44" xfId="1" applyFill="1" applyBorder="1" applyAlignment="1">
      <alignment horizontal="center" vertical="center"/>
    </xf>
    <xf numFmtId="0" fontId="8" fillId="0" borderId="38" xfId="1" applyFont="1" applyFill="1" applyBorder="1" applyAlignment="1">
      <alignment horizontal="center" vertical="center"/>
    </xf>
    <xf numFmtId="2" fontId="0" fillId="0" borderId="38" xfId="1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2" xfId="1" applyFont="1" applyFill="1" applyBorder="1" applyAlignment="1">
      <alignment horizontal="left" vertical="center"/>
    </xf>
    <xf numFmtId="1" fontId="20" fillId="0" borderId="29" xfId="1" applyNumberFormat="1" applyFont="1" applyBorder="1" applyAlignment="1">
      <alignment horizontal="center" vertical="center"/>
    </xf>
    <xf numFmtId="166" fontId="20" fillId="7" borderId="20" xfId="1" applyNumberFormat="1" applyFont="1" applyFill="1" applyBorder="1" applyAlignment="1">
      <alignment horizontal="center" vertical="center"/>
    </xf>
    <xf numFmtId="166" fontId="20" fillId="7" borderId="21" xfId="1" applyNumberFormat="1" applyFont="1" applyFill="1" applyBorder="1" applyAlignment="1">
      <alignment horizontal="center" vertical="center"/>
    </xf>
    <xf numFmtId="49" fontId="3" fillId="0" borderId="27" xfId="1" applyNumberFormat="1" applyFont="1" applyBorder="1" applyAlignment="1">
      <alignment horizontal="center" vertical="center" wrapText="1"/>
    </xf>
    <xf numFmtId="49" fontId="1" fillId="0" borderId="0" xfId="1" applyNumberFormat="1" applyFont="1" applyAlignment="1">
      <alignment vertical="center"/>
    </xf>
    <xf numFmtId="49" fontId="3" fillId="0" borderId="6" xfId="1" applyNumberFormat="1" applyFont="1" applyBorder="1" applyAlignment="1">
      <alignment horizontal="center" vertical="center" wrapText="1"/>
    </xf>
    <xf numFmtId="49" fontId="3" fillId="0" borderId="34" xfId="1" applyNumberFormat="1" applyFont="1" applyBorder="1" applyAlignment="1">
      <alignment horizontal="center" vertical="center" wrapText="1"/>
    </xf>
    <xf numFmtId="49" fontId="19" fillId="0" borderId="33" xfId="1" applyNumberFormat="1" applyFont="1" applyBorder="1" applyAlignment="1">
      <alignment horizontal="center" vertical="center" wrapText="1"/>
    </xf>
    <xf numFmtId="49" fontId="19" fillId="0" borderId="44" xfId="1" applyNumberFormat="1" applyFont="1" applyBorder="1" applyAlignment="1">
      <alignment horizontal="center" vertical="center" wrapText="1"/>
    </xf>
    <xf numFmtId="49" fontId="3" fillId="0" borderId="12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horizontal="center" vertical="center" wrapText="1"/>
    </xf>
    <xf numFmtId="164" fontId="21" fillId="0" borderId="33" xfId="1" applyNumberFormat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2" fontId="21" fillId="0" borderId="11" xfId="1" applyNumberFormat="1" applyFont="1" applyFill="1" applyBorder="1" applyAlignment="1">
      <alignment horizontal="center" vertical="center"/>
    </xf>
    <xf numFmtId="2" fontId="23" fillId="0" borderId="38" xfId="1" applyNumberFormat="1" applyFont="1" applyFill="1" applyBorder="1" applyAlignment="1">
      <alignment horizontal="center" vertical="center"/>
    </xf>
    <xf numFmtId="2" fontId="35" fillId="3" borderId="72" xfId="1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  <xf numFmtId="2" fontId="35" fillId="0" borderId="72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2" fontId="36" fillId="0" borderId="72" xfId="1" applyNumberFormat="1" applyFont="1" applyFill="1" applyBorder="1" applyAlignment="1">
      <alignment horizontal="center" vertical="center"/>
    </xf>
    <xf numFmtId="2" fontId="36" fillId="3" borderId="72" xfId="1" applyNumberFormat="1" applyFont="1" applyFill="1" applyBorder="1" applyAlignment="1">
      <alignment horizontal="center" vertical="center"/>
    </xf>
    <xf numFmtId="2" fontId="23" fillId="0" borderId="11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</cellXfs>
  <cellStyles count="25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Normal" xfId="0" builtinId="0"/>
    <cellStyle name="Обычный 2" xfId="1"/>
    <cellStyle name="Обычный 2 2" xfId="24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'Vpered ta vgory'!$C$18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vgory'!$C$19:$C$82</c:f>
              <c:numCache>
                <c:formatCode>0.00</c:formatCode>
                <c:ptCount val="64"/>
                <c:pt idx="0">
                  <c:v>41.59</c:v>
                </c:pt>
                <c:pt idx="1">
                  <c:v>42.94</c:v>
                </c:pt>
                <c:pt idx="2">
                  <c:v>40.08</c:v>
                </c:pt>
                <c:pt idx="3">
                  <c:v>40.43</c:v>
                </c:pt>
                <c:pt idx="4">
                  <c:v>39.96</c:v>
                </c:pt>
                <c:pt idx="5">
                  <c:v>39.950000000000003</c:v>
                </c:pt>
                <c:pt idx="6">
                  <c:v>39.75</c:v>
                </c:pt>
                <c:pt idx="7">
                  <c:v>39.85</c:v>
                </c:pt>
                <c:pt idx="8">
                  <c:v>39.81</c:v>
                </c:pt>
                <c:pt idx="9">
                  <c:v>39.69</c:v>
                </c:pt>
                <c:pt idx="10">
                  <c:v>39.729999999999997</c:v>
                </c:pt>
                <c:pt idx="11">
                  <c:v>39.51</c:v>
                </c:pt>
                <c:pt idx="12">
                  <c:v>39.97</c:v>
                </c:pt>
                <c:pt idx="13">
                  <c:v>39.630000000000003</c:v>
                </c:pt>
                <c:pt idx="14">
                  <c:v>39.75</c:v>
                </c:pt>
                <c:pt idx="15">
                  <c:v>39.700000000000003</c:v>
                </c:pt>
                <c:pt idx="16">
                  <c:v>39.76</c:v>
                </c:pt>
                <c:pt idx="17">
                  <c:v>40.36</c:v>
                </c:pt>
                <c:pt idx="18">
                  <c:v>39.76</c:v>
                </c:pt>
                <c:pt idx="19">
                  <c:v>39.67</c:v>
                </c:pt>
                <c:pt idx="20">
                  <c:v>39.770000000000003</c:v>
                </c:pt>
                <c:pt idx="21">
                  <c:v>39.79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'Vpered ta vgory'!$D$18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vgory'!$D$19:$D$82</c:f>
              <c:numCache>
                <c:formatCode>0.00</c:formatCode>
                <c:ptCount val="64"/>
                <c:pt idx="0">
                  <c:v>42.19</c:v>
                </c:pt>
                <c:pt idx="1">
                  <c:v>40.31</c:v>
                </c:pt>
                <c:pt idx="2">
                  <c:v>40.78</c:v>
                </c:pt>
                <c:pt idx="3">
                  <c:v>41.3</c:v>
                </c:pt>
                <c:pt idx="4">
                  <c:v>39.979999999999997</c:v>
                </c:pt>
                <c:pt idx="5">
                  <c:v>39.869999999999997</c:v>
                </c:pt>
                <c:pt idx="6">
                  <c:v>39.83</c:v>
                </c:pt>
                <c:pt idx="7">
                  <c:v>39.729999999999997</c:v>
                </c:pt>
                <c:pt idx="8">
                  <c:v>39.74</c:v>
                </c:pt>
                <c:pt idx="9">
                  <c:v>39.74</c:v>
                </c:pt>
                <c:pt idx="10">
                  <c:v>39.69</c:v>
                </c:pt>
                <c:pt idx="11">
                  <c:v>39.78</c:v>
                </c:pt>
                <c:pt idx="12">
                  <c:v>39.76</c:v>
                </c:pt>
                <c:pt idx="13">
                  <c:v>39.71</c:v>
                </c:pt>
                <c:pt idx="14">
                  <c:v>39.700000000000003</c:v>
                </c:pt>
                <c:pt idx="15">
                  <c:v>39.590000000000003</c:v>
                </c:pt>
                <c:pt idx="16">
                  <c:v>39.909999999999997</c:v>
                </c:pt>
                <c:pt idx="17">
                  <c:v>39.96</c:v>
                </c:pt>
                <c:pt idx="18">
                  <c:v>40.799999999999997</c:v>
                </c:pt>
                <c:pt idx="19">
                  <c:v>39.53</c:v>
                </c:pt>
                <c:pt idx="20">
                  <c:v>40.39</c:v>
                </c:pt>
                <c:pt idx="21">
                  <c:v>40.01</c:v>
                </c:pt>
                <c:pt idx="22">
                  <c:v>39.840000000000003</c:v>
                </c:pt>
                <c:pt idx="23">
                  <c:v>39.85</c:v>
                </c:pt>
                <c:pt idx="24">
                  <c:v>39.770000000000003</c:v>
                </c:pt>
                <c:pt idx="25">
                  <c:v>39.82</c:v>
                </c:pt>
                <c:pt idx="26">
                  <c:v>39.79</c:v>
                </c:pt>
                <c:pt idx="27">
                  <c:v>39.75</c:v>
                </c:pt>
                <c:pt idx="28">
                  <c:v>39.71</c:v>
                </c:pt>
                <c:pt idx="29">
                  <c:v>39.93</c:v>
                </c:pt>
                <c:pt idx="30">
                  <c:v>39.83</c:v>
                </c:pt>
                <c:pt idx="31">
                  <c:v>39.75</c:v>
                </c:pt>
                <c:pt idx="32">
                  <c:v>39.6</c:v>
                </c:pt>
                <c:pt idx="33">
                  <c:v>39.76</c:v>
                </c:pt>
                <c:pt idx="34">
                  <c:v>39.76</c:v>
                </c:pt>
                <c:pt idx="35">
                  <c:v>39.81</c:v>
                </c:pt>
                <c:pt idx="36">
                  <c:v>39.69</c:v>
                </c:pt>
                <c:pt idx="37">
                  <c:v>39.85</c:v>
                </c:pt>
                <c:pt idx="38">
                  <c:v>39.78</c:v>
                </c:pt>
                <c:pt idx="39">
                  <c:v>39.799999999999997</c:v>
                </c:pt>
                <c:pt idx="40">
                  <c:v>39.78</c:v>
                </c:pt>
                <c:pt idx="41">
                  <c:v>39.950000000000003</c:v>
                </c:pt>
                <c:pt idx="42">
                  <c:v>39.729999999999997</c:v>
                </c:pt>
                <c:pt idx="43">
                  <c:v>39.82</c:v>
                </c:pt>
                <c:pt idx="44">
                  <c:v>39.950000000000003</c:v>
                </c:pt>
                <c:pt idx="45">
                  <c:v>39.83</c:v>
                </c:pt>
                <c:pt idx="46">
                  <c:v>39.68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'Vpered ta vgory'!$E$18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vgory'!$E$19:$E$82</c:f>
              <c:numCache>
                <c:formatCode>0.00</c:formatCode>
                <c:ptCount val="64"/>
                <c:pt idx="0">
                  <c:v>41.49</c:v>
                </c:pt>
                <c:pt idx="1">
                  <c:v>39.93</c:v>
                </c:pt>
                <c:pt idx="2">
                  <c:v>39.81</c:v>
                </c:pt>
                <c:pt idx="3">
                  <c:v>39.65</c:v>
                </c:pt>
                <c:pt idx="4">
                  <c:v>39.700000000000003</c:v>
                </c:pt>
                <c:pt idx="5">
                  <c:v>39.909999999999997</c:v>
                </c:pt>
                <c:pt idx="6">
                  <c:v>39.85</c:v>
                </c:pt>
                <c:pt idx="7">
                  <c:v>39.700000000000003</c:v>
                </c:pt>
                <c:pt idx="8">
                  <c:v>39.81</c:v>
                </c:pt>
                <c:pt idx="9">
                  <c:v>39.729999999999997</c:v>
                </c:pt>
                <c:pt idx="10">
                  <c:v>39.75</c:v>
                </c:pt>
                <c:pt idx="11">
                  <c:v>39.630000000000003</c:v>
                </c:pt>
                <c:pt idx="12">
                  <c:v>39.61</c:v>
                </c:pt>
                <c:pt idx="13">
                  <c:v>39.9</c:v>
                </c:pt>
                <c:pt idx="14">
                  <c:v>39.85</c:v>
                </c:pt>
                <c:pt idx="15">
                  <c:v>39.75</c:v>
                </c:pt>
                <c:pt idx="16">
                  <c:v>39.700000000000003</c:v>
                </c:pt>
                <c:pt idx="17">
                  <c:v>40.11</c:v>
                </c:pt>
                <c:pt idx="18">
                  <c:v>39.840000000000003</c:v>
                </c:pt>
                <c:pt idx="19">
                  <c:v>40</c:v>
                </c:pt>
                <c:pt idx="20">
                  <c:v>39.799999999999997</c:v>
                </c:pt>
                <c:pt idx="21">
                  <c:v>39.880000000000003</c:v>
                </c:pt>
                <c:pt idx="22">
                  <c:v>39.72</c:v>
                </c:pt>
                <c:pt idx="23">
                  <c:v>39.729999999999997</c:v>
                </c:pt>
                <c:pt idx="24">
                  <c:v>39.869999999999997</c:v>
                </c:pt>
                <c:pt idx="25">
                  <c:v>39.869999999999997</c:v>
                </c:pt>
                <c:pt idx="26">
                  <c:v>40.270000000000003</c:v>
                </c:pt>
                <c:pt idx="27">
                  <c:v>40.15</c:v>
                </c:pt>
                <c:pt idx="28">
                  <c:v>39.81</c:v>
                </c:pt>
                <c:pt idx="29">
                  <c:v>40.06</c:v>
                </c:pt>
                <c:pt idx="30">
                  <c:v>39.880000000000003</c:v>
                </c:pt>
                <c:pt idx="31">
                  <c:v>39.75</c:v>
                </c:pt>
                <c:pt idx="32">
                  <c:v>39.71</c:v>
                </c:pt>
                <c:pt idx="33">
                  <c:v>39.700000000000003</c:v>
                </c:pt>
                <c:pt idx="34">
                  <c:v>39.92</c:v>
                </c:pt>
                <c:pt idx="35">
                  <c:v>39.72</c:v>
                </c:pt>
                <c:pt idx="36">
                  <c:v>39.82</c:v>
                </c:pt>
                <c:pt idx="37">
                  <c:v>39.86</c:v>
                </c:pt>
                <c:pt idx="38">
                  <c:v>39.83</c:v>
                </c:pt>
                <c:pt idx="39">
                  <c:v>39.74</c:v>
                </c:pt>
                <c:pt idx="40">
                  <c:v>39.69</c:v>
                </c:pt>
                <c:pt idx="41">
                  <c:v>39.76</c:v>
                </c:pt>
                <c:pt idx="42">
                  <c:v>39.86</c:v>
                </c:pt>
                <c:pt idx="43">
                  <c:v>39.840000000000003</c:v>
                </c:pt>
                <c:pt idx="44">
                  <c:v>39.65</c:v>
                </c:pt>
                <c:pt idx="45">
                  <c:v>39.81</c:v>
                </c:pt>
                <c:pt idx="46">
                  <c:v>39.72</c:v>
                </c:pt>
                <c:pt idx="47">
                  <c:v>39.65</c:v>
                </c:pt>
                <c:pt idx="48">
                  <c:v>39.97</c:v>
                </c:pt>
                <c:pt idx="49">
                  <c:v>40.29</c:v>
                </c:pt>
                <c:pt idx="50">
                  <c:v>39.69</c:v>
                </c:pt>
                <c:pt idx="51">
                  <c:v>39.92</c:v>
                </c:pt>
                <c:pt idx="52">
                  <c:v>39.94</c:v>
                </c:pt>
                <c:pt idx="53">
                  <c:v>39.9</c:v>
                </c:pt>
                <c:pt idx="54">
                  <c:v>39.74</c:v>
                </c:pt>
                <c:pt idx="55">
                  <c:v>39.82</c:v>
                </c:pt>
                <c:pt idx="56">
                  <c:v>39.770000000000003</c:v>
                </c:pt>
                <c:pt idx="57" formatCode="General">
                  <c:v>39.83</c:v>
                </c:pt>
                <c:pt idx="58" formatCode="General">
                  <c:v>39.78</c:v>
                </c:pt>
                <c:pt idx="59" formatCode="General">
                  <c:v>39.75</c:v>
                </c:pt>
                <c:pt idx="60" formatCode="General">
                  <c:v>39.76</c:v>
                </c:pt>
                <c:pt idx="61" formatCode="General">
                  <c:v>39.75</c:v>
                </c:pt>
                <c:pt idx="62" formatCode="General">
                  <c:v>39.82</c:v>
                </c:pt>
                <c:pt idx="63" formatCode="General">
                  <c:v>39.67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'Vpered ta vgory'!$F$18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vgory'!$F$19:$F$82</c:f>
              <c:numCache>
                <c:formatCode>0.00</c:formatCode>
                <c:ptCount val="64"/>
                <c:pt idx="0">
                  <c:v>41.63</c:v>
                </c:pt>
                <c:pt idx="1">
                  <c:v>40.340000000000003</c:v>
                </c:pt>
                <c:pt idx="2">
                  <c:v>40.159999999999997</c:v>
                </c:pt>
                <c:pt idx="3">
                  <c:v>40.18</c:v>
                </c:pt>
                <c:pt idx="4">
                  <c:v>40.03</c:v>
                </c:pt>
                <c:pt idx="5">
                  <c:v>40</c:v>
                </c:pt>
                <c:pt idx="6">
                  <c:v>39.96</c:v>
                </c:pt>
                <c:pt idx="7">
                  <c:v>40.119999999999997</c:v>
                </c:pt>
                <c:pt idx="8">
                  <c:v>39.840000000000003</c:v>
                </c:pt>
                <c:pt idx="9">
                  <c:v>39.86</c:v>
                </c:pt>
                <c:pt idx="10">
                  <c:v>40.840000000000003</c:v>
                </c:pt>
                <c:pt idx="11">
                  <c:v>40.6</c:v>
                </c:pt>
                <c:pt idx="12">
                  <c:v>39.880000000000003</c:v>
                </c:pt>
                <c:pt idx="13">
                  <c:v>39.89</c:v>
                </c:pt>
                <c:pt idx="14">
                  <c:v>39.83</c:v>
                </c:pt>
                <c:pt idx="15">
                  <c:v>40.19</c:v>
                </c:pt>
                <c:pt idx="16">
                  <c:v>40.18</c:v>
                </c:pt>
                <c:pt idx="17">
                  <c:v>39.950000000000003</c:v>
                </c:pt>
                <c:pt idx="18">
                  <c:v>39.950000000000003</c:v>
                </c:pt>
                <c:pt idx="19">
                  <c:v>39.81</c:v>
                </c:pt>
                <c:pt idx="20">
                  <c:v>39.86</c:v>
                </c:pt>
                <c:pt idx="21">
                  <c:v>39.79</c:v>
                </c:pt>
                <c:pt idx="22">
                  <c:v>39.85</c:v>
                </c:pt>
                <c:pt idx="23">
                  <c:v>39.86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'Vpered ta vgory'!$G$18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vgory'!$G$19:$G$82</c:f>
              <c:numCache>
                <c:formatCode>0.00</c:formatCode>
                <c:ptCount val="64"/>
                <c:pt idx="0">
                  <c:v>41.31</c:v>
                </c:pt>
                <c:pt idx="1">
                  <c:v>40.159999999999997</c:v>
                </c:pt>
                <c:pt idx="2">
                  <c:v>39.92</c:v>
                </c:pt>
                <c:pt idx="3">
                  <c:v>39.97</c:v>
                </c:pt>
                <c:pt idx="4">
                  <c:v>39.94</c:v>
                </c:pt>
                <c:pt idx="5">
                  <c:v>39.880000000000003</c:v>
                </c:pt>
                <c:pt idx="6">
                  <c:v>39.78</c:v>
                </c:pt>
                <c:pt idx="7">
                  <c:v>39.869999999999997</c:v>
                </c:pt>
                <c:pt idx="8">
                  <c:v>39.86</c:v>
                </c:pt>
                <c:pt idx="9">
                  <c:v>39.79</c:v>
                </c:pt>
                <c:pt idx="10">
                  <c:v>39.82</c:v>
                </c:pt>
                <c:pt idx="11">
                  <c:v>39.799999999999997</c:v>
                </c:pt>
                <c:pt idx="12">
                  <c:v>39.81</c:v>
                </c:pt>
                <c:pt idx="13">
                  <c:v>39.71</c:v>
                </c:pt>
                <c:pt idx="14">
                  <c:v>39.57</c:v>
                </c:pt>
                <c:pt idx="15">
                  <c:v>39.770000000000003</c:v>
                </c:pt>
                <c:pt idx="16">
                  <c:v>39.69</c:v>
                </c:pt>
                <c:pt idx="17">
                  <c:v>39.74</c:v>
                </c:pt>
                <c:pt idx="18">
                  <c:v>39.799999999999997</c:v>
                </c:pt>
                <c:pt idx="19">
                  <c:v>39.770000000000003</c:v>
                </c:pt>
                <c:pt idx="20">
                  <c:v>39.57</c:v>
                </c:pt>
                <c:pt idx="21">
                  <c:v>39.82</c:v>
                </c:pt>
                <c:pt idx="22">
                  <c:v>39.700000000000003</c:v>
                </c:pt>
                <c:pt idx="23">
                  <c:v>39.880000000000003</c:v>
                </c:pt>
                <c:pt idx="24">
                  <c:v>39.75</c:v>
                </c:pt>
                <c:pt idx="25">
                  <c:v>39.89</c:v>
                </c:pt>
                <c:pt idx="26">
                  <c:v>39.92</c:v>
                </c:pt>
                <c:pt idx="27">
                  <c:v>39.86</c:v>
                </c:pt>
                <c:pt idx="28">
                  <c:v>39.81</c:v>
                </c:pt>
                <c:pt idx="29">
                  <c:v>39.619999999999997</c:v>
                </c:pt>
                <c:pt idx="30">
                  <c:v>39.69</c:v>
                </c:pt>
                <c:pt idx="31">
                  <c:v>40.03</c:v>
                </c:pt>
                <c:pt idx="32">
                  <c:v>39.69</c:v>
                </c:pt>
                <c:pt idx="33">
                  <c:v>39.74</c:v>
                </c:pt>
                <c:pt idx="34">
                  <c:v>39.69</c:v>
                </c:pt>
                <c:pt idx="35">
                  <c:v>39.99</c:v>
                </c:pt>
                <c:pt idx="36">
                  <c:v>39.69</c:v>
                </c:pt>
                <c:pt idx="37">
                  <c:v>39.67</c:v>
                </c:pt>
                <c:pt idx="38">
                  <c:v>39.94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'Vpered ta vgory'!$H$18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vgory'!$H$19:$H$82</c:f>
              <c:numCache>
                <c:formatCode>0.00</c:formatCode>
                <c:ptCount val="64"/>
                <c:pt idx="0">
                  <c:v>40.78</c:v>
                </c:pt>
                <c:pt idx="1">
                  <c:v>39.71</c:v>
                </c:pt>
                <c:pt idx="2">
                  <c:v>39.520000000000003</c:v>
                </c:pt>
                <c:pt idx="3">
                  <c:v>39.57</c:v>
                </c:pt>
                <c:pt idx="4">
                  <c:v>40.229999999999997</c:v>
                </c:pt>
                <c:pt idx="5">
                  <c:v>39.86</c:v>
                </c:pt>
                <c:pt idx="6">
                  <c:v>39.909999999999997</c:v>
                </c:pt>
                <c:pt idx="7">
                  <c:v>39.979999999999997</c:v>
                </c:pt>
                <c:pt idx="8">
                  <c:v>39.94</c:v>
                </c:pt>
                <c:pt idx="9">
                  <c:v>39.85</c:v>
                </c:pt>
                <c:pt idx="10">
                  <c:v>39.97</c:v>
                </c:pt>
                <c:pt idx="11">
                  <c:v>39.82</c:v>
                </c:pt>
                <c:pt idx="12">
                  <c:v>39.75</c:v>
                </c:pt>
                <c:pt idx="13">
                  <c:v>39.78</c:v>
                </c:pt>
                <c:pt idx="14">
                  <c:v>39.619999999999997</c:v>
                </c:pt>
                <c:pt idx="15">
                  <c:v>39.92</c:v>
                </c:pt>
                <c:pt idx="16">
                  <c:v>39.840000000000003</c:v>
                </c:pt>
                <c:pt idx="17">
                  <c:v>39.83</c:v>
                </c:pt>
                <c:pt idx="18">
                  <c:v>39.75</c:v>
                </c:pt>
                <c:pt idx="19">
                  <c:v>39.75</c:v>
                </c:pt>
                <c:pt idx="20">
                  <c:v>39.74</c:v>
                </c:pt>
                <c:pt idx="21">
                  <c:v>39.67</c:v>
                </c:pt>
                <c:pt idx="22">
                  <c:v>39.89</c:v>
                </c:pt>
                <c:pt idx="23">
                  <c:v>39.82</c:v>
                </c:pt>
                <c:pt idx="24">
                  <c:v>39.630000000000003</c:v>
                </c:pt>
                <c:pt idx="25">
                  <c:v>39.57</c:v>
                </c:pt>
                <c:pt idx="26">
                  <c:v>39.590000000000003</c:v>
                </c:pt>
                <c:pt idx="27">
                  <c:v>39.67</c:v>
                </c:pt>
                <c:pt idx="28">
                  <c:v>40.15</c:v>
                </c:pt>
                <c:pt idx="29">
                  <c:v>39.96</c:v>
                </c:pt>
                <c:pt idx="30">
                  <c:v>39.64</c:v>
                </c:pt>
                <c:pt idx="31">
                  <c:v>39.79</c:v>
                </c:pt>
                <c:pt idx="32">
                  <c:v>39.76</c:v>
                </c:pt>
                <c:pt idx="33">
                  <c:v>39.76</c:v>
                </c:pt>
                <c:pt idx="34">
                  <c:v>39.54</c:v>
                </c:pt>
                <c:pt idx="35">
                  <c:v>40.020000000000003</c:v>
                </c:pt>
                <c:pt idx="36">
                  <c:v>39.83</c:v>
                </c:pt>
                <c:pt idx="37">
                  <c:v>39.909999999999997</c:v>
                </c:pt>
                <c:pt idx="38">
                  <c:v>39.69</c:v>
                </c:pt>
                <c:pt idx="39">
                  <c:v>39.61</c:v>
                </c:pt>
                <c:pt idx="40">
                  <c:v>39.86</c:v>
                </c:pt>
                <c:pt idx="41">
                  <c:v>39.81</c:v>
                </c:pt>
                <c:pt idx="42">
                  <c:v>39.61</c:v>
                </c:pt>
                <c:pt idx="43">
                  <c:v>39.67</c:v>
                </c:pt>
                <c:pt idx="44">
                  <c:v>39.630000000000003</c:v>
                </c:pt>
                <c:pt idx="45">
                  <c:v>39.869999999999997</c:v>
                </c:pt>
                <c:pt idx="46">
                  <c:v>39.9</c:v>
                </c:pt>
                <c:pt idx="47">
                  <c:v>39.58</c:v>
                </c:pt>
                <c:pt idx="48">
                  <c:v>40.549999999999997</c:v>
                </c:pt>
                <c:pt idx="49">
                  <c:v>39.840000000000003</c:v>
                </c:pt>
                <c:pt idx="50">
                  <c:v>39.61</c:v>
                </c:pt>
                <c:pt idx="51">
                  <c:v>39.97</c:v>
                </c:pt>
                <c:pt idx="52">
                  <c:v>39.71</c:v>
                </c:pt>
                <c:pt idx="53">
                  <c:v>39.770000000000003</c:v>
                </c:pt>
                <c:pt idx="54">
                  <c:v>39.67</c:v>
                </c:pt>
                <c:pt idx="55">
                  <c:v>39.869999999999997</c:v>
                </c:pt>
                <c:pt idx="56">
                  <c:v>39.729999999999997</c:v>
                </c:pt>
                <c:pt idx="57" formatCode="General">
                  <c:v>39.89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119808"/>
        <c:axId val="168589504"/>
      </c:lineChart>
      <c:catAx>
        <c:axId val="216119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8589504"/>
        <c:crosses val="autoZero"/>
        <c:auto val="1"/>
        <c:lblAlgn val="ctr"/>
        <c:lblOffset val="100"/>
        <c:noMultiLvlLbl val="0"/>
      </c:catAx>
      <c:valAx>
        <c:axId val="16858950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61198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NSJ!$C$19:$C$80</c:f>
              <c:numCache>
                <c:formatCode>0.00</c:formatCode>
                <c:ptCount val="62"/>
                <c:pt idx="0">
                  <c:v>41.65</c:v>
                </c:pt>
                <c:pt idx="1">
                  <c:v>41.78</c:v>
                </c:pt>
                <c:pt idx="2">
                  <c:v>40.43</c:v>
                </c:pt>
                <c:pt idx="3">
                  <c:v>41</c:v>
                </c:pt>
                <c:pt idx="4">
                  <c:v>40.04</c:v>
                </c:pt>
                <c:pt idx="5">
                  <c:v>40.39</c:v>
                </c:pt>
                <c:pt idx="6">
                  <c:v>40.14</c:v>
                </c:pt>
                <c:pt idx="7">
                  <c:v>40.18</c:v>
                </c:pt>
                <c:pt idx="8">
                  <c:v>40.57</c:v>
                </c:pt>
                <c:pt idx="9">
                  <c:v>39.93</c:v>
                </c:pt>
                <c:pt idx="10">
                  <c:v>40.14</c:v>
                </c:pt>
                <c:pt idx="11">
                  <c:v>40.020000000000003</c:v>
                </c:pt>
                <c:pt idx="12">
                  <c:v>39.81</c:v>
                </c:pt>
                <c:pt idx="13">
                  <c:v>39.840000000000003</c:v>
                </c:pt>
                <c:pt idx="14">
                  <c:v>39.93</c:v>
                </c:pt>
                <c:pt idx="15">
                  <c:v>39.840000000000003</c:v>
                </c:pt>
                <c:pt idx="16">
                  <c:v>39.85</c:v>
                </c:pt>
                <c:pt idx="17">
                  <c:v>39.83</c:v>
                </c:pt>
                <c:pt idx="18">
                  <c:v>39.89</c:v>
                </c:pt>
                <c:pt idx="19">
                  <c:v>39.82</c:v>
                </c:pt>
                <c:pt idx="20">
                  <c:v>39.799999999999997</c:v>
                </c:pt>
                <c:pt idx="21">
                  <c:v>39.770000000000003</c:v>
                </c:pt>
                <c:pt idx="22">
                  <c:v>39.869999999999997</c:v>
                </c:pt>
                <c:pt idx="23">
                  <c:v>40.25</c:v>
                </c:pt>
                <c:pt idx="24">
                  <c:v>39.9</c:v>
                </c:pt>
                <c:pt idx="25">
                  <c:v>39.700000000000003</c:v>
                </c:pt>
                <c:pt idx="26">
                  <c:v>39.72</c:v>
                </c:pt>
                <c:pt idx="27">
                  <c:v>39.89</c:v>
                </c:pt>
                <c:pt idx="28">
                  <c:v>39.82</c:v>
                </c:pt>
                <c:pt idx="29">
                  <c:v>39.93</c:v>
                </c:pt>
                <c:pt idx="30">
                  <c:v>40.049999999999997</c:v>
                </c:pt>
                <c:pt idx="31">
                  <c:v>40.49</c:v>
                </c:pt>
                <c:pt idx="32">
                  <c:v>39.85</c:v>
                </c:pt>
                <c:pt idx="33">
                  <c:v>39.700000000000003</c:v>
                </c:pt>
                <c:pt idx="34">
                  <c:v>40.1</c:v>
                </c:pt>
                <c:pt idx="35">
                  <c:v>41.43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NSJ!$D$19:$D$80</c:f>
              <c:numCache>
                <c:formatCode>0.00</c:formatCode>
                <c:ptCount val="62"/>
                <c:pt idx="0">
                  <c:v>42.03</c:v>
                </c:pt>
                <c:pt idx="1">
                  <c:v>39.840000000000003</c:v>
                </c:pt>
                <c:pt idx="2">
                  <c:v>39.99</c:v>
                </c:pt>
                <c:pt idx="3">
                  <c:v>40.119999999999997</c:v>
                </c:pt>
                <c:pt idx="4">
                  <c:v>40.03</c:v>
                </c:pt>
                <c:pt idx="5">
                  <c:v>40.520000000000003</c:v>
                </c:pt>
                <c:pt idx="6">
                  <c:v>39.700000000000003</c:v>
                </c:pt>
                <c:pt idx="7">
                  <c:v>40.04</c:v>
                </c:pt>
                <c:pt idx="8">
                  <c:v>40.1</c:v>
                </c:pt>
                <c:pt idx="9">
                  <c:v>39.729999999999997</c:v>
                </c:pt>
                <c:pt idx="10">
                  <c:v>39.81</c:v>
                </c:pt>
                <c:pt idx="11">
                  <c:v>39.630000000000003</c:v>
                </c:pt>
                <c:pt idx="12">
                  <c:v>41.14</c:v>
                </c:pt>
                <c:pt idx="13">
                  <c:v>40.950000000000003</c:v>
                </c:pt>
                <c:pt idx="14">
                  <c:v>39.700000000000003</c:v>
                </c:pt>
                <c:pt idx="15">
                  <c:v>39.700000000000003</c:v>
                </c:pt>
                <c:pt idx="16">
                  <c:v>39.700000000000003</c:v>
                </c:pt>
                <c:pt idx="17">
                  <c:v>39.67</c:v>
                </c:pt>
                <c:pt idx="18">
                  <c:v>39.67</c:v>
                </c:pt>
                <c:pt idx="19">
                  <c:v>39.53</c:v>
                </c:pt>
                <c:pt idx="20">
                  <c:v>39.79</c:v>
                </c:pt>
                <c:pt idx="21">
                  <c:v>39.58</c:v>
                </c:pt>
                <c:pt idx="22">
                  <c:v>39.630000000000003</c:v>
                </c:pt>
                <c:pt idx="23">
                  <c:v>39.61</c:v>
                </c:pt>
                <c:pt idx="24">
                  <c:v>39.76</c:v>
                </c:pt>
                <c:pt idx="25">
                  <c:v>40.15</c:v>
                </c:pt>
                <c:pt idx="26">
                  <c:v>39.82</c:v>
                </c:pt>
                <c:pt idx="27">
                  <c:v>41.27</c:v>
                </c:pt>
                <c:pt idx="28">
                  <c:v>39.85</c:v>
                </c:pt>
                <c:pt idx="29">
                  <c:v>39.869999999999997</c:v>
                </c:pt>
                <c:pt idx="30">
                  <c:v>39.78</c:v>
                </c:pt>
                <c:pt idx="31">
                  <c:v>39.78</c:v>
                </c:pt>
                <c:pt idx="32">
                  <c:v>39.78</c:v>
                </c:pt>
                <c:pt idx="33">
                  <c:v>39.71</c:v>
                </c:pt>
                <c:pt idx="34">
                  <c:v>39.83</c:v>
                </c:pt>
                <c:pt idx="35">
                  <c:v>39.85</c:v>
                </c:pt>
                <c:pt idx="36">
                  <c:v>39.799999999999997</c:v>
                </c:pt>
                <c:pt idx="37">
                  <c:v>39.75</c:v>
                </c:pt>
                <c:pt idx="38">
                  <c:v>39.630000000000003</c:v>
                </c:pt>
                <c:pt idx="39">
                  <c:v>39.58</c:v>
                </c:pt>
                <c:pt idx="40">
                  <c:v>39.58</c:v>
                </c:pt>
                <c:pt idx="41">
                  <c:v>39.53</c:v>
                </c:pt>
                <c:pt idx="42">
                  <c:v>39.71</c:v>
                </c:pt>
                <c:pt idx="43">
                  <c:v>39.65</c:v>
                </c:pt>
                <c:pt idx="44">
                  <c:v>39.700000000000003</c:v>
                </c:pt>
                <c:pt idx="45">
                  <c:v>39.78</c:v>
                </c:pt>
                <c:pt idx="46">
                  <c:v>39.79</c:v>
                </c:pt>
                <c:pt idx="47">
                  <c:v>40.15</c:v>
                </c:pt>
                <c:pt idx="48">
                  <c:v>39.76</c:v>
                </c:pt>
                <c:pt idx="49">
                  <c:v>39.68</c:v>
                </c:pt>
                <c:pt idx="50">
                  <c:v>39.67</c:v>
                </c:pt>
                <c:pt idx="51">
                  <c:v>39.65</c:v>
                </c:pt>
                <c:pt idx="52">
                  <c:v>39.619999999999997</c:v>
                </c:pt>
                <c:pt idx="53">
                  <c:v>39.68</c:v>
                </c:pt>
                <c:pt idx="54">
                  <c:v>39.729999999999997</c:v>
                </c:pt>
                <c:pt idx="55">
                  <c:v>39.78</c:v>
                </c:pt>
                <c:pt idx="56">
                  <c:v>40.39</c:v>
                </c:pt>
                <c:pt idx="57" formatCode="General">
                  <c:v>39.82</c:v>
                </c:pt>
                <c:pt idx="58" formatCode="General">
                  <c:v>39.86</c:v>
                </c:pt>
                <c:pt idx="59" formatCode="General">
                  <c:v>39.619999999999997</c:v>
                </c:pt>
                <c:pt idx="60" formatCode="General">
                  <c:v>39.92</c:v>
                </c:pt>
                <c:pt idx="61" formatCode="General">
                  <c:v>39.74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NSJ!$E$19:$E$80</c:f>
              <c:numCache>
                <c:formatCode>0.00</c:formatCode>
                <c:ptCount val="62"/>
                <c:pt idx="0">
                  <c:v>41.68</c:v>
                </c:pt>
                <c:pt idx="1">
                  <c:v>40.42</c:v>
                </c:pt>
                <c:pt idx="2">
                  <c:v>40.380000000000003</c:v>
                </c:pt>
                <c:pt idx="3">
                  <c:v>39.950000000000003</c:v>
                </c:pt>
                <c:pt idx="4">
                  <c:v>40.08</c:v>
                </c:pt>
                <c:pt idx="5">
                  <c:v>40</c:v>
                </c:pt>
                <c:pt idx="6">
                  <c:v>40.29</c:v>
                </c:pt>
                <c:pt idx="7">
                  <c:v>39.979999999999997</c:v>
                </c:pt>
                <c:pt idx="8">
                  <c:v>40.1</c:v>
                </c:pt>
                <c:pt idx="9">
                  <c:v>39.97</c:v>
                </c:pt>
                <c:pt idx="10">
                  <c:v>40.090000000000003</c:v>
                </c:pt>
                <c:pt idx="11">
                  <c:v>40.159999999999997</c:v>
                </c:pt>
                <c:pt idx="12">
                  <c:v>40.090000000000003</c:v>
                </c:pt>
                <c:pt idx="13">
                  <c:v>39.97</c:v>
                </c:pt>
                <c:pt idx="14">
                  <c:v>40.25</c:v>
                </c:pt>
                <c:pt idx="15">
                  <c:v>40.04</c:v>
                </c:pt>
                <c:pt idx="16">
                  <c:v>40</c:v>
                </c:pt>
                <c:pt idx="17">
                  <c:v>39.9</c:v>
                </c:pt>
                <c:pt idx="18">
                  <c:v>39.92</c:v>
                </c:pt>
                <c:pt idx="19">
                  <c:v>40.07</c:v>
                </c:pt>
                <c:pt idx="20">
                  <c:v>39.89</c:v>
                </c:pt>
                <c:pt idx="21">
                  <c:v>39.909999999999997</c:v>
                </c:pt>
                <c:pt idx="22">
                  <c:v>39.94</c:v>
                </c:pt>
                <c:pt idx="23">
                  <c:v>40</c:v>
                </c:pt>
                <c:pt idx="24">
                  <c:v>39.94</c:v>
                </c:pt>
                <c:pt idx="25">
                  <c:v>39.99</c:v>
                </c:pt>
                <c:pt idx="26">
                  <c:v>40.14</c:v>
                </c:pt>
                <c:pt idx="27">
                  <c:v>40</c:v>
                </c:pt>
                <c:pt idx="28">
                  <c:v>39.9</c:v>
                </c:pt>
                <c:pt idx="29">
                  <c:v>39.89</c:v>
                </c:pt>
                <c:pt idx="30">
                  <c:v>39.97</c:v>
                </c:pt>
                <c:pt idx="31">
                  <c:v>39.94</c:v>
                </c:pt>
                <c:pt idx="32">
                  <c:v>39.85</c:v>
                </c:pt>
                <c:pt idx="33">
                  <c:v>40.42</c:v>
                </c:pt>
                <c:pt idx="34">
                  <c:v>39.96</c:v>
                </c:pt>
                <c:pt idx="35">
                  <c:v>39.96</c:v>
                </c:pt>
                <c:pt idx="36">
                  <c:v>39.840000000000003</c:v>
                </c:pt>
                <c:pt idx="37">
                  <c:v>40.090000000000003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NSJ!$F$19:$F$80</c:f>
              <c:numCache>
                <c:formatCode>0.00</c:formatCode>
                <c:ptCount val="62"/>
                <c:pt idx="0">
                  <c:v>41.17</c:v>
                </c:pt>
                <c:pt idx="1">
                  <c:v>40.01</c:v>
                </c:pt>
                <c:pt idx="2">
                  <c:v>39.99</c:v>
                </c:pt>
                <c:pt idx="3">
                  <c:v>39.81</c:v>
                </c:pt>
                <c:pt idx="4">
                  <c:v>39.659999999999997</c:v>
                </c:pt>
                <c:pt idx="5">
                  <c:v>39.76</c:v>
                </c:pt>
                <c:pt idx="6">
                  <c:v>40.020000000000003</c:v>
                </c:pt>
                <c:pt idx="7">
                  <c:v>39.700000000000003</c:v>
                </c:pt>
                <c:pt idx="8">
                  <c:v>39.72</c:v>
                </c:pt>
                <c:pt idx="9">
                  <c:v>39.53</c:v>
                </c:pt>
                <c:pt idx="10">
                  <c:v>39.659999999999997</c:v>
                </c:pt>
                <c:pt idx="11">
                  <c:v>39.79</c:v>
                </c:pt>
                <c:pt idx="12">
                  <c:v>39.909999999999997</c:v>
                </c:pt>
                <c:pt idx="13">
                  <c:v>40.06</c:v>
                </c:pt>
                <c:pt idx="14">
                  <c:v>39.61</c:v>
                </c:pt>
                <c:pt idx="15">
                  <c:v>39.57</c:v>
                </c:pt>
                <c:pt idx="16">
                  <c:v>39.49</c:v>
                </c:pt>
                <c:pt idx="17">
                  <c:v>40.08</c:v>
                </c:pt>
                <c:pt idx="18">
                  <c:v>39.6</c:v>
                </c:pt>
                <c:pt idx="19">
                  <c:v>39.770000000000003</c:v>
                </c:pt>
                <c:pt idx="20">
                  <c:v>39.590000000000003</c:v>
                </c:pt>
                <c:pt idx="21">
                  <c:v>39.5</c:v>
                </c:pt>
                <c:pt idx="22">
                  <c:v>39.67</c:v>
                </c:pt>
                <c:pt idx="23">
                  <c:v>39.68</c:v>
                </c:pt>
                <c:pt idx="24">
                  <c:v>39.69</c:v>
                </c:pt>
                <c:pt idx="25">
                  <c:v>39.61</c:v>
                </c:pt>
                <c:pt idx="26">
                  <c:v>39.590000000000003</c:v>
                </c:pt>
                <c:pt idx="27">
                  <c:v>39.71</c:v>
                </c:pt>
                <c:pt idx="28">
                  <c:v>39.69</c:v>
                </c:pt>
                <c:pt idx="29">
                  <c:v>39.54</c:v>
                </c:pt>
                <c:pt idx="30">
                  <c:v>39.76</c:v>
                </c:pt>
                <c:pt idx="31">
                  <c:v>39.630000000000003</c:v>
                </c:pt>
                <c:pt idx="32">
                  <c:v>39.58</c:v>
                </c:pt>
                <c:pt idx="33">
                  <c:v>39.74</c:v>
                </c:pt>
                <c:pt idx="34">
                  <c:v>39.65</c:v>
                </c:pt>
                <c:pt idx="35">
                  <c:v>39.65</c:v>
                </c:pt>
                <c:pt idx="36">
                  <c:v>39.549999999999997</c:v>
                </c:pt>
                <c:pt idx="37">
                  <c:v>40.18</c:v>
                </c:pt>
                <c:pt idx="38">
                  <c:v>39.53</c:v>
                </c:pt>
                <c:pt idx="39">
                  <c:v>39.92</c:v>
                </c:pt>
                <c:pt idx="40">
                  <c:v>39.64</c:v>
                </c:pt>
                <c:pt idx="41">
                  <c:v>39.619999999999997</c:v>
                </c:pt>
                <c:pt idx="42">
                  <c:v>39.89</c:v>
                </c:pt>
                <c:pt idx="43">
                  <c:v>39.71</c:v>
                </c:pt>
                <c:pt idx="44">
                  <c:v>39.58</c:v>
                </c:pt>
                <c:pt idx="45">
                  <c:v>39.770000000000003</c:v>
                </c:pt>
                <c:pt idx="46">
                  <c:v>39.590000000000003</c:v>
                </c:pt>
                <c:pt idx="47">
                  <c:v>39.74</c:v>
                </c:pt>
                <c:pt idx="48">
                  <c:v>39.630000000000003</c:v>
                </c:pt>
                <c:pt idx="49">
                  <c:v>39.700000000000003</c:v>
                </c:pt>
                <c:pt idx="50">
                  <c:v>39.68</c:v>
                </c:pt>
                <c:pt idx="51">
                  <c:v>39.729999999999997</c:v>
                </c:pt>
                <c:pt idx="52">
                  <c:v>39.74</c:v>
                </c:pt>
                <c:pt idx="53">
                  <c:v>39.909999999999997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NSJ!$G$19:$G$80</c:f>
              <c:numCache>
                <c:formatCode>0.00</c:formatCode>
                <c:ptCount val="62"/>
                <c:pt idx="0">
                  <c:v>40.99</c:v>
                </c:pt>
                <c:pt idx="1">
                  <c:v>39.909999999999997</c:v>
                </c:pt>
                <c:pt idx="2">
                  <c:v>39.86</c:v>
                </c:pt>
                <c:pt idx="3">
                  <c:v>40</c:v>
                </c:pt>
                <c:pt idx="4">
                  <c:v>39.93</c:v>
                </c:pt>
                <c:pt idx="5">
                  <c:v>40</c:v>
                </c:pt>
                <c:pt idx="6">
                  <c:v>40.11</c:v>
                </c:pt>
                <c:pt idx="7">
                  <c:v>40.22</c:v>
                </c:pt>
                <c:pt idx="8">
                  <c:v>40</c:v>
                </c:pt>
                <c:pt idx="9">
                  <c:v>39.950000000000003</c:v>
                </c:pt>
                <c:pt idx="10">
                  <c:v>40</c:v>
                </c:pt>
                <c:pt idx="11">
                  <c:v>40.03</c:v>
                </c:pt>
                <c:pt idx="12">
                  <c:v>39.81</c:v>
                </c:pt>
                <c:pt idx="13">
                  <c:v>40.01</c:v>
                </c:pt>
                <c:pt idx="14">
                  <c:v>40.1</c:v>
                </c:pt>
                <c:pt idx="15">
                  <c:v>39.869999999999997</c:v>
                </c:pt>
                <c:pt idx="16">
                  <c:v>40.08</c:v>
                </c:pt>
                <c:pt idx="17">
                  <c:v>40.11</c:v>
                </c:pt>
                <c:pt idx="18">
                  <c:v>39.92</c:v>
                </c:pt>
                <c:pt idx="19">
                  <c:v>39.950000000000003</c:v>
                </c:pt>
                <c:pt idx="20">
                  <c:v>40.18</c:v>
                </c:pt>
                <c:pt idx="21">
                  <c:v>40.08</c:v>
                </c:pt>
                <c:pt idx="22">
                  <c:v>40.24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NSJ!$H$19:$H$80</c:f>
              <c:numCache>
                <c:formatCode>0.00</c:formatCode>
                <c:ptCount val="62"/>
                <c:pt idx="0">
                  <c:v>41.57</c:v>
                </c:pt>
                <c:pt idx="1">
                  <c:v>39.909999999999997</c:v>
                </c:pt>
                <c:pt idx="2">
                  <c:v>39.94</c:v>
                </c:pt>
                <c:pt idx="3">
                  <c:v>40.159999999999997</c:v>
                </c:pt>
                <c:pt idx="4">
                  <c:v>40.049999999999997</c:v>
                </c:pt>
                <c:pt idx="5">
                  <c:v>40.130000000000003</c:v>
                </c:pt>
                <c:pt idx="6">
                  <c:v>41.5</c:v>
                </c:pt>
                <c:pt idx="7">
                  <c:v>40.01</c:v>
                </c:pt>
                <c:pt idx="8">
                  <c:v>39.89</c:v>
                </c:pt>
                <c:pt idx="9">
                  <c:v>40.03</c:v>
                </c:pt>
                <c:pt idx="10">
                  <c:v>40.24</c:v>
                </c:pt>
                <c:pt idx="11">
                  <c:v>40.08</c:v>
                </c:pt>
                <c:pt idx="12">
                  <c:v>40.049999999999997</c:v>
                </c:pt>
                <c:pt idx="13">
                  <c:v>40.11</c:v>
                </c:pt>
                <c:pt idx="14">
                  <c:v>40.14</c:v>
                </c:pt>
                <c:pt idx="15">
                  <c:v>40.270000000000003</c:v>
                </c:pt>
                <c:pt idx="16">
                  <c:v>40.18</c:v>
                </c:pt>
                <c:pt idx="17">
                  <c:v>40.07</c:v>
                </c:pt>
                <c:pt idx="18">
                  <c:v>40.409999999999997</c:v>
                </c:pt>
                <c:pt idx="19">
                  <c:v>40.200000000000003</c:v>
                </c:pt>
                <c:pt idx="20">
                  <c:v>40.380000000000003</c:v>
                </c:pt>
                <c:pt idx="21">
                  <c:v>40.19</c:v>
                </c:pt>
                <c:pt idx="22">
                  <c:v>40.22</c:v>
                </c:pt>
                <c:pt idx="23">
                  <c:v>40.19</c:v>
                </c:pt>
                <c:pt idx="24">
                  <c:v>40.5</c:v>
                </c:pt>
                <c:pt idx="25">
                  <c:v>40.25</c:v>
                </c:pt>
                <c:pt idx="26">
                  <c:v>40.270000000000003</c:v>
                </c:pt>
                <c:pt idx="27">
                  <c:v>40.14</c:v>
                </c:pt>
                <c:pt idx="28">
                  <c:v>40.11</c:v>
                </c:pt>
                <c:pt idx="29">
                  <c:v>40.299999999999997</c:v>
                </c:pt>
                <c:pt idx="30">
                  <c:v>40.11</c:v>
                </c:pt>
                <c:pt idx="31">
                  <c:v>40.17</c:v>
                </c:pt>
                <c:pt idx="32">
                  <c:v>39.99</c:v>
                </c:pt>
                <c:pt idx="33">
                  <c:v>40.119999999999997</c:v>
                </c:pt>
                <c:pt idx="34">
                  <c:v>40.25</c:v>
                </c:pt>
                <c:pt idx="35">
                  <c:v>40.24</c:v>
                </c:pt>
                <c:pt idx="36">
                  <c:v>40.090000000000003</c:v>
                </c:pt>
                <c:pt idx="37">
                  <c:v>40.119999999999997</c:v>
                </c:pt>
                <c:pt idx="38">
                  <c:v>40.090000000000003</c:v>
                </c:pt>
                <c:pt idx="39">
                  <c:v>40.020000000000003</c:v>
                </c:pt>
                <c:pt idx="40">
                  <c:v>41.07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35360"/>
        <c:axId val="200964288"/>
      </c:lineChart>
      <c:catAx>
        <c:axId val="4673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0964288"/>
        <c:crosses val="autoZero"/>
        <c:auto val="1"/>
        <c:lblAlgn val="ctr"/>
        <c:lblOffset val="100"/>
        <c:noMultiLvlLbl val="0"/>
      </c:catAx>
      <c:valAx>
        <c:axId val="20096428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67353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'K44'!$C$18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'K44'!$C$19:$C$77</c:f>
              <c:numCache>
                <c:formatCode>0.00</c:formatCode>
                <c:ptCount val="59"/>
                <c:pt idx="0">
                  <c:v>41.77</c:v>
                </c:pt>
                <c:pt idx="1">
                  <c:v>41.26</c:v>
                </c:pt>
                <c:pt idx="2">
                  <c:v>40.26</c:v>
                </c:pt>
                <c:pt idx="3">
                  <c:v>40.22</c:v>
                </c:pt>
                <c:pt idx="4">
                  <c:v>40.1</c:v>
                </c:pt>
                <c:pt idx="5">
                  <c:v>40.19</c:v>
                </c:pt>
                <c:pt idx="6">
                  <c:v>39.869999999999997</c:v>
                </c:pt>
                <c:pt idx="7">
                  <c:v>40.04</c:v>
                </c:pt>
                <c:pt idx="8">
                  <c:v>40.07</c:v>
                </c:pt>
                <c:pt idx="9">
                  <c:v>39.89</c:v>
                </c:pt>
                <c:pt idx="10">
                  <c:v>39.93</c:v>
                </c:pt>
                <c:pt idx="11">
                  <c:v>39.74</c:v>
                </c:pt>
                <c:pt idx="12">
                  <c:v>40.549999999999997</c:v>
                </c:pt>
                <c:pt idx="13">
                  <c:v>39.590000000000003</c:v>
                </c:pt>
                <c:pt idx="14">
                  <c:v>39.71</c:v>
                </c:pt>
                <c:pt idx="15">
                  <c:v>39.67</c:v>
                </c:pt>
                <c:pt idx="16">
                  <c:v>39.79</c:v>
                </c:pt>
                <c:pt idx="17">
                  <c:v>39.93</c:v>
                </c:pt>
                <c:pt idx="18">
                  <c:v>39.65</c:v>
                </c:pt>
                <c:pt idx="19">
                  <c:v>39.72</c:v>
                </c:pt>
                <c:pt idx="20">
                  <c:v>39.82</c:v>
                </c:pt>
                <c:pt idx="21">
                  <c:v>40.29</c:v>
                </c:pt>
                <c:pt idx="22">
                  <c:v>39.880000000000003</c:v>
                </c:pt>
                <c:pt idx="23">
                  <c:v>39.94</c:v>
                </c:pt>
                <c:pt idx="24">
                  <c:v>39.840000000000003</c:v>
                </c:pt>
                <c:pt idx="25">
                  <c:v>39.68</c:v>
                </c:pt>
                <c:pt idx="26">
                  <c:v>39.74</c:v>
                </c:pt>
                <c:pt idx="27">
                  <c:v>39.97</c:v>
                </c:pt>
                <c:pt idx="28">
                  <c:v>39.69</c:v>
                </c:pt>
                <c:pt idx="29">
                  <c:v>39.86</c:v>
                </c:pt>
                <c:pt idx="30">
                  <c:v>39.67</c:v>
                </c:pt>
                <c:pt idx="31">
                  <c:v>39.81</c:v>
                </c:pt>
                <c:pt idx="32">
                  <c:v>39.71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'K44'!$D$18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'K44'!$D$19:$D$77</c:f>
              <c:numCache>
                <c:formatCode>0.00</c:formatCode>
                <c:ptCount val="59"/>
                <c:pt idx="0">
                  <c:v>41.73</c:v>
                </c:pt>
                <c:pt idx="1">
                  <c:v>40.299999999999997</c:v>
                </c:pt>
                <c:pt idx="2">
                  <c:v>39.950000000000003</c:v>
                </c:pt>
                <c:pt idx="3">
                  <c:v>39.979999999999997</c:v>
                </c:pt>
                <c:pt idx="4">
                  <c:v>39.93</c:v>
                </c:pt>
                <c:pt idx="5">
                  <c:v>40.549999999999997</c:v>
                </c:pt>
                <c:pt idx="6">
                  <c:v>40.26</c:v>
                </c:pt>
                <c:pt idx="7">
                  <c:v>41.22</c:v>
                </c:pt>
                <c:pt idx="8">
                  <c:v>39.9</c:v>
                </c:pt>
                <c:pt idx="9">
                  <c:v>40.950000000000003</c:v>
                </c:pt>
                <c:pt idx="10">
                  <c:v>40.18</c:v>
                </c:pt>
                <c:pt idx="11">
                  <c:v>39.94</c:v>
                </c:pt>
                <c:pt idx="12">
                  <c:v>39.92</c:v>
                </c:pt>
                <c:pt idx="13">
                  <c:v>40.840000000000003</c:v>
                </c:pt>
                <c:pt idx="14">
                  <c:v>40.07</c:v>
                </c:pt>
                <c:pt idx="15">
                  <c:v>40.020000000000003</c:v>
                </c:pt>
                <c:pt idx="16">
                  <c:v>40</c:v>
                </c:pt>
                <c:pt idx="17">
                  <c:v>39.86</c:v>
                </c:pt>
                <c:pt idx="18">
                  <c:v>39.86</c:v>
                </c:pt>
                <c:pt idx="19">
                  <c:v>39.880000000000003</c:v>
                </c:pt>
                <c:pt idx="20">
                  <c:v>39.950000000000003</c:v>
                </c:pt>
                <c:pt idx="21">
                  <c:v>39.950000000000003</c:v>
                </c:pt>
                <c:pt idx="22">
                  <c:v>39.93</c:v>
                </c:pt>
                <c:pt idx="23">
                  <c:v>39.950000000000003</c:v>
                </c:pt>
                <c:pt idx="24">
                  <c:v>39.99</c:v>
                </c:pt>
                <c:pt idx="25">
                  <c:v>39.96</c:v>
                </c:pt>
                <c:pt idx="26">
                  <c:v>40.17</c:v>
                </c:pt>
                <c:pt idx="27">
                  <c:v>40.17</c:v>
                </c:pt>
                <c:pt idx="28">
                  <c:v>41.33</c:v>
                </c:pt>
                <c:pt idx="29">
                  <c:v>39.9</c:v>
                </c:pt>
                <c:pt idx="30">
                  <c:v>40.22</c:v>
                </c:pt>
                <c:pt idx="31">
                  <c:v>40.14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'K44'!$E$18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'K44'!$E$19:$E$77</c:f>
              <c:numCache>
                <c:formatCode>0.00</c:formatCode>
                <c:ptCount val="59"/>
                <c:pt idx="0">
                  <c:v>41.67</c:v>
                </c:pt>
                <c:pt idx="1">
                  <c:v>39.92</c:v>
                </c:pt>
                <c:pt idx="2">
                  <c:v>39.86</c:v>
                </c:pt>
                <c:pt idx="3">
                  <c:v>39.9</c:v>
                </c:pt>
                <c:pt idx="4">
                  <c:v>39.72</c:v>
                </c:pt>
                <c:pt idx="5">
                  <c:v>39.549999999999997</c:v>
                </c:pt>
                <c:pt idx="6">
                  <c:v>39.78</c:v>
                </c:pt>
                <c:pt idx="7">
                  <c:v>39.869999999999997</c:v>
                </c:pt>
                <c:pt idx="8">
                  <c:v>39.67</c:v>
                </c:pt>
                <c:pt idx="9">
                  <c:v>39.97</c:v>
                </c:pt>
                <c:pt idx="10">
                  <c:v>39.83</c:v>
                </c:pt>
                <c:pt idx="11">
                  <c:v>40.049999999999997</c:v>
                </c:pt>
                <c:pt idx="12">
                  <c:v>39.85</c:v>
                </c:pt>
                <c:pt idx="13">
                  <c:v>39.71</c:v>
                </c:pt>
                <c:pt idx="14">
                  <c:v>40.06</c:v>
                </c:pt>
                <c:pt idx="15">
                  <c:v>39.71</c:v>
                </c:pt>
                <c:pt idx="16">
                  <c:v>39.880000000000003</c:v>
                </c:pt>
                <c:pt idx="17">
                  <c:v>39.61</c:v>
                </c:pt>
                <c:pt idx="18">
                  <c:v>39.700000000000003</c:v>
                </c:pt>
                <c:pt idx="19">
                  <c:v>39.78</c:v>
                </c:pt>
                <c:pt idx="20">
                  <c:v>39.74</c:v>
                </c:pt>
                <c:pt idx="21">
                  <c:v>39.840000000000003</c:v>
                </c:pt>
                <c:pt idx="22">
                  <c:v>39.74</c:v>
                </c:pt>
                <c:pt idx="23">
                  <c:v>40.18</c:v>
                </c:pt>
                <c:pt idx="24">
                  <c:v>39.96</c:v>
                </c:pt>
                <c:pt idx="25">
                  <c:v>39.950000000000003</c:v>
                </c:pt>
                <c:pt idx="26">
                  <c:v>39.630000000000003</c:v>
                </c:pt>
                <c:pt idx="27">
                  <c:v>39.799999999999997</c:v>
                </c:pt>
                <c:pt idx="28">
                  <c:v>39.9</c:v>
                </c:pt>
                <c:pt idx="29">
                  <c:v>39.880000000000003</c:v>
                </c:pt>
                <c:pt idx="30">
                  <c:v>40.130000000000003</c:v>
                </c:pt>
                <c:pt idx="31">
                  <c:v>39.76</c:v>
                </c:pt>
                <c:pt idx="32">
                  <c:v>39.909999999999997</c:v>
                </c:pt>
                <c:pt idx="33">
                  <c:v>39.81</c:v>
                </c:pt>
                <c:pt idx="34">
                  <c:v>39.68</c:v>
                </c:pt>
                <c:pt idx="35">
                  <c:v>39.74</c:v>
                </c:pt>
                <c:pt idx="36">
                  <c:v>39.799999999999997</c:v>
                </c:pt>
                <c:pt idx="37">
                  <c:v>39.770000000000003</c:v>
                </c:pt>
                <c:pt idx="38">
                  <c:v>39.770000000000003</c:v>
                </c:pt>
                <c:pt idx="39">
                  <c:v>39.94</c:v>
                </c:pt>
                <c:pt idx="40">
                  <c:v>39.97</c:v>
                </c:pt>
                <c:pt idx="41">
                  <c:v>39.909999999999997</c:v>
                </c:pt>
                <c:pt idx="42">
                  <c:v>39.68</c:v>
                </c:pt>
                <c:pt idx="43">
                  <c:v>39.869999999999997</c:v>
                </c:pt>
                <c:pt idx="44">
                  <c:v>39.58</c:v>
                </c:pt>
                <c:pt idx="45">
                  <c:v>39.770000000000003</c:v>
                </c:pt>
                <c:pt idx="46">
                  <c:v>39.93</c:v>
                </c:pt>
                <c:pt idx="47">
                  <c:v>39.72</c:v>
                </c:pt>
                <c:pt idx="48">
                  <c:v>39.83</c:v>
                </c:pt>
                <c:pt idx="49">
                  <c:v>39.74</c:v>
                </c:pt>
                <c:pt idx="50">
                  <c:v>39.75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'K44'!$F$18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'K44'!$F$19:$F$77</c:f>
              <c:numCache>
                <c:formatCode>0.00</c:formatCode>
                <c:ptCount val="59"/>
                <c:pt idx="0">
                  <c:v>42.06</c:v>
                </c:pt>
                <c:pt idx="1">
                  <c:v>40.08</c:v>
                </c:pt>
                <c:pt idx="2">
                  <c:v>40.19</c:v>
                </c:pt>
                <c:pt idx="3">
                  <c:v>40.14</c:v>
                </c:pt>
                <c:pt idx="4">
                  <c:v>39.99</c:v>
                </c:pt>
                <c:pt idx="5">
                  <c:v>40.04</c:v>
                </c:pt>
                <c:pt idx="6">
                  <c:v>40.08</c:v>
                </c:pt>
                <c:pt idx="7">
                  <c:v>39.94</c:v>
                </c:pt>
                <c:pt idx="8">
                  <c:v>39.89</c:v>
                </c:pt>
                <c:pt idx="9">
                  <c:v>40</c:v>
                </c:pt>
                <c:pt idx="10">
                  <c:v>39.82</c:v>
                </c:pt>
                <c:pt idx="11">
                  <c:v>40.22</c:v>
                </c:pt>
                <c:pt idx="12">
                  <c:v>40.07</c:v>
                </c:pt>
                <c:pt idx="13">
                  <c:v>39.950000000000003</c:v>
                </c:pt>
                <c:pt idx="14">
                  <c:v>40.619999999999997</c:v>
                </c:pt>
                <c:pt idx="15">
                  <c:v>39.950000000000003</c:v>
                </c:pt>
                <c:pt idx="16">
                  <c:v>39.9</c:v>
                </c:pt>
                <c:pt idx="17">
                  <c:v>39.840000000000003</c:v>
                </c:pt>
                <c:pt idx="18">
                  <c:v>39.950000000000003</c:v>
                </c:pt>
                <c:pt idx="19">
                  <c:v>39.9</c:v>
                </c:pt>
                <c:pt idx="20">
                  <c:v>40.369999999999997</c:v>
                </c:pt>
                <c:pt idx="21">
                  <c:v>40.06</c:v>
                </c:pt>
                <c:pt idx="22">
                  <c:v>40.04</c:v>
                </c:pt>
                <c:pt idx="23">
                  <c:v>39.729999999999997</c:v>
                </c:pt>
                <c:pt idx="24">
                  <c:v>39.81</c:v>
                </c:pt>
                <c:pt idx="25">
                  <c:v>39.950000000000003</c:v>
                </c:pt>
                <c:pt idx="26">
                  <c:v>40.01</c:v>
                </c:pt>
                <c:pt idx="27">
                  <c:v>39.85</c:v>
                </c:pt>
                <c:pt idx="28">
                  <c:v>39.85</c:v>
                </c:pt>
                <c:pt idx="29">
                  <c:v>39.75</c:v>
                </c:pt>
                <c:pt idx="30">
                  <c:v>39.869999999999997</c:v>
                </c:pt>
                <c:pt idx="31">
                  <c:v>39.909999999999997</c:v>
                </c:pt>
                <c:pt idx="32">
                  <c:v>39.82</c:v>
                </c:pt>
                <c:pt idx="33">
                  <c:v>39.89</c:v>
                </c:pt>
                <c:pt idx="34">
                  <c:v>39.840000000000003</c:v>
                </c:pt>
                <c:pt idx="35">
                  <c:v>39.840000000000003</c:v>
                </c:pt>
                <c:pt idx="36">
                  <c:v>39.89</c:v>
                </c:pt>
                <c:pt idx="37">
                  <c:v>39.79</c:v>
                </c:pt>
                <c:pt idx="38">
                  <c:v>39.909999999999997</c:v>
                </c:pt>
                <c:pt idx="39">
                  <c:v>40.17</c:v>
                </c:pt>
                <c:pt idx="40">
                  <c:v>39.81</c:v>
                </c:pt>
                <c:pt idx="41">
                  <c:v>40</c:v>
                </c:pt>
                <c:pt idx="42">
                  <c:v>40.659999999999997</c:v>
                </c:pt>
                <c:pt idx="43">
                  <c:v>40.17</c:v>
                </c:pt>
                <c:pt idx="44">
                  <c:v>39.94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'K44'!$G$18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'K44'!$G$19:$G$77</c:f>
              <c:numCache>
                <c:formatCode>0.00</c:formatCode>
                <c:ptCount val="59"/>
                <c:pt idx="0">
                  <c:v>41.23</c:v>
                </c:pt>
                <c:pt idx="1">
                  <c:v>40.4</c:v>
                </c:pt>
                <c:pt idx="2">
                  <c:v>40.270000000000003</c:v>
                </c:pt>
                <c:pt idx="3">
                  <c:v>40.08</c:v>
                </c:pt>
                <c:pt idx="4">
                  <c:v>39.75</c:v>
                </c:pt>
                <c:pt idx="5">
                  <c:v>39.950000000000003</c:v>
                </c:pt>
                <c:pt idx="6">
                  <c:v>39.89</c:v>
                </c:pt>
                <c:pt idx="7">
                  <c:v>39.92</c:v>
                </c:pt>
                <c:pt idx="8">
                  <c:v>39.799999999999997</c:v>
                </c:pt>
                <c:pt idx="9">
                  <c:v>39.92</c:v>
                </c:pt>
                <c:pt idx="10">
                  <c:v>39.64</c:v>
                </c:pt>
                <c:pt idx="11">
                  <c:v>39.83</c:v>
                </c:pt>
                <c:pt idx="12">
                  <c:v>39.93</c:v>
                </c:pt>
                <c:pt idx="13">
                  <c:v>40.700000000000003</c:v>
                </c:pt>
                <c:pt idx="14">
                  <c:v>40.15</c:v>
                </c:pt>
                <c:pt idx="15">
                  <c:v>39.94</c:v>
                </c:pt>
                <c:pt idx="16">
                  <c:v>39.93</c:v>
                </c:pt>
                <c:pt idx="17">
                  <c:v>39.909999999999997</c:v>
                </c:pt>
                <c:pt idx="18">
                  <c:v>39.92</c:v>
                </c:pt>
                <c:pt idx="19">
                  <c:v>39.82</c:v>
                </c:pt>
                <c:pt idx="20">
                  <c:v>39.909999999999997</c:v>
                </c:pt>
                <c:pt idx="21">
                  <c:v>39.64</c:v>
                </c:pt>
                <c:pt idx="22">
                  <c:v>40.1</c:v>
                </c:pt>
                <c:pt idx="23">
                  <c:v>40</c:v>
                </c:pt>
                <c:pt idx="24">
                  <c:v>40.19</c:v>
                </c:pt>
                <c:pt idx="25">
                  <c:v>39.71</c:v>
                </c:pt>
                <c:pt idx="26">
                  <c:v>39.93</c:v>
                </c:pt>
                <c:pt idx="27">
                  <c:v>39.950000000000003</c:v>
                </c:pt>
                <c:pt idx="28">
                  <c:v>39.82</c:v>
                </c:pt>
                <c:pt idx="29">
                  <c:v>39.71</c:v>
                </c:pt>
                <c:pt idx="30">
                  <c:v>39.93</c:v>
                </c:pt>
                <c:pt idx="31">
                  <c:v>40.049999999999997</c:v>
                </c:pt>
                <c:pt idx="32">
                  <c:v>39.86</c:v>
                </c:pt>
                <c:pt idx="33">
                  <c:v>39.75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'K44'!$H$18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'K44'!$H$19:$H$77</c:f>
              <c:numCache>
                <c:formatCode>0.00</c:formatCode>
                <c:ptCount val="59"/>
                <c:pt idx="0">
                  <c:v>41.36</c:v>
                </c:pt>
                <c:pt idx="1">
                  <c:v>40.35</c:v>
                </c:pt>
                <c:pt idx="2">
                  <c:v>39.85</c:v>
                </c:pt>
                <c:pt idx="3">
                  <c:v>39.56</c:v>
                </c:pt>
                <c:pt idx="4">
                  <c:v>39.729999999999997</c:v>
                </c:pt>
                <c:pt idx="5">
                  <c:v>39.64</c:v>
                </c:pt>
                <c:pt idx="6">
                  <c:v>39.65</c:v>
                </c:pt>
                <c:pt idx="7">
                  <c:v>40.6</c:v>
                </c:pt>
                <c:pt idx="8">
                  <c:v>39.69</c:v>
                </c:pt>
                <c:pt idx="9">
                  <c:v>39.770000000000003</c:v>
                </c:pt>
                <c:pt idx="10">
                  <c:v>40.47</c:v>
                </c:pt>
                <c:pt idx="11">
                  <c:v>40.020000000000003</c:v>
                </c:pt>
                <c:pt idx="12">
                  <c:v>39.65</c:v>
                </c:pt>
                <c:pt idx="13">
                  <c:v>39.81</c:v>
                </c:pt>
                <c:pt idx="14">
                  <c:v>39.71</c:v>
                </c:pt>
                <c:pt idx="15">
                  <c:v>39.950000000000003</c:v>
                </c:pt>
                <c:pt idx="16">
                  <c:v>39.630000000000003</c:v>
                </c:pt>
                <c:pt idx="17">
                  <c:v>39.65</c:v>
                </c:pt>
                <c:pt idx="18">
                  <c:v>39.630000000000003</c:v>
                </c:pt>
                <c:pt idx="19">
                  <c:v>39.630000000000003</c:v>
                </c:pt>
                <c:pt idx="20">
                  <c:v>39.630000000000003</c:v>
                </c:pt>
                <c:pt idx="21">
                  <c:v>39.68</c:v>
                </c:pt>
                <c:pt idx="22">
                  <c:v>39.78</c:v>
                </c:pt>
                <c:pt idx="23">
                  <c:v>39.79</c:v>
                </c:pt>
                <c:pt idx="24">
                  <c:v>39.630000000000003</c:v>
                </c:pt>
                <c:pt idx="25">
                  <c:v>39.71</c:v>
                </c:pt>
                <c:pt idx="26">
                  <c:v>39.65</c:v>
                </c:pt>
                <c:pt idx="27">
                  <c:v>39.71</c:v>
                </c:pt>
                <c:pt idx="28">
                  <c:v>39.58</c:v>
                </c:pt>
                <c:pt idx="29">
                  <c:v>39.65</c:v>
                </c:pt>
                <c:pt idx="30">
                  <c:v>39.54</c:v>
                </c:pt>
                <c:pt idx="31">
                  <c:v>39.619999999999997</c:v>
                </c:pt>
                <c:pt idx="32">
                  <c:v>39.619999999999997</c:v>
                </c:pt>
                <c:pt idx="33">
                  <c:v>41.88</c:v>
                </c:pt>
                <c:pt idx="34">
                  <c:v>41.47</c:v>
                </c:pt>
                <c:pt idx="35">
                  <c:v>40.72</c:v>
                </c:pt>
                <c:pt idx="36">
                  <c:v>43.83</c:v>
                </c:pt>
                <c:pt idx="37">
                  <c:v>39.82</c:v>
                </c:pt>
                <c:pt idx="38">
                  <c:v>39.69</c:v>
                </c:pt>
                <c:pt idx="39">
                  <c:v>40</c:v>
                </c:pt>
                <c:pt idx="40">
                  <c:v>39.72</c:v>
                </c:pt>
                <c:pt idx="41">
                  <c:v>39.86</c:v>
                </c:pt>
                <c:pt idx="42">
                  <c:v>39.61</c:v>
                </c:pt>
                <c:pt idx="43">
                  <c:v>40.020000000000003</c:v>
                </c:pt>
                <c:pt idx="44">
                  <c:v>39.659999999999997</c:v>
                </c:pt>
                <c:pt idx="45">
                  <c:v>39.68</c:v>
                </c:pt>
                <c:pt idx="46">
                  <c:v>39.72</c:v>
                </c:pt>
                <c:pt idx="47">
                  <c:v>39.58</c:v>
                </c:pt>
                <c:pt idx="48">
                  <c:v>39.659999999999997</c:v>
                </c:pt>
                <c:pt idx="49">
                  <c:v>39.74</c:v>
                </c:pt>
                <c:pt idx="50">
                  <c:v>39.74</c:v>
                </c:pt>
                <c:pt idx="51">
                  <c:v>39.75</c:v>
                </c:pt>
                <c:pt idx="52">
                  <c:v>39.67</c:v>
                </c:pt>
                <c:pt idx="53">
                  <c:v>39.79</c:v>
                </c:pt>
                <c:pt idx="54">
                  <c:v>39.67</c:v>
                </c:pt>
                <c:pt idx="55">
                  <c:v>39.51</c:v>
                </c:pt>
                <c:pt idx="56">
                  <c:v>39.65</c:v>
                </c:pt>
                <c:pt idx="57" formatCode="General">
                  <c:v>39.69</c:v>
                </c:pt>
                <c:pt idx="58" formatCode="General">
                  <c:v>40.1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873024"/>
        <c:axId val="295557312"/>
      </c:lineChart>
      <c:catAx>
        <c:axId val="303873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95557312"/>
        <c:crosses val="autoZero"/>
        <c:auto val="1"/>
        <c:lblAlgn val="ctr"/>
        <c:lblOffset val="100"/>
        <c:noMultiLvlLbl val="0"/>
      </c:catAx>
      <c:valAx>
        <c:axId val="295557312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038730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Winni!$C$19:$C$82</c:f>
              <c:numCache>
                <c:formatCode>0.00</c:formatCode>
                <c:ptCount val="64"/>
                <c:pt idx="0">
                  <c:v>42.08</c:v>
                </c:pt>
                <c:pt idx="1">
                  <c:v>42.04</c:v>
                </c:pt>
                <c:pt idx="2">
                  <c:v>43.1</c:v>
                </c:pt>
                <c:pt idx="3">
                  <c:v>40.72</c:v>
                </c:pt>
                <c:pt idx="4">
                  <c:v>40.33</c:v>
                </c:pt>
                <c:pt idx="5">
                  <c:v>40.159999999999997</c:v>
                </c:pt>
                <c:pt idx="6">
                  <c:v>39.94</c:v>
                </c:pt>
                <c:pt idx="7">
                  <c:v>40.33</c:v>
                </c:pt>
                <c:pt idx="8">
                  <c:v>40.47</c:v>
                </c:pt>
                <c:pt idx="9">
                  <c:v>40.020000000000003</c:v>
                </c:pt>
                <c:pt idx="10">
                  <c:v>39.92</c:v>
                </c:pt>
                <c:pt idx="11">
                  <c:v>39.93</c:v>
                </c:pt>
                <c:pt idx="12">
                  <c:v>41.12</c:v>
                </c:pt>
                <c:pt idx="13">
                  <c:v>39.880000000000003</c:v>
                </c:pt>
                <c:pt idx="14">
                  <c:v>39.94</c:v>
                </c:pt>
                <c:pt idx="15">
                  <c:v>39.93</c:v>
                </c:pt>
                <c:pt idx="16">
                  <c:v>39.840000000000003</c:v>
                </c:pt>
                <c:pt idx="17">
                  <c:v>39.93</c:v>
                </c:pt>
                <c:pt idx="18">
                  <c:v>39.96</c:v>
                </c:pt>
                <c:pt idx="19">
                  <c:v>39.840000000000003</c:v>
                </c:pt>
                <c:pt idx="20">
                  <c:v>39.92</c:v>
                </c:pt>
                <c:pt idx="21">
                  <c:v>39.840000000000003</c:v>
                </c:pt>
                <c:pt idx="22">
                  <c:v>39.89</c:v>
                </c:pt>
                <c:pt idx="23">
                  <c:v>40.1</c:v>
                </c:pt>
                <c:pt idx="24">
                  <c:v>40.15</c:v>
                </c:pt>
                <c:pt idx="25">
                  <c:v>39.83</c:v>
                </c:pt>
                <c:pt idx="26">
                  <c:v>39.93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Winni!$D$19:$D$82</c:f>
              <c:numCache>
                <c:formatCode>0.00</c:formatCode>
                <c:ptCount val="64"/>
                <c:pt idx="0">
                  <c:v>41.75</c:v>
                </c:pt>
                <c:pt idx="1">
                  <c:v>40.01</c:v>
                </c:pt>
                <c:pt idx="2">
                  <c:v>39.979999999999997</c:v>
                </c:pt>
                <c:pt idx="3">
                  <c:v>39.92</c:v>
                </c:pt>
                <c:pt idx="4">
                  <c:v>39.89</c:v>
                </c:pt>
                <c:pt idx="5">
                  <c:v>39.68</c:v>
                </c:pt>
                <c:pt idx="6">
                  <c:v>39.630000000000003</c:v>
                </c:pt>
                <c:pt idx="7">
                  <c:v>39.799999999999997</c:v>
                </c:pt>
                <c:pt idx="8">
                  <c:v>39.9</c:v>
                </c:pt>
                <c:pt idx="9">
                  <c:v>39.82</c:v>
                </c:pt>
                <c:pt idx="10">
                  <c:v>39.729999999999997</c:v>
                </c:pt>
                <c:pt idx="11">
                  <c:v>39.57</c:v>
                </c:pt>
                <c:pt idx="12">
                  <c:v>39.64</c:v>
                </c:pt>
                <c:pt idx="13">
                  <c:v>39.67</c:v>
                </c:pt>
                <c:pt idx="14">
                  <c:v>40.43</c:v>
                </c:pt>
                <c:pt idx="15">
                  <c:v>39.880000000000003</c:v>
                </c:pt>
                <c:pt idx="16">
                  <c:v>39.74</c:v>
                </c:pt>
                <c:pt idx="17">
                  <c:v>40.01</c:v>
                </c:pt>
                <c:pt idx="18">
                  <c:v>39.799999999999997</c:v>
                </c:pt>
                <c:pt idx="19">
                  <c:v>39.799999999999997</c:v>
                </c:pt>
                <c:pt idx="20">
                  <c:v>39.75</c:v>
                </c:pt>
                <c:pt idx="21">
                  <c:v>40.119999999999997</c:v>
                </c:pt>
                <c:pt idx="22">
                  <c:v>40.17</c:v>
                </c:pt>
                <c:pt idx="23">
                  <c:v>39.729999999999997</c:v>
                </c:pt>
                <c:pt idx="24">
                  <c:v>39.65</c:v>
                </c:pt>
                <c:pt idx="25">
                  <c:v>39.74</c:v>
                </c:pt>
                <c:pt idx="26">
                  <c:v>39.67</c:v>
                </c:pt>
                <c:pt idx="27">
                  <c:v>39.71</c:v>
                </c:pt>
                <c:pt idx="28">
                  <c:v>39.700000000000003</c:v>
                </c:pt>
                <c:pt idx="29">
                  <c:v>39.69</c:v>
                </c:pt>
                <c:pt idx="30">
                  <c:v>39.590000000000003</c:v>
                </c:pt>
                <c:pt idx="31">
                  <c:v>39.64</c:v>
                </c:pt>
                <c:pt idx="32">
                  <c:v>39.520000000000003</c:v>
                </c:pt>
                <c:pt idx="33">
                  <c:v>39.72</c:v>
                </c:pt>
                <c:pt idx="34">
                  <c:v>39.729999999999997</c:v>
                </c:pt>
                <c:pt idx="35">
                  <c:v>39.619999999999997</c:v>
                </c:pt>
                <c:pt idx="36">
                  <c:v>40.299999999999997</c:v>
                </c:pt>
                <c:pt idx="37">
                  <c:v>39.99</c:v>
                </c:pt>
                <c:pt idx="38">
                  <c:v>39.85</c:v>
                </c:pt>
                <c:pt idx="39">
                  <c:v>39.71</c:v>
                </c:pt>
                <c:pt idx="40">
                  <c:v>39.880000000000003</c:v>
                </c:pt>
                <c:pt idx="41">
                  <c:v>39.76</c:v>
                </c:pt>
                <c:pt idx="42">
                  <c:v>39.76</c:v>
                </c:pt>
                <c:pt idx="43">
                  <c:v>40.909999999999997</c:v>
                </c:pt>
                <c:pt idx="44">
                  <c:v>39.799999999999997</c:v>
                </c:pt>
                <c:pt idx="45">
                  <c:v>39.58</c:v>
                </c:pt>
                <c:pt idx="46">
                  <c:v>39.770000000000003</c:v>
                </c:pt>
                <c:pt idx="47">
                  <c:v>39.75</c:v>
                </c:pt>
                <c:pt idx="48">
                  <c:v>39.76</c:v>
                </c:pt>
                <c:pt idx="49">
                  <c:v>39.69</c:v>
                </c:pt>
                <c:pt idx="50">
                  <c:v>39.65</c:v>
                </c:pt>
                <c:pt idx="51">
                  <c:v>39.61</c:v>
                </c:pt>
                <c:pt idx="52">
                  <c:v>39.78</c:v>
                </c:pt>
                <c:pt idx="53">
                  <c:v>39.799999999999997</c:v>
                </c:pt>
                <c:pt idx="54">
                  <c:v>39.97</c:v>
                </c:pt>
                <c:pt idx="55">
                  <c:v>39.729999999999997</c:v>
                </c:pt>
                <c:pt idx="56">
                  <c:v>40.6</c:v>
                </c:pt>
                <c:pt idx="57" formatCode="General">
                  <c:v>39.82</c:v>
                </c:pt>
                <c:pt idx="58" formatCode="General">
                  <c:v>39.86</c:v>
                </c:pt>
                <c:pt idx="59" formatCode="General">
                  <c:v>39.630000000000003</c:v>
                </c:pt>
                <c:pt idx="60" formatCode="General">
                  <c:v>39.82</c:v>
                </c:pt>
                <c:pt idx="61" formatCode="General">
                  <c:v>40.270000000000003</c:v>
                </c:pt>
                <c:pt idx="62" formatCode="General">
                  <c:v>39.92</c:v>
                </c:pt>
                <c:pt idx="63" formatCode="General">
                  <c:v>39.9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Winni!$E$19:$E$82</c:f>
              <c:numCache>
                <c:formatCode>0.00</c:formatCode>
                <c:ptCount val="64"/>
                <c:pt idx="0">
                  <c:v>42.01</c:v>
                </c:pt>
                <c:pt idx="1">
                  <c:v>40.26</c:v>
                </c:pt>
                <c:pt idx="2">
                  <c:v>40.43</c:v>
                </c:pt>
                <c:pt idx="3">
                  <c:v>41.17</c:v>
                </c:pt>
                <c:pt idx="4">
                  <c:v>40.36</c:v>
                </c:pt>
                <c:pt idx="5">
                  <c:v>40.17</c:v>
                </c:pt>
                <c:pt idx="6">
                  <c:v>41</c:v>
                </c:pt>
                <c:pt idx="7">
                  <c:v>40.200000000000003</c:v>
                </c:pt>
                <c:pt idx="8">
                  <c:v>40.19</c:v>
                </c:pt>
                <c:pt idx="9">
                  <c:v>40.07</c:v>
                </c:pt>
                <c:pt idx="10">
                  <c:v>40.229999999999997</c:v>
                </c:pt>
                <c:pt idx="11">
                  <c:v>40.119999999999997</c:v>
                </c:pt>
                <c:pt idx="12">
                  <c:v>40.5</c:v>
                </c:pt>
                <c:pt idx="13">
                  <c:v>40.1</c:v>
                </c:pt>
                <c:pt idx="14">
                  <c:v>40.090000000000003</c:v>
                </c:pt>
                <c:pt idx="15">
                  <c:v>40.26</c:v>
                </c:pt>
                <c:pt idx="16">
                  <c:v>40.33</c:v>
                </c:pt>
                <c:pt idx="17">
                  <c:v>40.090000000000003</c:v>
                </c:pt>
                <c:pt idx="18">
                  <c:v>40.24</c:v>
                </c:pt>
                <c:pt idx="19">
                  <c:v>40.18</c:v>
                </c:pt>
                <c:pt idx="20">
                  <c:v>40.200000000000003</c:v>
                </c:pt>
                <c:pt idx="21">
                  <c:v>40.03</c:v>
                </c:pt>
                <c:pt idx="22">
                  <c:v>40.08</c:v>
                </c:pt>
                <c:pt idx="23">
                  <c:v>39.92</c:v>
                </c:pt>
                <c:pt idx="24">
                  <c:v>40.03</c:v>
                </c:pt>
                <c:pt idx="25">
                  <c:v>40.04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Winni!$F$19:$F$82</c:f>
              <c:numCache>
                <c:formatCode>0.00</c:formatCode>
                <c:ptCount val="64"/>
                <c:pt idx="0">
                  <c:v>41.16</c:v>
                </c:pt>
                <c:pt idx="1">
                  <c:v>40.04</c:v>
                </c:pt>
                <c:pt idx="2">
                  <c:v>39.86</c:v>
                </c:pt>
                <c:pt idx="3">
                  <c:v>39.950000000000003</c:v>
                </c:pt>
                <c:pt idx="4">
                  <c:v>39.909999999999997</c:v>
                </c:pt>
                <c:pt idx="5">
                  <c:v>39.81</c:v>
                </c:pt>
                <c:pt idx="6">
                  <c:v>39.69</c:v>
                </c:pt>
                <c:pt idx="7">
                  <c:v>40.46</c:v>
                </c:pt>
                <c:pt idx="8">
                  <c:v>40.049999999999997</c:v>
                </c:pt>
                <c:pt idx="9">
                  <c:v>41.13</c:v>
                </c:pt>
                <c:pt idx="10">
                  <c:v>40.71</c:v>
                </c:pt>
                <c:pt idx="11">
                  <c:v>39.93</c:v>
                </c:pt>
                <c:pt idx="12">
                  <c:v>39.76</c:v>
                </c:pt>
                <c:pt idx="13">
                  <c:v>39.76</c:v>
                </c:pt>
                <c:pt idx="14">
                  <c:v>39.92</c:v>
                </c:pt>
                <c:pt idx="15">
                  <c:v>39.93</c:v>
                </c:pt>
                <c:pt idx="16">
                  <c:v>40.049999999999997</c:v>
                </c:pt>
                <c:pt idx="17">
                  <c:v>40.049999999999997</c:v>
                </c:pt>
                <c:pt idx="18">
                  <c:v>39.83</c:v>
                </c:pt>
                <c:pt idx="19">
                  <c:v>39.770000000000003</c:v>
                </c:pt>
                <c:pt idx="20">
                  <c:v>39.909999999999997</c:v>
                </c:pt>
                <c:pt idx="21">
                  <c:v>39.799999999999997</c:v>
                </c:pt>
                <c:pt idx="22">
                  <c:v>39.78</c:v>
                </c:pt>
                <c:pt idx="23">
                  <c:v>39.81</c:v>
                </c:pt>
                <c:pt idx="24">
                  <c:v>39.71</c:v>
                </c:pt>
                <c:pt idx="25">
                  <c:v>39.99</c:v>
                </c:pt>
                <c:pt idx="26">
                  <c:v>39.979999999999997</c:v>
                </c:pt>
                <c:pt idx="27">
                  <c:v>40.090000000000003</c:v>
                </c:pt>
                <c:pt idx="28">
                  <c:v>39.869999999999997</c:v>
                </c:pt>
                <c:pt idx="29">
                  <c:v>39.74</c:v>
                </c:pt>
                <c:pt idx="30">
                  <c:v>39.92</c:v>
                </c:pt>
                <c:pt idx="31">
                  <c:v>39.89</c:v>
                </c:pt>
                <c:pt idx="32">
                  <c:v>39.81</c:v>
                </c:pt>
                <c:pt idx="33">
                  <c:v>39.92</c:v>
                </c:pt>
                <c:pt idx="34">
                  <c:v>39.89</c:v>
                </c:pt>
                <c:pt idx="35">
                  <c:v>39.97</c:v>
                </c:pt>
                <c:pt idx="36">
                  <c:v>39.94</c:v>
                </c:pt>
                <c:pt idx="37">
                  <c:v>39.82</c:v>
                </c:pt>
                <c:pt idx="38">
                  <c:v>39.83</c:v>
                </c:pt>
                <c:pt idx="39">
                  <c:v>39.99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Winni!$G$18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Winni!$G$19:$G$82</c:f>
              <c:numCache>
                <c:formatCode>0.00</c:formatCode>
                <c:ptCount val="64"/>
                <c:pt idx="0">
                  <c:v>41.43</c:v>
                </c:pt>
                <c:pt idx="1">
                  <c:v>40.14</c:v>
                </c:pt>
                <c:pt idx="2">
                  <c:v>39.92</c:v>
                </c:pt>
                <c:pt idx="3">
                  <c:v>40.03</c:v>
                </c:pt>
                <c:pt idx="4">
                  <c:v>39.92</c:v>
                </c:pt>
                <c:pt idx="5">
                  <c:v>39.93</c:v>
                </c:pt>
                <c:pt idx="6">
                  <c:v>39.86</c:v>
                </c:pt>
                <c:pt idx="7">
                  <c:v>40.020000000000003</c:v>
                </c:pt>
                <c:pt idx="8">
                  <c:v>40.68</c:v>
                </c:pt>
                <c:pt idx="9">
                  <c:v>39.83</c:v>
                </c:pt>
                <c:pt idx="10">
                  <c:v>40.06</c:v>
                </c:pt>
                <c:pt idx="11">
                  <c:v>40.119999999999997</c:v>
                </c:pt>
                <c:pt idx="12">
                  <c:v>40.299999999999997</c:v>
                </c:pt>
                <c:pt idx="13">
                  <c:v>39.869999999999997</c:v>
                </c:pt>
                <c:pt idx="14">
                  <c:v>40</c:v>
                </c:pt>
                <c:pt idx="15">
                  <c:v>39.94</c:v>
                </c:pt>
                <c:pt idx="16">
                  <c:v>39.81</c:v>
                </c:pt>
                <c:pt idx="17">
                  <c:v>39.75</c:v>
                </c:pt>
                <c:pt idx="18">
                  <c:v>41.18</c:v>
                </c:pt>
                <c:pt idx="19">
                  <c:v>40.21</c:v>
                </c:pt>
                <c:pt idx="20">
                  <c:v>40.020000000000003</c:v>
                </c:pt>
                <c:pt idx="21">
                  <c:v>39.97</c:v>
                </c:pt>
                <c:pt idx="22">
                  <c:v>39.799999999999997</c:v>
                </c:pt>
                <c:pt idx="23">
                  <c:v>39.85</c:v>
                </c:pt>
                <c:pt idx="24">
                  <c:v>39.94</c:v>
                </c:pt>
                <c:pt idx="25">
                  <c:v>39.81</c:v>
                </c:pt>
                <c:pt idx="26">
                  <c:v>39.799999999999997</c:v>
                </c:pt>
                <c:pt idx="27">
                  <c:v>40.07</c:v>
                </c:pt>
                <c:pt idx="28">
                  <c:v>39.78</c:v>
                </c:pt>
                <c:pt idx="29">
                  <c:v>39.74</c:v>
                </c:pt>
                <c:pt idx="30">
                  <c:v>39.880000000000003</c:v>
                </c:pt>
                <c:pt idx="31">
                  <c:v>39.840000000000003</c:v>
                </c:pt>
                <c:pt idx="32">
                  <c:v>40.67</c:v>
                </c:pt>
                <c:pt idx="33">
                  <c:v>39.950000000000003</c:v>
                </c:pt>
                <c:pt idx="34">
                  <c:v>39.86</c:v>
                </c:pt>
                <c:pt idx="35">
                  <c:v>39.979999999999997</c:v>
                </c:pt>
                <c:pt idx="36">
                  <c:v>39.83</c:v>
                </c:pt>
                <c:pt idx="37">
                  <c:v>41.69</c:v>
                </c:pt>
                <c:pt idx="38">
                  <c:v>39.950000000000003</c:v>
                </c:pt>
                <c:pt idx="39">
                  <c:v>40.26</c:v>
                </c:pt>
                <c:pt idx="40">
                  <c:v>39.880000000000003</c:v>
                </c:pt>
                <c:pt idx="41">
                  <c:v>40.1</c:v>
                </c:pt>
                <c:pt idx="42">
                  <c:v>39.880000000000003</c:v>
                </c:pt>
                <c:pt idx="43">
                  <c:v>40.130000000000003</c:v>
                </c:pt>
                <c:pt idx="44">
                  <c:v>40.21</c:v>
                </c:pt>
                <c:pt idx="45">
                  <c:v>40.369999999999997</c:v>
                </c:pt>
                <c:pt idx="46">
                  <c:v>40.340000000000003</c:v>
                </c:pt>
                <c:pt idx="47">
                  <c:v>40.22</c:v>
                </c:pt>
                <c:pt idx="48">
                  <c:v>40.200000000000003</c:v>
                </c:pt>
                <c:pt idx="49">
                  <c:v>40.119999999999997</c:v>
                </c:pt>
                <c:pt idx="50">
                  <c:v>40.31</c:v>
                </c:pt>
                <c:pt idx="51">
                  <c:v>40.380000000000003</c:v>
                </c:pt>
                <c:pt idx="52">
                  <c:v>40.090000000000003</c:v>
                </c:pt>
                <c:pt idx="53">
                  <c:v>40.11</c:v>
                </c:pt>
                <c:pt idx="54">
                  <c:v>39.89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Winni!$H$18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Winni!$H$19:$H$82</c:f>
              <c:numCache>
                <c:formatCode>0.00</c:formatCode>
                <c:ptCount val="64"/>
                <c:pt idx="0">
                  <c:v>41.78</c:v>
                </c:pt>
                <c:pt idx="1">
                  <c:v>40.020000000000003</c:v>
                </c:pt>
                <c:pt idx="2">
                  <c:v>39.9</c:v>
                </c:pt>
                <c:pt idx="3">
                  <c:v>39.9</c:v>
                </c:pt>
                <c:pt idx="4">
                  <c:v>39.979999999999997</c:v>
                </c:pt>
                <c:pt idx="5">
                  <c:v>39.9</c:v>
                </c:pt>
                <c:pt idx="6">
                  <c:v>40.159999999999997</c:v>
                </c:pt>
                <c:pt idx="7">
                  <c:v>39.9</c:v>
                </c:pt>
                <c:pt idx="8">
                  <c:v>39.81</c:v>
                </c:pt>
                <c:pt idx="9">
                  <c:v>40.04</c:v>
                </c:pt>
                <c:pt idx="10">
                  <c:v>39.799999999999997</c:v>
                </c:pt>
                <c:pt idx="11">
                  <c:v>39.89</c:v>
                </c:pt>
                <c:pt idx="12">
                  <c:v>39.76</c:v>
                </c:pt>
                <c:pt idx="13">
                  <c:v>39.869999999999997</c:v>
                </c:pt>
                <c:pt idx="14">
                  <c:v>40.07</c:v>
                </c:pt>
                <c:pt idx="15">
                  <c:v>39.92</c:v>
                </c:pt>
                <c:pt idx="16">
                  <c:v>39.86</c:v>
                </c:pt>
                <c:pt idx="17">
                  <c:v>39.81</c:v>
                </c:pt>
                <c:pt idx="18">
                  <c:v>39.979999999999997</c:v>
                </c:pt>
                <c:pt idx="19">
                  <c:v>39.880000000000003</c:v>
                </c:pt>
                <c:pt idx="20">
                  <c:v>39.9</c:v>
                </c:pt>
                <c:pt idx="21">
                  <c:v>40.06</c:v>
                </c:pt>
                <c:pt idx="22">
                  <c:v>40.07</c:v>
                </c:pt>
                <c:pt idx="23">
                  <c:v>39.93</c:v>
                </c:pt>
                <c:pt idx="24">
                  <c:v>40.090000000000003</c:v>
                </c:pt>
                <c:pt idx="25">
                  <c:v>39.950000000000003</c:v>
                </c:pt>
                <c:pt idx="26">
                  <c:v>40.14</c:v>
                </c:pt>
                <c:pt idx="27">
                  <c:v>39.880000000000003</c:v>
                </c:pt>
                <c:pt idx="28">
                  <c:v>40.01</c:v>
                </c:pt>
                <c:pt idx="29">
                  <c:v>40</c:v>
                </c:pt>
                <c:pt idx="30">
                  <c:v>39.72</c:v>
                </c:pt>
                <c:pt idx="31">
                  <c:v>41.3</c:v>
                </c:pt>
                <c:pt idx="32">
                  <c:v>39.78</c:v>
                </c:pt>
                <c:pt idx="33">
                  <c:v>39.799999999999997</c:v>
                </c:pt>
                <c:pt idx="34">
                  <c:v>40.1</c:v>
                </c:pt>
                <c:pt idx="35">
                  <c:v>39.729999999999997</c:v>
                </c:pt>
                <c:pt idx="36">
                  <c:v>39.770000000000003</c:v>
                </c:pt>
                <c:pt idx="37">
                  <c:v>39.89</c:v>
                </c:pt>
                <c:pt idx="38">
                  <c:v>40.08</c:v>
                </c:pt>
                <c:pt idx="39">
                  <c:v>39.869999999999997</c:v>
                </c:pt>
                <c:pt idx="40">
                  <c:v>40.04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9177728"/>
        <c:axId val="309414144"/>
      </c:lineChart>
      <c:catAx>
        <c:axId val="31917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9414144"/>
        <c:crosses val="autoZero"/>
        <c:auto val="1"/>
        <c:lblAlgn val="ctr"/>
        <c:lblOffset val="100"/>
        <c:noMultiLvlLbl val="0"/>
      </c:catAx>
      <c:valAx>
        <c:axId val="30941414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191777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Kozaks!$C$19:$C$69</c:f>
              <c:numCache>
                <c:formatCode>0.00</c:formatCode>
                <c:ptCount val="51"/>
                <c:pt idx="0">
                  <c:v>42.87</c:v>
                </c:pt>
                <c:pt idx="1">
                  <c:v>42.74</c:v>
                </c:pt>
                <c:pt idx="2">
                  <c:v>40.81</c:v>
                </c:pt>
                <c:pt idx="3">
                  <c:v>40.1</c:v>
                </c:pt>
                <c:pt idx="4">
                  <c:v>40.24</c:v>
                </c:pt>
                <c:pt idx="5">
                  <c:v>39.94</c:v>
                </c:pt>
                <c:pt idx="6">
                  <c:v>39.799999999999997</c:v>
                </c:pt>
                <c:pt idx="7">
                  <c:v>39.75</c:v>
                </c:pt>
                <c:pt idx="8">
                  <c:v>40</c:v>
                </c:pt>
                <c:pt idx="9">
                  <c:v>39.89</c:v>
                </c:pt>
                <c:pt idx="10">
                  <c:v>39.89</c:v>
                </c:pt>
                <c:pt idx="11">
                  <c:v>39.86</c:v>
                </c:pt>
                <c:pt idx="12">
                  <c:v>39.79</c:v>
                </c:pt>
                <c:pt idx="13">
                  <c:v>39.78</c:v>
                </c:pt>
                <c:pt idx="14">
                  <c:v>39.770000000000003</c:v>
                </c:pt>
                <c:pt idx="15">
                  <c:v>39.770000000000003</c:v>
                </c:pt>
                <c:pt idx="16">
                  <c:v>39.79</c:v>
                </c:pt>
                <c:pt idx="17">
                  <c:v>39.909999999999997</c:v>
                </c:pt>
                <c:pt idx="18">
                  <c:v>39.82</c:v>
                </c:pt>
                <c:pt idx="19">
                  <c:v>39.89</c:v>
                </c:pt>
                <c:pt idx="20">
                  <c:v>39.869999999999997</c:v>
                </c:pt>
                <c:pt idx="21">
                  <c:v>39.94</c:v>
                </c:pt>
                <c:pt idx="22">
                  <c:v>39.979999999999997</c:v>
                </c:pt>
                <c:pt idx="23">
                  <c:v>39.79</c:v>
                </c:pt>
                <c:pt idx="24">
                  <c:v>39.869999999999997</c:v>
                </c:pt>
                <c:pt idx="25">
                  <c:v>39.85</c:v>
                </c:pt>
                <c:pt idx="26">
                  <c:v>39.799999999999997</c:v>
                </c:pt>
                <c:pt idx="27">
                  <c:v>39.869999999999997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Kozaks!$D$19:$D$69</c:f>
              <c:numCache>
                <c:formatCode>0.00</c:formatCode>
                <c:ptCount val="51"/>
                <c:pt idx="0">
                  <c:v>41.27</c:v>
                </c:pt>
                <c:pt idx="1">
                  <c:v>40.049999999999997</c:v>
                </c:pt>
                <c:pt idx="2">
                  <c:v>40.18</c:v>
                </c:pt>
                <c:pt idx="3">
                  <c:v>40</c:v>
                </c:pt>
                <c:pt idx="4">
                  <c:v>40.119999999999997</c:v>
                </c:pt>
                <c:pt idx="5">
                  <c:v>40.03</c:v>
                </c:pt>
                <c:pt idx="6">
                  <c:v>39.83</c:v>
                </c:pt>
                <c:pt idx="7">
                  <c:v>39.979999999999997</c:v>
                </c:pt>
                <c:pt idx="8">
                  <c:v>39.880000000000003</c:v>
                </c:pt>
                <c:pt idx="9">
                  <c:v>39.799999999999997</c:v>
                </c:pt>
                <c:pt idx="10">
                  <c:v>40.369999999999997</c:v>
                </c:pt>
                <c:pt idx="11">
                  <c:v>40.4</c:v>
                </c:pt>
                <c:pt idx="12">
                  <c:v>40.49</c:v>
                </c:pt>
                <c:pt idx="13">
                  <c:v>40.19</c:v>
                </c:pt>
                <c:pt idx="14">
                  <c:v>39.909999999999997</c:v>
                </c:pt>
                <c:pt idx="15">
                  <c:v>40.04</c:v>
                </c:pt>
                <c:pt idx="16">
                  <c:v>39.97</c:v>
                </c:pt>
                <c:pt idx="17">
                  <c:v>39.9</c:v>
                </c:pt>
                <c:pt idx="18">
                  <c:v>40.15</c:v>
                </c:pt>
                <c:pt idx="19">
                  <c:v>40.270000000000003</c:v>
                </c:pt>
                <c:pt idx="20">
                  <c:v>40.08</c:v>
                </c:pt>
                <c:pt idx="21">
                  <c:v>39.79</c:v>
                </c:pt>
                <c:pt idx="22">
                  <c:v>39.869999999999997</c:v>
                </c:pt>
                <c:pt idx="23">
                  <c:v>39.85</c:v>
                </c:pt>
                <c:pt idx="24">
                  <c:v>39.82</c:v>
                </c:pt>
                <c:pt idx="25">
                  <c:v>39.909999999999997</c:v>
                </c:pt>
                <c:pt idx="26">
                  <c:v>40.01</c:v>
                </c:pt>
                <c:pt idx="27">
                  <c:v>39.86</c:v>
                </c:pt>
                <c:pt idx="28">
                  <c:v>39.81</c:v>
                </c:pt>
                <c:pt idx="29">
                  <c:v>40</c:v>
                </c:pt>
                <c:pt idx="30">
                  <c:v>40.08</c:v>
                </c:pt>
                <c:pt idx="31">
                  <c:v>39.86</c:v>
                </c:pt>
                <c:pt idx="32">
                  <c:v>39.97</c:v>
                </c:pt>
                <c:pt idx="33">
                  <c:v>39.85</c:v>
                </c:pt>
                <c:pt idx="34">
                  <c:v>40.020000000000003</c:v>
                </c:pt>
                <c:pt idx="35">
                  <c:v>41.43</c:v>
                </c:pt>
                <c:pt idx="36">
                  <c:v>40.01</c:v>
                </c:pt>
                <c:pt idx="37">
                  <c:v>39.869999999999997</c:v>
                </c:pt>
                <c:pt idx="38">
                  <c:v>39.89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Kozaks!$E$19:$E$69</c:f>
              <c:numCache>
                <c:formatCode>0.00</c:formatCode>
                <c:ptCount val="51"/>
                <c:pt idx="0">
                  <c:v>41.09</c:v>
                </c:pt>
                <c:pt idx="1">
                  <c:v>40.880000000000003</c:v>
                </c:pt>
                <c:pt idx="2">
                  <c:v>39.869999999999997</c:v>
                </c:pt>
                <c:pt idx="3">
                  <c:v>39.869999999999997</c:v>
                </c:pt>
                <c:pt idx="4">
                  <c:v>40.4</c:v>
                </c:pt>
                <c:pt idx="5">
                  <c:v>40</c:v>
                </c:pt>
                <c:pt idx="6">
                  <c:v>39.82</c:v>
                </c:pt>
                <c:pt idx="7">
                  <c:v>39.83</c:v>
                </c:pt>
                <c:pt idx="8">
                  <c:v>39.76</c:v>
                </c:pt>
                <c:pt idx="9">
                  <c:v>39.9</c:v>
                </c:pt>
                <c:pt idx="10">
                  <c:v>39.770000000000003</c:v>
                </c:pt>
                <c:pt idx="11">
                  <c:v>39.81</c:v>
                </c:pt>
                <c:pt idx="12">
                  <c:v>41.05</c:v>
                </c:pt>
                <c:pt idx="13">
                  <c:v>40.11</c:v>
                </c:pt>
                <c:pt idx="14">
                  <c:v>40.04</c:v>
                </c:pt>
                <c:pt idx="15">
                  <c:v>39.799999999999997</c:v>
                </c:pt>
                <c:pt idx="16">
                  <c:v>40.06</c:v>
                </c:pt>
                <c:pt idx="17">
                  <c:v>39.82</c:v>
                </c:pt>
                <c:pt idx="18">
                  <c:v>39.86</c:v>
                </c:pt>
                <c:pt idx="19">
                  <c:v>39.840000000000003</c:v>
                </c:pt>
                <c:pt idx="20">
                  <c:v>39.79</c:v>
                </c:pt>
                <c:pt idx="21">
                  <c:v>39.76</c:v>
                </c:pt>
                <c:pt idx="22">
                  <c:v>40.08</c:v>
                </c:pt>
                <c:pt idx="23">
                  <c:v>39.83</c:v>
                </c:pt>
                <c:pt idx="24">
                  <c:v>39.83</c:v>
                </c:pt>
                <c:pt idx="25">
                  <c:v>39.729999999999997</c:v>
                </c:pt>
                <c:pt idx="26">
                  <c:v>40</c:v>
                </c:pt>
                <c:pt idx="27">
                  <c:v>40.11</c:v>
                </c:pt>
                <c:pt idx="28">
                  <c:v>40.06</c:v>
                </c:pt>
                <c:pt idx="29">
                  <c:v>39.69</c:v>
                </c:pt>
                <c:pt idx="30">
                  <c:v>40.159999999999997</c:v>
                </c:pt>
                <c:pt idx="31">
                  <c:v>39.85</c:v>
                </c:pt>
                <c:pt idx="32">
                  <c:v>40.11</c:v>
                </c:pt>
                <c:pt idx="33">
                  <c:v>39.82</c:v>
                </c:pt>
                <c:pt idx="34">
                  <c:v>39.770000000000003</c:v>
                </c:pt>
                <c:pt idx="35">
                  <c:v>39.78</c:v>
                </c:pt>
                <c:pt idx="36">
                  <c:v>39.79</c:v>
                </c:pt>
                <c:pt idx="37">
                  <c:v>39.83</c:v>
                </c:pt>
                <c:pt idx="38">
                  <c:v>39.85</c:v>
                </c:pt>
                <c:pt idx="39">
                  <c:v>39.979999999999997</c:v>
                </c:pt>
                <c:pt idx="40">
                  <c:v>39.81</c:v>
                </c:pt>
                <c:pt idx="41">
                  <c:v>39.74</c:v>
                </c:pt>
                <c:pt idx="42">
                  <c:v>39.869999999999997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Kozaks!$F$19:$F$69</c:f>
              <c:numCache>
                <c:formatCode>0.00</c:formatCode>
                <c:ptCount val="51"/>
                <c:pt idx="0">
                  <c:v>41.73</c:v>
                </c:pt>
                <c:pt idx="1">
                  <c:v>39.96</c:v>
                </c:pt>
                <c:pt idx="2">
                  <c:v>40.03</c:v>
                </c:pt>
                <c:pt idx="3">
                  <c:v>39.89</c:v>
                </c:pt>
                <c:pt idx="4">
                  <c:v>39.909999999999997</c:v>
                </c:pt>
                <c:pt idx="5">
                  <c:v>39.99</c:v>
                </c:pt>
                <c:pt idx="6">
                  <c:v>39.92</c:v>
                </c:pt>
                <c:pt idx="7">
                  <c:v>39.78</c:v>
                </c:pt>
                <c:pt idx="8">
                  <c:v>39.79</c:v>
                </c:pt>
                <c:pt idx="9">
                  <c:v>39.950000000000003</c:v>
                </c:pt>
                <c:pt idx="10">
                  <c:v>39.880000000000003</c:v>
                </c:pt>
                <c:pt idx="11">
                  <c:v>39.96</c:v>
                </c:pt>
                <c:pt idx="12">
                  <c:v>39.770000000000003</c:v>
                </c:pt>
                <c:pt idx="13">
                  <c:v>39.79</c:v>
                </c:pt>
                <c:pt idx="14">
                  <c:v>39.880000000000003</c:v>
                </c:pt>
                <c:pt idx="15">
                  <c:v>39.869999999999997</c:v>
                </c:pt>
                <c:pt idx="16">
                  <c:v>39.700000000000003</c:v>
                </c:pt>
                <c:pt idx="17">
                  <c:v>40.04</c:v>
                </c:pt>
                <c:pt idx="18">
                  <c:v>39.85</c:v>
                </c:pt>
                <c:pt idx="19">
                  <c:v>39.83</c:v>
                </c:pt>
                <c:pt idx="20">
                  <c:v>40.01</c:v>
                </c:pt>
                <c:pt idx="21">
                  <c:v>39.93</c:v>
                </c:pt>
                <c:pt idx="22">
                  <c:v>39.76</c:v>
                </c:pt>
                <c:pt idx="23">
                  <c:v>39.729999999999997</c:v>
                </c:pt>
                <c:pt idx="24">
                  <c:v>39.950000000000003</c:v>
                </c:pt>
                <c:pt idx="25">
                  <c:v>39.72</c:v>
                </c:pt>
                <c:pt idx="26">
                  <c:v>39.79</c:v>
                </c:pt>
                <c:pt idx="27">
                  <c:v>39.840000000000003</c:v>
                </c:pt>
                <c:pt idx="28">
                  <c:v>39.880000000000003</c:v>
                </c:pt>
                <c:pt idx="29">
                  <c:v>39.81</c:v>
                </c:pt>
                <c:pt idx="30">
                  <c:v>40</c:v>
                </c:pt>
                <c:pt idx="31">
                  <c:v>40.58</c:v>
                </c:pt>
                <c:pt idx="32">
                  <c:v>39.94</c:v>
                </c:pt>
                <c:pt idx="33">
                  <c:v>39.83</c:v>
                </c:pt>
                <c:pt idx="34">
                  <c:v>39.68</c:v>
                </c:pt>
                <c:pt idx="35">
                  <c:v>40.6</c:v>
                </c:pt>
                <c:pt idx="36">
                  <c:v>39.909999999999997</c:v>
                </c:pt>
                <c:pt idx="37">
                  <c:v>40.049999999999997</c:v>
                </c:pt>
                <c:pt idx="38">
                  <c:v>39.99</c:v>
                </c:pt>
                <c:pt idx="39">
                  <c:v>39.82</c:v>
                </c:pt>
                <c:pt idx="40">
                  <c:v>39.71</c:v>
                </c:pt>
                <c:pt idx="41">
                  <c:v>39.81</c:v>
                </c:pt>
                <c:pt idx="42">
                  <c:v>39.770000000000003</c:v>
                </c:pt>
                <c:pt idx="43">
                  <c:v>39.840000000000003</c:v>
                </c:pt>
                <c:pt idx="44">
                  <c:v>39.75</c:v>
                </c:pt>
                <c:pt idx="45">
                  <c:v>39.83</c:v>
                </c:pt>
                <c:pt idx="46">
                  <c:v>39.85</c:v>
                </c:pt>
                <c:pt idx="47">
                  <c:v>41.16</c:v>
                </c:pt>
                <c:pt idx="48">
                  <c:v>40.25</c:v>
                </c:pt>
                <c:pt idx="49">
                  <c:v>39.67</c:v>
                </c:pt>
                <c:pt idx="50">
                  <c:v>39.86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Kozaks!$G$18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Kozaks!$G$19:$G$69</c:f>
              <c:numCache>
                <c:formatCode>0.00</c:formatCode>
                <c:ptCount val="51"/>
                <c:pt idx="0">
                  <c:v>41.24</c:v>
                </c:pt>
                <c:pt idx="1">
                  <c:v>40.03</c:v>
                </c:pt>
                <c:pt idx="2">
                  <c:v>40.11</c:v>
                </c:pt>
                <c:pt idx="3">
                  <c:v>39.99</c:v>
                </c:pt>
                <c:pt idx="4">
                  <c:v>39.83</c:v>
                </c:pt>
                <c:pt idx="5">
                  <c:v>39.9</c:v>
                </c:pt>
                <c:pt idx="6">
                  <c:v>40.340000000000003</c:v>
                </c:pt>
                <c:pt idx="7">
                  <c:v>40.119999999999997</c:v>
                </c:pt>
                <c:pt idx="8">
                  <c:v>39.96</c:v>
                </c:pt>
                <c:pt idx="9">
                  <c:v>39.729999999999997</c:v>
                </c:pt>
                <c:pt idx="10">
                  <c:v>40</c:v>
                </c:pt>
                <c:pt idx="11">
                  <c:v>40.21</c:v>
                </c:pt>
                <c:pt idx="12">
                  <c:v>40.1</c:v>
                </c:pt>
                <c:pt idx="13">
                  <c:v>39.96</c:v>
                </c:pt>
                <c:pt idx="14">
                  <c:v>39.94</c:v>
                </c:pt>
                <c:pt idx="15">
                  <c:v>40.42</c:v>
                </c:pt>
                <c:pt idx="16">
                  <c:v>40</c:v>
                </c:pt>
                <c:pt idx="17">
                  <c:v>39.97</c:v>
                </c:pt>
                <c:pt idx="18">
                  <c:v>39.99</c:v>
                </c:pt>
                <c:pt idx="19">
                  <c:v>39.93</c:v>
                </c:pt>
                <c:pt idx="20">
                  <c:v>40.21</c:v>
                </c:pt>
                <c:pt idx="21">
                  <c:v>40.130000000000003</c:v>
                </c:pt>
                <c:pt idx="22">
                  <c:v>39.93</c:v>
                </c:pt>
                <c:pt idx="23">
                  <c:v>39.979999999999997</c:v>
                </c:pt>
                <c:pt idx="24">
                  <c:v>39.979999999999997</c:v>
                </c:pt>
                <c:pt idx="25">
                  <c:v>39.93</c:v>
                </c:pt>
                <c:pt idx="26">
                  <c:v>39.89</c:v>
                </c:pt>
                <c:pt idx="27">
                  <c:v>41.37</c:v>
                </c:pt>
                <c:pt idx="28">
                  <c:v>40.22</c:v>
                </c:pt>
                <c:pt idx="29">
                  <c:v>40.11</c:v>
                </c:pt>
                <c:pt idx="30">
                  <c:v>40.020000000000003</c:v>
                </c:pt>
                <c:pt idx="31">
                  <c:v>40.020000000000003</c:v>
                </c:pt>
                <c:pt idx="32">
                  <c:v>40.229999999999997</c:v>
                </c:pt>
                <c:pt idx="33">
                  <c:v>40.15</c:v>
                </c:pt>
                <c:pt idx="34">
                  <c:v>40.4</c:v>
                </c:pt>
                <c:pt idx="35">
                  <c:v>40.020000000000003</c:v>
                </c:pt>
                <c:pt idx="36">
                  <c:v>40.26</c:v>
                </c:pt>
                <c:pt idx="37">
                  <c:v>40.03</c:v>
                </c:pt>
                <c:pt idx="38">
                  <c:v>40.04</c:v>
                </c:pt>
                <c:pt idx="39">
                  <c:v>40.17</c:v>
                </c:pt>
                <c:pt idx="40">
                  <c:v>39.97</c:v>
                </c:pt>
                <c:pt idx="41">
                  <c:v>40.22</c:v>
                </c:pt>
                <c:pt idx="42">
                  <c:v>40.15</c:v>
                </c:pt>
                <c:pt idx="43">
                  <c:v>40.08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Kozaks!$H$18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Kozaks!$H$19:$H$69</c:f>
              <c:numCache>
                <c:formatCode>0.00</c:formatCode>
                <c:ptCount val="51"/>
                <c:pt idx="0">
                  <c:v>41.47</c:v>
                </c:pt>
                <c:pt idx="1">
                  <c:v>40.119999999999997</c:v>
                </c:pt>
                <c:pt idx="2">
                  <c:v>39.979999999999997</c:v>
                </c:pt>
                <c:pt idx="3">
                  <c:v>40.18</c:v>
                </c:pt>
                <c:pt idx="4">
                  <c:v>40.11</c:v>
                </c:pt>
                <c:pt idx="5">
                  <c:v>39.89</c:v>
                </c:pt>
                <c:pt idx="6">
                  <c:v>40.22</c:v>
                </c:pt>
                <c:pt idx="7">
                  <c:v>40.08</c:v>
                </c:pt>
                <c:pt idx="8">
                  <c:v>40.03</c:v>
                </c:pt>
                <c:pt idx="9">
                  <c:v>40.01</c:v>
                </c:pt>
                <c:pt idx="10">
                  <c:v>39.85</c:v>
                </c:pt>
                <c:pt idx="11">
                  <c:v>39.93</c:v>
                </c:pt>
                <c:pt idx="12">
                  <c:v>40.049999999999997</c:v>
                </c:pt>
                <c:pt idx="13">
                  <c:v>39.93</c:v>
                </c:pt>
                <c:pt idx="14">
                  <c:v>40.01</c:v>
                </c:pt>
                <c:pt idx="15">
                  <c:v>40.11</c:v>
                </c:pt>
                <c:pt idx="16">
                  <c:v>40</c:v>
                </c:pt>
                <c:pt idx="17">
                  <c:v>39.950000000000003</c:v>
                </c:pt>
                <c:pt idx="18">
                  <c:v>40.270000000000003</c:v>
                </c:pt>
                <c:pt idx="19">
                  <c:v>40.06</c:v>
                </c:pt>
                <c:pt idx="20">
                  <c:v>39.93</c:v>
                </c:pt>
                <c:pt idx="21">
                  <c:v>40</c:v>
                </c:pt>
                <c:pt idx="22">
                  <c:v>40.11</c:v>
                </c:pt>
                <c:pt idx="23">
                  <c:v>42</c:v>
                </c:pt>
                <c:pt idx="24">
                  <c:v>41.51</c:v>
                </c:pt>
                <c:pt idx="25">
                  <c:v>40.76</c:v>
                </c:pt>
                <c:pt idx="26">
                  <c:v>44.13</c:v>
                </c:pt>
                <c:pt idx="27">
                  <c:v>40.04</c:v>
                </c:pt>
                <c:pt idx="28">
                  <c:v>40.74</c:v>
                </c:pt>
                <c:pt idx="29">
                  <c:v>40.06</c:v>
                </c:pt>
                <c:pt idx="30">
                  <c:v>39.880000000000003</c:v>
                </c:pt>
                <c:pt idx="31">
                  <c:v>40.299999999999997</c:v>
                </c:pt>
                <c:pt idx="32">
                  <c:v>39.97</c:v>
                </c:pt>
                <c:pt idx="33">
                  <c:v>40</c:v>
                </c:pt>
                <c:pt idx="34">
                  <c:v>39.94</c:v>
                </c:pt>
                <c:pt idx="35">
                  <c:v>40.46</c:v>
                </c:pt>
                <c:pt idx="36">
                  <c:v>39.880000000000003</c:v>
                </c:pt>
                <c:pt idx="37">
                  <c:v>40.04</c:v>
                </c:pt>
                <c:pt idx="38">
                  <c:v>40.54</c:v>
                </c:pt>
                <c:pt idx="39">
                  <c:v>39.869999999999997</c:v>
                </c:pt>
                <c:pt idx="40">
                  <c:v>39.979999999999997</c:v>
                </c:pt>
                <c:pt idx="41">
                  <c:v>39.96</c:v>
                </c:pt>
                <c:pt idx="42">
                  <c:v>39.86</c:v>
                </c:pt>
                <c:pt idx="43">
                  <c:v>40.020000000000003</c:v>
                </c:pt>
                <c:pt idx="44">
                  <c:v>39.880000000000003</c:v>
                </c:pt>
                <c:pt idx="45">
                  <c:v>39.76</c:v>
                </c:pt>
                <c:pt idx="46">
                  <c:v>39.93</c:v>
                </c:pt>
                <c:pt idx="47">
                  <c:v>39.93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2061312"/>
        <c:axId val="321479232"/>
      </c:lineChart>
      <c:catAx>
        <c:axId val="322061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21479232"/>
        <c:crosses val="autoZero"/>
        <c:auto val="1"/>
        <c:lblAlgn val="ctr"/>
        <c:lblOffset val="100"/>
        <c:noMultiLvlLbl val="0"/>
      </c:catAx>
      <c:valAx>
        <c:axId val="321479232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220613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MST!$C$19:$C$82</c:f>
              <c:numCache>
                <c:formatCode>0.00</c:formatCode>
                <c:ptCount val="64"/>
                <c:pt idx="0">
                  <c:v>43.63</c:v>
                </c:pt>
                <c:pt idx="1">
                  <c:v>40.869999999999997</c:v>
                </c:pt>
                <c:pt idx="2">
                  <c:v>43.09</c:v>
                </c:pt>
                <c:pt idx="3">
                  <c:v>40.28</c:v>
                </c:pt>
                <c:pt idx="4">
                  <c:v>40.11</c:v>
                </c:pt>
                <c:pt idx="5">
                  <c:v>39.93</c:v>
                </c:pt>
                <c:pt idx="6">
                  <c:v>39.74</c:v>
                </c:pt>
                <c:pt idx="7">
                  <c:v>39.99</c:v>
                </c:pt>
                <c:pt idx="8">
                  <c:v>40.659999999999997</c:v>
                </c:pt>
                <c:pt idx="9">
                  <c:v>40.28</c:v>
                </c:pt>
                <c:pt idx="10">
                  <c:v>39.619999999999997</c:v>
                </c:pt>
                <c:pt idx="11">
                  <c:v>39.53</c:v>
                </c:pt>
                <c:pt idx="12">
                  <c:v>40.51</c:v>
                </c:pt>
                <c:pt idx="13">
                  <c:v>39.49</c:v>
                </c:pt>
                <c:pt idx="14">
                  <c:v>39.619999999999997</c:v>
                </c:pt>
                <c:pt idx="15">
                  <c:v>39.61</c:v>
                </c:pt>
                <c:pt idx="16">
                  <c:v>39.61</c:v>
                </c:pt>
                <c:pt idx="17">
                  <c:v>39.57</c:v>
                </c:pt>
                <c:pt idx="18">
                  <c:v>39.51</c:v>
                </c:pt>
                <c:pt idx="19">
                  <c:v>39.700000000000003</c:v>
                </c:pt>
                <c:pt idx="20">
                  <c:v>39.520000000000003</c:v>
                </c:pt>
                <c:pt idx="21">
                  <c:v>39.619999999999997</c:v>
                </c:pt>
                <c:pt idx="22">
                  <c:v>39.44</c:v>
                </c:pt>
                <c:pt idx="23">
                  <c:v>39.53</c:v>
                </c:pt>
                <c:pt idx="24">
                  <c:v>39.68</c:v>
                </c:pt>
                <c:pt idx="25">
                  <c:v>39.9</c:v>
                </c:pt>
                <c:pt idx="26">
                  <c:v>39.85</c:v>
                </c:pt>
                <c:pt idx="27">
                  <c:v>39.56</c:v>
                </c:pt>
                <c:pt idx="28">
                  <c:v>39.68</c:v>
                </c:pt>
                <c:pt idx="29">
                  <c:v>39.61</c:v>
                </c:pt>
                <c:pt idx="30">
                  <c:v>40.119999999999997</c:v>
                </c:pt>
                <c:pt idx="31">
                  <c:v>40.36</c:v>
                </c:pt>
                <c:pt idx="32">
                  <c:v>39.83</c:v>
                </c:pt>
                <c:pt idx="33">
                  <c:v>39.770000000000003</c:v>
                </c:pt>
                <c:pt idx="34">
                  <c:v>40.17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MST!$D$19:$D$82</c:f>
              <c:numCache>
                <c:formatCode>0.00</c:formatCode>
                <c:ptCount val="64"/>
                <c:pt idx="0">
                  <c:v>41.52</c:v>
                </c:pt>
                <c:pt idx="1">
                  <c:v>40.06</c:v>
                </c:pt>
                <c:pt idx="2">
                  <c:v>40.08</c:v>
                </c:pt>
                <c:pt idx="3">
                  <c:v>40.04</c:v>
                </c:pt>
                <c:pt idx="4">
                  <c:v>39.99</c:v>
                </c:pt>
                <c:pt idx="5">
                  <c:v>41.36</c:v>
                </c:pt>
                <c:pt idx="6">
                  <c:v>41.84</c:v>
                </c:pt>
                <c:pt idx="7">
                  <c:v>40.71</c:v>
                </c:pt>
                <c:pt idx="8">
                  <c:v>40.71</c:v>
                </c:pt>
                <c:pt idx="9">
                  <c:v>40.04</c:v>
                </c:pt>
                <c:pt idx="10">
                  <c:v>40.97</c:v>
                </c:pt>
                <c:pt idx="11">
                  <c:v>39.979999999999997</c:v>
                </c:pt>
                <c:pt idx="12">
                  <c:v>40.64</c:v>
                </c:pt>
                <c:pt idx="13">
                  <c:v>41.2</c:v>
                </c:pt>
                <c:pt idx="14">
                  <c:v>40.67</c:v>
                </c:pt>
                <c:pt idx="15">
                  <c:v>39.79</c:v>
                </c:pt>
                <c:pt idx="16">
                  <c:v>39.78</c:v>
                </c:pt>
                <c:pt idx="17">
                  <c:v>39.799999999999997</c:v>
                </c:pt>
                <c:pt idx="18">
                  <c:v>39.69</c:v>
                </c:pt>
                <c:pt idx="19">
                  <c:v>40.159999999999997</c:v>
                </c:pt>
                <c:pt idx="20">
                  <c:v>40.39</c:v>
                </c:pt>
                <c:pt idx="21">
                  <c:v>40.04</c:v>
                </c:pt>
                <c:pt idx="22">
                  <c:v>39.99</c:v>
                </c:pt>
                <c:pt idx="23">
                  <c:v>39.79</c:v>
                </c:pt>
                <c:pt idx="24">
                  <c:v>39.9</c:v>
                </c:pt>
                <c:pt idx="25">
                  <c:v>39.840000000000003</c:v>
                </c:pt>
                <c:pt idx="26">
                  <c:v>39.81</c:v>
                </c:pt>
                <c:pt idx="27">
                  <c:v>39.81</c:v>
                </c:pt>
                <c:pt idx="28">
                  <c:v>40.590000000000003</c:v>
                </c:pt>
                <c:pt idx="29">
                  <c:v>39.909999999999997</c:v>
                </c:pt>
                <c:pt idx="30">
                  <c:v>39.950000000000003</c:v>
                </c:pt>
                <c:pt idx="31">
                  <c:v>40.049999999999997</c:v>
                </c:pt>
                <c:pt idx="32">
                  <c:v>39.94</c:v>
                </c:pt>
                <c:pt idx="33">
                  <c:v>39.880000000000003</c:v>
                </c:pt>
                <c:pt idx="34">
                  <c:v>40.700000000000003</c:v>
                </c:pt>
                <c:pt idx="35">
                  <c:v>39.880000000000003</c:v>
                </c:pt>
                <c:pt idx="36">
                  <c:v>40.17</c:v>
                </c:pt>
                <c:pt idx="37">
                  <c:v>39.71</c:v>
                </c:pt>
                <c:pt idx="38">
                  <c:v>39.92</c:v>
                </c:pt>
                <c:pt idx="39">
                  <c:v>39.82</c:v>
                </c:pt>
                <c:pt idx="40">
                  <c:v>39.72</c:v>
                </c:pt>
                <c:pt idx="41">
                  <c:v>39.729999999999997</c:v>
                </c:pt>
                <c:pt idx="42">
                  <c:v>40.020000000000003</c:v>
                </c:pt>
                <c:pt idx="43">
                  <c:v>39.700000000000003</c:v>
                </c:pt>
                <c:pt idx="44">
                  <c:v>39.9</c:v>
                </c:pt>
                <c:pt idx="45">
                  <c:v>39.630000000000003</c:v>
                </c:pt>
                <c:pt idx="46">
                  <c:v>39.72</c:v>
                </c:pt>
                <c:pt idx="47">
                  <c:v>39.82</c:v>
                </c:pt>
                <c:pt idx="48">
                  <c:v>40.03</c:v>
                </c:pt>
                <c:pt idx="49">
                  <c:v>39.76</c:v>
                </c:pt>
                <c:pt idx="50">
                  <c:v>39.67</c:v>
                </c:pt>
                <c:pt idx="51">
                  <c:v>39.619999999999997</c:v>
                </c:pt>
                <c:pt idx="52">
                  <c:v>39.6</c:v>
                </c:pt>
                <c:pt idx="53">
                  <c:v>39.68</c:v>
                </c:pt>
                <c:pt idx="54">
                  <c:v>40.15</c:v>
                </c:pt>
                <c:pt idx="55">
                  <c:v>39.93</c:v>
                </c:pt>
                <c:pt idx="56">
                  <c:v>40.26</c:v>
                </c:pt>
                <c:pt idx="57" formatCode="General">
                  <c:v>39.85</c:v>
                </c:pt>
                <c:pt idx="58" formatCode="General">
                  <c:v>39.81</c:v>
                </c:pt>
                <c:pt idx="59" formatCode="General">
                  <c:v>39.770000000000003</c:v>
                </c:pt>
                <c:pt idx="60" formatCode="General">
                  <c:v>39.74</c:v>
                </c:pt>
                <c:pt idx="61" formatCode="General">
                  <c:v>39.700000000000003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MST!$E$19:$E$82</c:f>
              <c:numCache>
                <c:formatCode>0.00</c:formatCode>
                <c:ptCount val="64"/>
                <c:pt idx="0">
                  <c:v>42.36</c:v>
                </c:pt>
                <c:pt idx="1">
                  <c:v>40.409999999999997</c:v>
                </c:pt>
                <c:pt idx="2">
                  <c:v>40.799999999999997</c:v>
                </c:pt>
                <c:pt idx="3">
                  <c:v>40.35</c:v>
                </c:pt>
                <c:pt idx="4">
                  <c:v>40.090000000000003</c:v>
                </c:pt>
                <c:pt idx="5">
                  <c:v>40.24</c:v>
                </c:pt>
                <c:pt idx="6">
                  <c:v>40.229999999999997</c:v>
                </c:pt>
                <c:pt idx="7">
                  <c:v>40.06</c:v>
                </c:pt>
                <c:pt idx="8">
                  <c:v>40.19</c:v>
                </c:pt>
                <c:pt idx="9">
                  <c:v>40</c:v>
                </c:pt>
                <c:pt idx="10">
                  <c:v>40.19</c:v>
                </c:pt>
                <c:pt idx="11">
                  <c:v>40.14</c:v>
                </c:pt>
                <c:pt idx="12">
                  <c:v>40.090000000000003</c:v>
                </c:pt>
                <c:pt idx="13">
                  <c:v>40.11</c:v>
                </c:pt>
                <c:pt idx="14">
                  <c:v>40.119999999999997</c:v>
                </c:pt>
                <c:pt idx="15">
                  <c:v>40.17</c:v>
                </c:pt>
                <c:pt idx="16">
                  <c:v>40.4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MST!$F$19:$F$82</c:f>
              <c:numCache>
                <c:formatCode>0.00</c:formatCode>
                <c:ptCount val="64"/>
                <c:pt idx="0">
                  <c:v>41.55</c:v>
                </c:pt>
                <c:pt idx="1">
                  <c:v>40.18</c:v>
                </c:pt>
                <c:pt idx="2">
                  <c:v>40.17</c:v>
                </c:pt>
                <c:pt idx="3">
                  <c:v>40.049999999999997</c:v>
                </c:pt>
                <c:pt idx="4">
                  <c:v>40.04</c:v>
                </c:pt>
                <c:pt idx="5">
                  <c:v>40.18</c:v>
                </c:pt>
                <c:pt idx="6">
                  <c:v>40.159999999999997</c:v>
                </c:pt>
                <c:pt idx="7">
                  <c:v>40.090000000000003</c:v>
                </c:pt>
                <c:pt idx="8">
                  <c:v>40.01</c:v>
                </c:pt>
                <c:pt idx="9">
                  <c:v>39.97</c:v>
                </c:pt>
                <c:pt idx="10">
                  <c:v>40.35</c:v>
                </c:pt>
                <c:pt idx="11">
                  <c:v>40.08</c:v>
                </c:pt>
                <c:pt idx="12">
                  <c:v>41.21</c:v>
                </c:pt>
                <c:pt idx="13">
                  <c:v>41.02</c:v>
                </c:pt>
                <c:pt idx="14">
                  <c:v>39.93</c:v>
                </c:pt>
                <c:pt idx="15">
                  <c:v>40.08</c:v>
                </c:pt>
                <c:pt idx="16">
                  <c:v>41.41</c:v>
                </c:pt>
                <c:pt idx="17">
                  <c:v>39.770000000000003</c:v>
                </c:pt>
                <c:pt idx="18">
                  <c:v>39.9</c:v>
                </c:pt>
                <c:pt idx="19">
                  <c:v>39.93</c:v>
                </c:pt>
                <c:pt idx="20">
                  <c:v>39.799999999999997</c:v>
                </c:pt>
                <c:pt idx="21">
                  <c:v>39.92</c:v>
                </c:pt>
                <c:pt idx="22">
                  <c:v>40.26</c:v>
                </c:pt>
                <c:pt idx="23">
                  <c:v>40.119999999999997</c:v>
                </c:pt>
                <c:pt idx="24">
                  <c:v>40.44</c:v>
                </c:pt>
                <c:pt idx="25">
                  <c:v>39.92</c:v>
                </c:pt>
                <c:pt idx="26">
                  <c:v>39.950000000000003</c:v>
                </c:pt>
                <c:pt idx="27">
                  <c:v>39.700000000000003</c:v>
                </c:pt>
                <c:pt idx="28">
                  <c:v>39.880000000000003</c:v>
                </c:pt>
                <c:pt idx="29">
                  <c:v>40.049999999999997</c:v>
                </c:pt>
                <c:pt idx="30">
                  <c:v>39.75</c:v>
                </c:pt>
                <c:pt idx="31">
                  <c:v>39.97</c:v>
                </c:pt>
                <c:pt idx="32">
                  <c:v>39.79</c:v>
                </c:pt>
                <c:pt idx="33">
                  <c:v>39.799999999999997</c:v>
                </c:pt>
                <c:pt idx="34">
                  <c:v>39.85</c:v>
                </c:pt>
                <c:pt idx="35">
                  <c:v>39.9</c:v>
                </c:pt>
                <c:pt idx="36">
                  <c:v>39.83</c:v>
                </c:pt>
                <c:pt idx="37">
                  <c:v>39.86</c:v>
                </c:pt>
                <c:pt idx="38">
                  <c:v>39.840000000000003</c:v>
                </c:pt>
                <c:pt idx="39">
                  <c:v>39.76</c:v>
                </c:pt>
                <c:pt idx="40">
                  <c:v>39.82</c:v>
                </c:pt>
                <c:pt idx="41">
                  <c:v>39.770000000000003</c:v>
                </c:pt>
                <c:pt idx="42">
                  <c:v>39.9</c:v>
                </c:pt>
                <c:pt idx="43">
                  <c:v>40.020000000000003</c:v>
                </c:pt>
                <c:pt idx="44">
                  <c:v>40.03</c:v>
                </c:pt>
                <c:pt idx="45">
                  <c:v>39.93</c:v>
                </c:pt>
                <c:pt idx="46">
                  <c:v>39.880000000000003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MST!$G$19:$G$82</c:f>
              <c:numCache>
                <c:formatCode>0.00</c:formatCode>
                <c:ptCount val="64"/>
                <c:pt idx="0">
                  <c:v>41.61</c:v>
                </c:pt>
                <c:pt idx="1">
                  <c:v>40.51</c:v>
                </c:pt>
                <c:pt idx="2">
                  <c:v>40.07</c:v>
                </c:pt>
                <c:pt idx="3">
                  <c:v>39.92</c:v>
                </c:pt>
                <c:pt idx="4">
                  <c:v>39.9</c:v>
                </c:pt>
                <c:pt idx="5">
                  <c:v>39.909999999999997</c:v>
                </c:pt>
                <c:pt idx="6">
                  <c:v>39.6</c:v>
                </c:pt>
                <c:pt idx="7">
                  <c:v>39.83</c:v>
                </c:pt>
                <c:pt idx="8">
                  <c:v>39.630000000000003</c:v>
                </c:pt>
                <c:pt idx="9">
                  <c:v>39.5</c:v>
                </c:pt>
                <c:pt idx="10">
                  <c:v>39.69</c:v>
                </c:pt>
                <c:pt idx="11">
                  <c:v>39.5</c:v>
                </c:pt>
                <c:pt idx="12">
                  <c:v>39.57</c:v>
                </c:pt>
                <c:pt idx="13">
                  <c:v>39.47</c:v>
                </c:pt>
                <c:pt idx="14">
                  <c:v>40.65</c:v>
                </c:pt>
                <c:pt idx="15">
                  <c:v>39.69</c:v>
                </c:pt>
                <c:pt idx="16">
                  <c:v>39.880000000000003</c:v>
                </c:pt>
                <c:pt idx="17">
                  <c:v>39.79</c:v>
                </c:pt>
                <c:pt idx="18">
                  <c:v>39.68</c:v>
                </c:pt>
                <c:pt idx="19">
                  <c:v>39.67</c:v>
                </c:pt>
                <c:pt idx="20">
                  <c:v>39.68</c:v>
                </c:pt>
                <c:pt idx="21">
                  <c:v>39.68</c:v>
                </c:pt>
                <c:pt idx="22">
                  <c:v>39.68</c:v>
                </c:pt>
                <c:pt idx="23">
                  <c:v>39.61</c:v>
                </c:pt>
                <c:pt idx="24">
                  <c:v>39.520000000000003</c:v>
                </c:pt>
                <c:pt idx="25">
                  <c:v>40.31</c:v>
                </c:pt>
                <c:pt idx="26">
                  <c:v>39.6</c:v>
                </c:pt>
                <c:pt idx="27">
                  <c:v>39.700000000000003</c:v>
                </c:pt>
                <c:pt idx="28">
                  <c:v>40.18</c:v>
                </c:pt>
                <c:pt idx="29">
                  <c:v>39.700000000000003</c:v>
                </c:pt>
                <c:pt idx="30">
                  <c:v>40.299999999999997</c:v>
                </c:pt>
                <c:pt idx="31">
                  <c:v>39.619999999999997</c:v>
                </c:pt>
                <c:pt idx="32">
                  <c:v>39.619999999999997</c:v>
                </c:pt>
                <c:pt idx="33">
                  <c:v>39.83</c:v>
                </c:pt>
                <c:pt idx="34">
                  <c:v>40.49</c:v>
                </c:pt>
                <c:pt idx="35">
                  <c:v>39.97</c:v>
                </c:pt>
                <c:pt idx="36">
                  <c:v>39.590000000000003</c:v>
                </c:pt>
                <c:pt idx="37">
                  <c:v>41.22</c:v>
                </c:pt>
                <c:pt idx="38">
                  <c:v>39.75</c:v>
                </c:pt>
                <c:pt idx="39">
                  <c:v>39.74</c:v>
                </c:pt>
                <c:pt idx="40">
                  <c:v>39.76</c:v>
                </c:pt>
                <c:pt idx="41">
                  <c:v>39.840000000000003</c:v>
                </c:pt>
                <c:pt idx="42">
                  <c:v>39.57</c:v>
                </c:pt>
                <c:pt idx="43">
                  <c:v>39.54</c:v>
                </c:pt>
                <c:pt idx="44">
                  <c:v>39.71</c:v>
                </c:pt>
                <c:pt idx="45">
                  <c:v>40.19</c:v>
                </c:pt>
                <c:pt idx="46">
                  <c:v>39.81</c:v>
                </c:pt>
                <c:pt idx="47">
                  <c:v>39.6</c:v>
                </c:pt>
                <c:pt idx="48">
                  <c:v>39.74</c:v>
                </c:pt>
                <c:pt idx="49">
                  <c:v>39.479999999999997</c:v>
                </c:pt>
                <c:pt idx="50">
                  <c:v>39.479999999999997</c:v>
                </c:pt>
                <c:pt idx="51">
                  <c:v>39.659999999999997</c:v>
                </c:pt>
                <c:pt idx="52">
                  <c:v>39.619999999999997</c:v>
                </c:pt>
                <c:pt idx="53">
                  <c:v>39.74</c:v>
                </c:pt>
                <c:pt idx="54">
                  <c:v>39.78</c:v>
                </c:pt>
                <c:pt idx="55">
                  <c:v>39.619999999999997</c:v>
                </c:pt>
                <c:pt idx="56">
                  <c:v>39.56</c:v>
                </c:pt>
                <c:pt idx="57" formatCode="General">
                  <c:v>39.65</c:v>
                </c:pt>
                <c:pt idx="58" formatCode="General">
                  <c:v>39.58</c:v>
                </c:pt>
                <c:pt idx="59" formatCode="General">
                  <c:v>39.6</c:v>
                </c:pt>
                <c:pt idx="60" formatCode="General">
                  <c:v>39.54</c:v>
                </c:pt>
                <c:pt idx="61" formatCode="General">
                  <c:v>39.700000000000003</c:v>
                </c:pt>
                <c:pt idx="62" formatCode="General">
                  <c:v>39.65</c:v>
                </c:pt>
                <c:pt idx="63" formatCode="General">
                  <c:v>39.68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MST!$H$19:$H$82</c:f>
              <c:numCache>
                <c:formatCode>0.00</c:formatCode>
                <c:ptCount val="64"/>
                <c:pt idx="0">
                  <c:v>43.92</c:v>
                </c:pt>
                <c:pt idx="1">
                  <c:v>40.99</c:v>
                </c:pt>
                <c:pt idx="2">
                  <c:v>40.39</c:v>
                </c:pt>
                <c:pt idx="3">
                  <c:v>40.409999999999997</c:v>
                </c:pt>
                <c:pt idx="4">
                  <c:v>40.200000000000003</c:v>
                </c:pt>
                <c:pt idx="5">
                  <c:v>40.08</c:v>
                </c:pt>
                <c:pt idx="6">
                  <c:v>40.03</c:v>
                </c:pt>
                <c:pt idx="7">
                  <c:v>40.340000000000003</c:v>
                </c:pt>
                <c:pt idx="8">
                  <c:v>40.159999999999997</c:v>
                </c:pt>
                <c:pt idx="9">
                  <c:v>40.08</c:v>
                </c:pt>
                <c:pt idx="10">
                  <c:v>39.94</c:v>
                </c:pt>
                <c:pt idx="11">
                  <c:v>40.11</c:v>
                </c:pt>
                <c:pt idx="12">
                  <c:v>40</c:v>
                </c:pt>
                <c:pt idx="13">
                  <c:v>40.04</c:v>
                </c:pt>
                <c:pt idx="14">
                  <c:v>40.950000000000003</c:v>
                </c:pt>
                <c:pt idx="15">
                  <c:v>40.04</c:v>
                </c:pt>
                <c:pt idx="16">
                  <c:v>40.229999999999997</c:v>
                </c:pt>
                <c:pt idx="17">
                  <c:v>39.99</c:v>
                </c:pt>
                <c:pt idx="18">
                  <c:v>40.03</c:v>
                </c:pt>
                <c:pt idx="19">
                  <c:v>39.909999999999997</c:v>
                </c:pt>
                <c:pt idx="20">
                  <c:v>39.92</c:v>
                </c:pt>
                <c:pt idx="21">
                  <c:v>40.21</c:v>
                </c:pt>
                <c:pt idx="22">
                  <c:v>40.1</c:v>
                </c:pt>
                <c:pt idx="23">
                  <c:v>40.06</c:v>
                </c:pt>
                <c:pt idx="24">
                  <c:v>39.92</c:v>
                </c:pt>
                <c:pt idx="25">
                  <c:v>40.04</c:v>
                </c:pt>
                <c:pt idx="26">
                  <c:v>39.94</c:v>
                </c:pt>
                <c:pt idx="27">
                  <c:v>39.96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1739008"/>
        <c:axId val="295550976"/>
      </c:lineChart>
      <c:catAx>
        <c:axId val="301739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95550976"/>
        <c:crosses val="autoZero"/>
        <c:auto val="1"/>
        <c:lblAlgn val="ctr"/>
        <c:lblOffset val="100"/>
        <c:noMultiLvlLbl val="0"/>
      </c:catAx>
      <c:valAx>
        <c:axId val="29555097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017390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'NFS Fortuna RT'!$C$18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RT'!$C$19:$C$82</c:f>
              <c:numCache>
                <c:formatCode>0.00</c:formatCode>
                <c:ptCount val="64"/>
                <c:pt idx="0">
                  <c:v>42.06</c:v>
                </c:pt>
                <c:pt idx="1">
                  <c:v>42.65</c:v>
                </c:pt>
                <c:pt idx="2">
                  <c:v>54.48</c:v>
                </c:pt>
                <c:pt idx="3">
                  <c:v>41.02</c:v>
                </c:pt>
                <c:pt idx="4">
                  <c:v>40.369999999999997</c:v>
                </c:pt>
                <c:pt idx="5">
                  <c:v>40.36</c:v>
                </c:pt>
                <c:pt idx="6">
                  <c:v>40.9</c:v>
                </c:pt>
                <c:pt idx="7">
                  <c:v>40.4</c:v>
                </c:pt>
                <c:pt idx="8">
                  <c:v>40.33</c:v>
                </c:pt>
                <c:pt idx="9">
                  <c:v>40.86</c:v>
                </c:pt>
                <c:pt idx="10">
                  <c:v>40.21</c:v>
                </c:pt>
                <c:pt idx="11">
                  <c:v>40.08</c:v>
                </c:pt>
                <c:pt idx="12">
                  <c:v>40.19</c:v>
                </c:pt>
                <c:pt idx="13">
                  <c:v>39.99</c:v>
                </c:pt>
                <c:pt idx="14">
                  <c:v>40.18</c:v>
                </c:pt>
                <c:pt idx="15">
                  <c:v>40.299999999999997</c:v>
                </c:pt>
                <c:pt idx="16">
                  <c:v>40.04</c:v>
                </c:pt>
                <c:pt idx="17">
                  <c:v>40.159999999999997</c:v>
                </c:pt>
                <c:pt idx="18">
                  <c:v>40.17</c:v>
                </c:pt>
                <c:pt idx="19">
                  <c:v>40.06</c:v>
                </c:pt>
                <c:pt idx="20">
                  <c:v>40.21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Fortuna RT'!$D$18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RT'!$D$19:$D$82</c:f>
              <c:numCache>
                <c:formatCode>0.00</c:formatCode>
                <c:ptCount val="64"/>
                <c:pt idx="0">
                  <c:v>42.26</c:v>
                </c:pt>
                <c:pt idx="1">
                  <c:v>40.700000000000003</c:v>
                </c:pt>
                <c:pt idx="2">
                  <c:v>40.090000000000003</c:v>
                </c:pt>
                <c:pt idx="3">
                  <c:v>39.9</c:v>
                </c:pt>
                <c:pt idx="4">
                  <c:v>39.94</c:v>
                </c:pt>
                <c:pt idx="5">
                  <c:v>41.11</c:v>
                </c:pt>
                <c:pt idx="6">
                  <c:v>40.15</c:v>
                </c:pt>
                <c:pt idx="7">
                  <c:v>40.03</c:v>
                </c:pt>
                <c:pt idx="8">
                  <c:v>39.92</c:v>
                </c:pt>
                <c:pt idx="9">
                  <c:v>40.06</c:v>
                </c:pt>
                <c:pt idx="10">
                  <c:v>40.19</c:v>
                </c:pt>
                <c:pt idx="11">
                  <c:v>39.909999999999997</c:v>
                </c:pt>
                <c:pt idx="12">
                  <c:v>39.94</c:v>
                </c:pt>
                <c:pt idx="13">
                  <c:v>39.799999999999997</c:v>
                </c:pt>
                <c:pt idx="14">
                  <c:v>40.049999999999997</c:v>
                </c:pt>
                <c:pt idx="15">
                  <c:v>40.19</c:v>
                </c:pt>
                <c:pt idx="16">
                  <c:v>40.54</c:v>
                </c:pt>
                <c:pt idx="17">
                  <c:v>40.06</c:v>
                </c:pt>
                <c:pt idx="18">
                  <c:v>40.020000000000003</c:v>
                </c:pt>
                <c:pt idx="19">
                  <c:v>40.119999999999997</c:v>
                </c:pt>
                <c:pt idx="20">
                  <c:v>39.94</c:v>
                </c:pt>
                <c:pt idx="21">
                  <c:v>39.92</c:v>
                </c:pt>
                <c:pt idx="22">
                  <c:v>39.92</c:v>
                </c:pt>
                <c:pt idx="23">
                  <c:v>39.950000000000003</c:v>
                </c:pt>
                <c:pt idx="24">
                  <c:v>40.29</c:v>
                </c:pt>
                <c:pt idx="25">
                  <c:v>40.03</c:v>
                </c:pt>
                <c:pt idx="26">
                  <c:v>39.97</c:v>
                </c:pt>
                <c:pt idx="27">
                  <c:v>39.89</c:v>
                </c:pt>
                <c:pt idx="28">
                  <c:v>40.229999999999997</c:v>
                </c:pt>
                <c:pt idx="29">
                  <c:v>39.97</c:v>
                </c:pt>
                <c:pt idx="30">
                  <c:v>39.96</c:v>
                </c:pt>
                <c:pt idx="31">
                  <c:v>40.03</c:v>
                </c:pt>
                <c:pt idx="32">
                  <c:v>40.08</c:v>
                </c:pt>
                <c:pt idx="33">
                  <c:v>40.22</c:v>
                </c:pt>
                <c:pt idx="34">
                  <c:v>40.28</c:v>
                </c:pt>
                <c:pt idx="35">
                  <c:v>40.270000000000003</c:v>
                </c:pt>
                <c:pt idx="36">
                  <c:v>40.229999999999997</c:v>
                </c:pt>
                <c:pt idx="37">
                  <c:v>39.94</c:v>
                </c:pt>
                <c:pt idx="38">
                  <c:v>40.090000000000003</c:v>
                </c:pt>
                <c:pt idx="39">
                  <c:v>39.97</c:v>
                </c:pt>
                <c:pt idx="40">
                  <c:v>40.17</c:v>
                </c:pt>
                <c:pt idx="41">
                  <c:v>40</c:v>
                </c:pt>
                <c:pt idx="42">
                  <c:v>39.99</c:v>
                </c:pt>
                <c:pt idx="43">
                  <c:v>40</c:v>
                </c:pt>
                <c:pt idx="44">
                  <c:v>41.3</c:v>
                </c:pt>
                <c:pt idx="45">
                  <c:v>39.880000000000003</c:v>
                </c:pt>
                <c:pt idx="46">
                  <c:v>40.08</c:v>
                </c:pt>
                <c:pt idx="47">
                  <c:v>40.020000000000003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Fortuna RT'!$E$18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RT'!$E$19:$E$82</c:f>
              <c:numCache>
                <c:formatCode>0.00</c:formatCode>
                <c:ptCount val="64"/>
                <c:pt idx="0">
                  <c:v>41.69</c:v>
                </c:pt>
                <c:pt idx="1">
                  <c:v>40.18</c:v>
                </c:pt>
                <c:pt idx="2">
                  <c:v>40.049999999999997</c:v>
                </c:pt>
                <c:pt idx="3">
                  <c:v>40.15</c:v>
                </c:pt>
                <c:pt idx="4">
                  <c:v>40.07</c:v>
                </c:pt>
                <c:pt idx="5">
                  <c:v>40.200000000000003</c:v>
                </c:pt>
                <c:pt idx="6">
                  <c:v>40.14</c:v>
                </c:pt>
                <c:pt idx="7">
                  <c:v>39.9</c:v>
                </c:pt>
                <c:pt idx="8">
                  <c:v>39.9</c:v>
                </c:pt>
                <c:pt idx="9">
                  <c:v>40.75</c:v>
                </c:pt>
                <c:pt idx="10">
                  <c:v>40.43</c:v>
                </c:pt>
                <c:pt idx="11">
                  <c:v>39.97</c:v>
                </c:pt>
                <c:pt idx="12">
                  <c:v>39.74</c:v>
                </c:pt>
                <c:pt idx="13">
                  <c:v>39.869999999999997</c:v>
                </c:pt>
                <c:pt idx="14">
                  <c:v>40.130000000000003</c:v>
                </c:pt>
                <c:pt idx="15">
                  <c:v>39.950000000000003</c:v>
                </c:pt>
                <c:pt idx="16">
                  <c:v>39.85</c:v>
                </c:pt>
                <c:pt idx="17">
                  <c:v>39.950000000000003</c:v>
                </c:pt>
                <c:pt idx="18">
                  <c:v>39.65</c:v>
                </c:pt>
                <c:pt idx="19">
                  <c:v>39.86</c:v>
                </c:pt>
                <c:pt idx="20">
                  <c:v>39.79</c:v>
                </c:pt>
                <c:pt idx="21">
                  <c:v>40.29</c:v>
                </c:pt>
                <c:pt idx="22">
                  <c:v>39.78</c:v>
                </c:pt>
                <c:pt idx="23">
                  <c:v>39.840000000000003</c:v>
                </c:pt>
                <c:pt idx="24">
                  <c:v>39.76</c:v>
                </c:pt>
                <c:pt idx="25">
                  <c:v>40.090000000000003</c:v>
                </c:pt>
                <c:pt idx="26">
                  <c:v>39.89</c:v>
                </c:pt>
                <c:pt idx="27">
                  <c:v>39.770000000000003</c:v>
                </c:pt>
                <c:pt idx="28">
                  <c:v>40.18</c:v>
                </c:pt>
                <c:pt idx="29">
                  <c:v>39.82</c:v>
                </c:pt>
                <c:pt idx="30">
                  <c:v>39.799999999999997</c:v>
                </c:pt>
                <c:pt idx="31">
                  <c:v>39.770000000000003</c:v>
                </c:pt>
                <c:pt idx="32">
                  <c:v>39.94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Fortuna RT'!$F$18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RT'!$F$19:$F$82</c:f>
              <c:numCache>
                <c:formatCode>0.00</c:formatCode>
                <c:ptCount val="64"/>
                <c:pt idx="0">
                  <c:v>42.13</c:v>
                </c:pt>
                <c:pt idx="1">
                  <c:v>39.72</c:v>
                </c:pt>
                <c:pt idx="2">
                  <c:v>39.9</c:v>
                </c:pt>
                <c:pt idx="3">
                  <c:v>39.770000000000003</c:v>
                </c:pt>
                <c:pt idx="4">
                  <c:v>39.64</c:v>
                </c:pt>
                <c:pt idx="5">
                  <c:v>39.9</c:v>
                </c:pt>
                <c:pt idx="6">
                  <c:v>39.78</c:v>
                </c:pt>
                <c:pt idx="7">
                  <c:v>40.049999999999997</c:v>
                </c:pt>
                <c:pt idx="8">
                  <c:v>39.78</c:v>
                </c:pt>
                <c:pt idx="9">
                  <c:v>39.82</c:v>
                </c:pt>
                <c:pt idx="10">
                  <c:v>39.79</c:v>
                </c:pt>
                <c:pt idx="11">
                  <c:v>40.18</c:v>
                </c:pt>
                <c:pt idx="12">
                  <c:v>39.950000000000003</c:v>
                </c:pt>
                <c:pt idx="13">
                  <c:v>40.04</c:v>
                </c:pt>
                <c:pt idx="14">
                  <c:v>39.81</c:v>
                </c:pt>
                <c:pt idx="15">
                  <c:v>39.85</c:v>
                </c:pt>
                <c:pt idx="16">
                  <c:v>39.81</c:v>
                </c:pt>
                <c:pt idx="17">
                  <c:v>40.380000000000003</c:v>
                </c:pt>
                <c:pt idx="18">
                  <c:v>39.99</c:v>
                </c:pt>
                <c:pt idx="19">
                  <c:v>40.04</c:v>
                </c:pt>
                <c:pt idx="20">
                  <c:v>39.840000000000003</c:v>
                </c:pt>
                <c:pt idx="21">
                  <c:v>39.81</c:v>
                </c:pt>
                <c:pt idx="22">
                  <c:v>39.840000000000003</c:v>
                </c:pt>
                <c:pt idx="23">
                  <c:v>40.21</c:v>
                </c:pt>
                <c:pt idx="24">
                  <c:v>40.11</c:v>
                </c:pt>
                <c:pt idx="25">
                  <c:v>40.03</c:v>
                </c:pt>
                <c:pt idx="26">
                  <c:v>40.03</c:v>
                </c:pt>
                <c:pt idx="27">
                  <c:v>39.97</c:v>
                </c:pt>
                <c:pt idx="28">
                  <c:v>40.07</c:v>
                </c:pt>
                <c:pt idx="29">
                  <c:v>40.049999999999997</c:v>
                </c:pt>
                <c:pt idx="30">
                  <c:v>40.369999999999997</c:v>
                </c:pt>
                <c:pt idx="31">
                  <c:v>40</c:v>
                </c:pt>
                <c:pt idx="32">
                  <c:v>40.03</c:v>
                </c:pt>
                <c:pt idx="33">
                  <c:v>40.159999999999997</c:v>
                </c:pt>
                <c:pt idx="34">
                  <c:v>39.94</c:v>
                </c:pt>
                <c:pt idx="35">
                  <c:v>40.46</c:v>
                </c:pt>
                <c:pt idx="36">
                  <c:v>40.08</c:v>
                </c:pt>
                <c:pt idx="37">
                  <c:v>39.93</c:v>
                </c:pt>
                <c:pt idx="38">
                  <c:v>40.229999999999997</c:v>
                </c:pt>
                <c:pt idx="39">
                  <c:v>39.840000000000003</c:v>
                </c:pt>
                <c:pt idx="40">
                  <c:v>39.78</c:v>
                </c:pt>
                <c:pt idx="41">
                  <c:v>39.94</c:v>
                </c:pt>
                <c:pt idx="42">
                  <c:v>39.9</c:v>
                </c:pt>
                <c:pt idx="43">
                  <c:v>39.9</c:v>
                </c:pt>
                <c:pt idx="44">
                  <c:v>40.01</c:v>
                </c:pt>
                <c:pt idx="45">
                  <c:v>39.79</c:v>
                </c:pt>
                <c:pt idx="46">
                  <c:v>39.94</c:v>
                </c:pt>
                <c:pt idx="47">
                  <c:v>39.71</c:v>
                </c:pt>
                <c:pt idx="48">
                  <c:v>39.9</c:v>
                </c:pt>
                <c:pt idx="49">
                  <c:v>39.950000000000003</c:v>
                </c:pt>
                <c:pt idx="50">
                  <c:v>40.159999999999997</c:v>
                </c:pt>
                <c:pt idx="51">
                  <c:v>39.950000000000003</c:v>
                </c:pt>
                <c:pt idx="52">
                  <c:v>39.659999999999997</c:v>
                </c:pt>
                <c:pt idx="53">
                  <c:v>39.9</c:v>
                </c:pt>
                <c:pt idx="54">
                  <c:v>40.1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Fortuna RT'!$G$18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RT'!$G$19:$G$82</c:f>
              <c:numCache>
                <c:formatCode>0.00</c:formatCode>
                <c:ptCount val="64"/>
                <c:pt idx="0">
                  <c:v>41.63</c:v>
                </c:pt>
                <c:pt idx="1">
                  <c:v>39.99</c:v>
                </c:pt>
                <c:pt idx="2">
                  <c:v>40.01</c:v>
                </c:pt>
                <c:pt idx="3">
                  <c:v>39.96</c:v>
                </c:pt>
                <c:pt idx="4">
                  <c:v>39.9</c:v>
                </c:pt>
                <c:pt idx="5">
                  <c:v>40.64</c:v>
                </c:pt>
                <c:pt idx="6">
                  <c:v>40.18</c:v>
                </c:pt>
                <c:pt idx="7">
                  <c:v>40.47</c:v>
                </c:pt>
                <c:pt idx="8">
                  <c:v>40</c:v>
                </c:pt>
                <c:pt idx="9">
                  <c:v>40.93</c:v>
                </c:pt>
                <c:pt idx="10">
                  <c:v>40.14</c:v>
                </c:pt>
                <c:pt idx="11">
                  <c:v>39.9</c:v>
                </c:pt>
                <c:pt idx="12">
                  <c:v>39.85</c:v>
                </c:pt>
                <c:pt idx="13">
                  <c:v>40.6</c:v>
                </c:pt>
                <c:pt idx="14">
                  <c:v>40.15</c:v>
                </c:pt>
                <c:pt idx="15">
                  <c:v>40.08</c:v>
                </c:pt>
                <c:pt idx="16">
                  <c:v>40.020000000000003</c:v>
                </c:pt>
                <c:pt idx="17">
                  <c:v>39.86</c:v>
                </c:pt>
                <c:pt idx="18">
                  <c:v>40.04</c:v>
                </c:pt>
                <c:pt idx="19">
                  <c:v>39.909999999999997</c:v>
                </c:pt>
                <c:pt idx="20">
                  <c:v>39.79</c:v>
                </c:pt>
                <c:pt idx="21">
                  <c:v>39.89</c:v>
                </c:pt>
                <c:pt idx="22">
                  <c:v>39.83</c:v>
                </c:pt>
                <c:pt idx="23">
                  <c:v>39.92</c:v>
                </c:pt>
                <c:pt idx="24">
                  <c:v>39.89</c:v>
                </c:pt>
                <c:pt idx="25">
                  <c:v>40.090000000000003</c:v>
                </c:pt>
                <c:pt idx="26">
                  <c:v>40.08</c:v>
                </c:pt>
                <c:pt idx="27">
                  <c:v>39.97</c:v>
                </c:pt>
                <c:pt idx="28">
                  <c:v>39.79</c:v>
                </c:pt>
                <c:pt idx="29">
                  <c:v>39.74</c:v>
                </c:pt>
                <c:pt idx="30">
                  <c:v>39.89</c:v>
                </c:pt>
                <c:pt idx="31">
                  <c:v>39.950000000000003</c:v>
                </c:pt>
                <c:pt idx="32">
                  <c:v>39.86</c:v>
                </c:pt>
                <c:pt idx="33">
                  <c:v>39.86</c:v>
                </c:pt>
                <c:pt idx="34">
                  <c:v>39.89</c:v>
                </c:pt>
                <c:pt idx="35">
                  <c:v>40</c:v>
                </c:pt>
                <c:pt idx="36">
                  <c:v>39.82</c:v>
                </c:pt>
                <c:pt idx="37">
                  <c:v>40.04</c:v>
                </c:pt>
                <c:pt idx="38">
                  <c:v>39.94</c:v>
                </c:pt>
                <c:pt idx="39">
                  <c:v>40.08</c:v>
                </c:pt>
                <c:pt idx="40">
                  <c:v>40</c:v>
                </c:pt>
                <c:pt idx="41">
                  <c:v>39.869999999999997</c:v>
                </c:pt>
                <c:pt idx="42">
                  <c:v>39.89</c:v>
                </c:pt>
                <c:pt idx="43">
                  <c:v>39.909999999999997</c:v>
                </c:pt>
                <c:pt idx="44">
                  <c:v>39.86</c:v>
                </c:pt>
                <c:pt idx="45">
                  <c:v>40.880000000000003</c:v>
                </c:pt>
                <c:pt idx="46">
                  <c:v>40.29</c:v>
                </c:pt>
                <c:pt idx="47">
                  <c:v>40.01</c:v>
                </c:pt>
                <c:pt idx="48">
                  <c:v>40.020000000000003</c:v>
                </c:pt>
                <c:pt idx="49">
                  <c:v>39.89</c:v>
                </c:pt>
                <c:pt idx="50">
                  <c:v>39.99</c:v>
                </c:pt>
                <c:pt idx="51">
                  <c:v>39.869999999999997</c:v>
                </c:pt>
                <c:pt idx="52">
                  <c:v>39.94</c:v>
                </c:pt>
                <c:pt idx="53">
                  <c:v>39.92</c:v>
                </c:pt>
                <c:pt idx="54">
                  <c:v>39.86</c:v>
                </c:pt>
                <c:pt idx="55">
                  <c:v>40.07</c:v>
                </c:pt>
                <c:pt idx="56">
                  <c:v>39.89</c:v>
                </c:pt>
                <c:pt idx="57" formatCode="General">
                  <c:v>39.99</c:v>
                </c:pt>
                <c:pt idx="58" formatCode="General">
                  <c:v>39.85</c:v>
                </c:pt>
                <c:pt idx="59" formatCode="General">
                  <c:v>39.92</c:v>
                </c:pt>
                <c:pt idx="60" formatCode="General">
                  <c:v>40.020000000000003</c:v>
                </c:pt>
                <c:pt idx="61" formatCode="General">
                  <c:v>39.9</c:v>
                </c:pt>
                <c:pt idx="62" formatCode="General">
                  <c:v>39.840000000000003</c:v>
                </c:pt>
                <c:pt idx="63" formatCode="General">
                  <c:v>39.78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'NFS Fortuna RT'!$H$18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RT'!$H$19:$H$82</c:f>
              <c:numCache>
                <c:formatCode>0.00</c:formatCode>
                <c:ptCount val="64"/>
                <c:pt idx="0">
                  <c:v>41.44</c:v>
                </c:pt>
                <c:pt idx="1">
                  <c:v>40.08</c:v>
                </c:pt>
                <c:pt idx="2">
                  <c:v>40.46</c:v>
                </c:pt>
                <c:pt idx="3">
                  <c:v>40.119999999999997</c:v>
                </c:pt>
                <c:pt idx="4">
                  <c:v>40.18</c:v>
                </c:pt>
                <c:pt idx="5">
                  <c:v>40.380000000000003</c:v>
                </c:pt>
                <c:pt idx="6">
                  <c:v>40.25</c:v>
                </c:pt>
                <c:pt idx="7">
                  <c:v>40.25</c:v>
                </c:pt>
                <c:pt idx="8">
                  <c:v>40.31</c:v>
                </c:pt>
                <c:pt idx="9">
                  <c:v>40.15</c:v>
                </c:pt>
                <c:pt idx="10">
                  <c:v>40.409999999999997</c:v>
                </c:pt>
                <c:pt idx="11">
                  <c:v>40.409999999999997</c:v>
                </c:pt>
                <c:pt idx="12">
                  <c:v>40.31</c:v>
                </c:pt>
                <c:pt idx="13">
                  <c:v>40.21</c:v>
                </c:pt>
                <c:pt idx="14">
                  <c:v>40.229999999999997</c:v>
                </c:pt>
                <c:pt idx="15">
                  <c:v>40.08</c:v>
                </c:pt>
                <c:pt idx="16">
                  <c:v>40.32</c:v>
                </c:pt>
                <c:pt idx="17">
                  <c:v>40.5</c:v>
                </c:pt>
                <c:pt idx="18">
                  <c:v>40.36</c:v>
                </c:pt>
                <c:pt idx="19">
                  <c:v>40.119999999999997</c:v>
                </c:pt>
                <c:pt idx="20">
                  <c:v>40.090000000000003</c:v>
                </c:pt>
                <c:pt idx="21">
                  <c:v>40.22</c:v>
                </c:pt>
                <c:pt idx="22">
                  <c:v>40.200000000000003</c:v>
                </c:pt>
                <c:pt idx="23">
                  <c:v>40.159999999999997</c:v>
                </c:pt>
                <c:pt idx="24">
                  <c:v>40.17</c:v>
                </c:pt>
                <c:pt idx="25">
                  <c:v>40.159999999999997</c:v>
                </c:pt>
                <c:pt idx="26">
                  <c:v>40.270000000000003</c:v>
                </c:pt>
                <c:pt idx="27">
                  <c:v>40.24</c:v>
                </c:pt>
                <c:pt idx="28">
                  <c:v>40.15</c:v>
                </c:pt>
                <c:pt idx="29">
                  <c:v>40.25</c:v>
                </c:pt>
                <c:pt idx="30">
                  <c:v>40.19</c:v>
                </c:pt>
                <c:pt idx="31">
                  <c:v>40.700000000000003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811328"/>
        <c:axId val="303999808"/>
      </c:lineChart>
      <c:catAx>
        <c:axId val="31581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3999808"/>
        <c:crosses val="autoZero"/>
        <c:auto val="1"/>
        <c:lblAlgn val="ctr"/>
        <c:lblOffset val="100"/>
        <c:noMultiLvlLbl val="0"/>
      </c:catAx>
      <c:valAx>
        <c:axId val="30399980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158113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'50 Grams'!$C$18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Grams'!$C$19:$C$79</c:f>
              <c:numCache>
                <c:formatCode>0.00</c:formatCode>
                <c:ptCount val="61"/>
                <c:pt idx="0">
                  <c:v>42.51</c:v>
                </c:pt>
                <c:pt idx="1">
                  <c:v>42.03</c:v>
                </c:pt>
                <c:pt idx="2">
                  <c:v>40.590000000000003</c:v>
                </c:pt>
                <c:pt idx="3">
                  <c:v>40.18</c:v>
                </c:pt>
                <c:pt idx="4">
                  <c:v>41.06</c:v>
                </c:pt>
                <c:pt idx="5">
                  <c:v>40.01</c:v>
                </c:pt>
                <c:pt idx="6">
                  <c:v>40.11</c:v>
                </c:pt>
                <c:pt idx="7">
                  <c:v>40</c:v>
                </c:pt>
                <c:pt idx="8">
                  <c:v>39.9</c:v>
                </c:pt>
                <c:pt idx="9">
                  <c:v>39.979999999999997</c:v>
                </c:pt>
                <c:pt idx="10">
                  <c:v>39.79</c:v>
                </c:pt>
                <c:pt idx="11">
                  <c:v>40.090000000000003</c:v>
                </c:pt>
                <c:pt idx="12">
                  <c:v>39.96</c:v>
                </c:pt>
                <c:pt idx="13">
                  <c:v>39.83</c:v>
                </c:pt>
                <c:pt idx="14">
                  <c:v>39.71</c:v>
                </c:pt>
                <c:pt idx="15">
                  <c:v>39.97</c:v>
                </c:pt>
                <c:pt idx="16">
                  <c:v>39.69</c:v>
                </c:pt>
                <c:pt idx="17">
                  <c:v>39.74</c:v>
                </c:pt>
                <c:pt idx="18">
                  <c:v>39.9</c:v>
                </c:pt>
                <c:pt idx="19">
                  <c:v>39.89</c:v>
                </c:pt>
                <c:pt idx="20">
                  <c:v>39.81</c:v>
                </c:pt>
                <c:pt idx="21">
                  <c:v>39.700000000000003</c:v>
                </c:pt>
                <c:pt idx="22">
                  <c:v>40.11</c:v>
                </c:pt>
                <c:pt idx="23">
                  <c:v>40.04</c:v>
                </c:pt>
                <c:pt idx="24">
                  <c:v>40.15</c:v>
                </c:pt>
                <c:pt idx="25">
                  <c:v>40.71</c:v>
                </c:pt>
                <c:pt idx="26">
                  <c:v>39.96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'50 Grams'!$D$18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Grams'!$D$19:$D$79</c:f>
              <c:numCache>
                <c:formatCode>0.00</c:formatCode>
                <c:ptCount val="61"/>
                <c:pt idx="0">
                  <c:v>41.8</c:v>
                </c:pt>
                <c:pt idx="1">
                  <c:v>40.590000000000003</c:v>
                </c:pt>
                <c:pt idx="2">
                  <c:v>40.35</c:v>
                </c:pt>
                <c:pt idx="3">
                  <c:v>40.28</c:v>
                </c:pt>
                <c:pt idx="4">
                  <c:v>40.130000000000003</c:v>
                </c:pt>
                <c:pt idx="5">
                  <c:v>40.29</c:v>
                </c:pt>
                <c:pt idx="6">
                  <c:v>40.57</c:v>
                </c:pt>
                <c:pt idx="7">
                  <c:v>40.049999999999997</c:v>
                </c:pt>
                <c:pt idx="8">
                  <c:v>40.31</c:v>
                </c:pt>
                <c:pt idx="9">
                  <c:v>40.950000000000003</c:v>
                </c:pt>
                <c:pt idx="10">
                  <c:v>40.270000000000003</c:v>
                </c:pt>
                <c:pt idx="11">
                  <c:v>40.11</c:v>
                </c:pt>
                <c:pt idx="12">
                  <c:v>40.200000000000003</c:v>
                </c:pt>
                <c:pt idx="13">
                  <c:v>40.03</c:v>
                </c:pt>
                <c:pt idx="14">
                  <c:v>40.04</c:v>
                </c:pt>
                <c:pt idx="15">
                  <c:v>40.159999999999997</c:v>
                </c:pt>
                <c:pt idx="16">
                  <c:v>40.28</c:v>
                </c:pt>
                <c:pt idx="17">
                  <c:v>40.04</c:v>
                </c:pt>
                <c:pt idx="18">
                  <c:v>40.17</c:v>
                </c:pt>
                <c:pt idx="19">
                  <c:v>40.01</c:v>
                </c:pt>
                <c:pt idx="20">
                  <c:v>40.049999999999997</c:v>
                </c:pt>
                <c:pt idx="21">
                  <c:v>40.35</c:v>
                </c:pt>
                <c:pt idx="22">
                  <c:v>40.93</c:v>
                </c:pt>
                <c:pt idx="23">
                  <c:v>40.07</c:v>
                </c:pt>
                <c:pt idx="24">
                  <c:v>39.92</c:v>
                </c:pt>
                <c:pt idx="25">
                  <c:v>40.01</c:v>
                </c:pt>
                <c:pt idx="26">
                  <c:v>40.1</c:v>
                </c:pt>
                <c:pt idx="27">
                  <c:v>40.090000000000003</c:v>
                </c:pt>
                <c:pt idx="28">
                  <c:v>40.4</c:v>
                </c:pt>
                <c:pt idx="29">
                  <c:v>40.090000000000003</c:v>
                </c:pt>
                <c:pt idx="30">
                  <c:v>40.049999999999997</c:v>
                </c:pt>
                <c:pt idx="31">
                  <c:v>40.39</c:v>
                </c:pt>
                <c:pt idx="32">
                  <c:v>40.35</c:v>
                </c:pt>
                <c:pt idx="33">
                  <c:v>40.18</c:v>
                </c:pt>
                <c:pt idx="34">
                  <c:v>40.24</c:v>
                </c:pt>
                <c:pt idx="35">
                  <c:v>40.14</c:v>
                </c:pt>
                <c:pt idx="36">
                  <c:v>40.130000000000003</c:v>
                </c:pt>
                <c:pt idx="37">
                  <c:v>40.15</c:v>
                </c:pt>
                <c:pt idx="38">
                  <c:v>40.11</c:v>
                </c:pt>
                <c:pt idx="39">
                  <c:v>40.200000000000003</c:v>
                </c:pt>
                <c:pt idx="40">
                  <c:v>40.200000000000003</c:v>
                </c:pt>
                <c:pt idx="41">
                  <c:v>40.090000000000003</c:v>
                </c:pt>
                <c:pt idx="42">
                  <c:v>40.159999999999997</c:v>
                </c:pt>
                <c:pt idx="43">
                  <c:v>40.06</c:v>
                </c:pt>
                <c:pt idx="44">
                  <c:v>42.25</c:v>
                </c:pt>
                <c:pt idx="45">
                  <c:v>41.22</c:v>
                </c:pt>
                <c:pt idx="46">
                  <c:v>39.880000000000003</c:v>
                </c:pt>
                <c:pt idx="47">
                  <c:v>40.33</c:v>
                </c:pt>
                <c:pt idx="48">
                  <c:v>40</c:v>
                </c:pt>
                <c:pt idx="49">
                  <c:v>40.22</c:v>
                </c:pt>
                <c:pt idx="50">
                  <c:v>39.840000000000003</c:v>
                </c:pt>
                <c:pt idx="51">
                  <c:v>40.21</c:v>
                </c:pt>
                <c:pt idx="52">
                  <c:v>40.01</c:v>
                </c:pt>
                <c:pt idx="53">
                  <c:v>40.159999999999997</c:v>
                </c:pt>
                <c:pt idx="54">
                  <c:v>39.96</c:v>
                </c:pt>
                <c:pt idx="55">
                  <c:v>39.880000000000003</c:v>
                </c:pt>
                <c:pt idx="56">
                  <c:v>40.07</c:v>
                </c:pt>
                <c:pt idx="57" formatCode="General">
                  <c:v>40.130000000000003</c:v>
                </c:pt>
                <c:pt idx="58" formatCode="General">
                  <c:v>39.840000000000003</c:v>
                </c:pt>
                <c:pt idx="59" formatCode="General">
                  <c:v>39.840000000000003</c:v>
                </c:pt>
                <c:pt idx="60" formatCode="General">
                  <c:v>39.950000000000003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'50 Grams'!$E$18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Grams'!$E$19:$E$79</c:f>
              <c:numCache>
                <c:formatCode>0.00</c:formatCode>
                <c:ptCount val="61"/>
                <c:pt idx="0">
                  <c:v>42.16</c:v>
                </c:pt>
                <c:pt idx="1">
                  <c:v>40.15</c:v>
                </c:pt>
                <c:pt idx="2">
                  <c:v>40.159999999999997</c:v>
                </c:pt>
                <c:pt idx="3">
                  <c:v>40.21</c:v>
                </c:pt>
                <c:pt idx="4">
                  <c:v>40.549999999999997</c:v>
                </c:pt>
                <c:pt idx="5">
                  <c:v>39.9</c:v>
                </c:pt>
                <c:pt idx="6">
                  <c:v>40.01</c:v>
                </c:pt>
                <c:pt idx="7">
                  <c:v>40.130000000000003</c:v>
                </c:pt>
                <c:pt idx="8">
                  <c:v>40.090000000000003</c:v>
                </c:pt>
                <c:pt idx="9">
                  <c:v>40.58</c:v>
                </c:pt>
                <c:pt idx="10">
                  <c:v>40.18</c:v>
                </c:pt>
                <c:pt idx="11">
                  <c:v>40.229999999999997</c:v>
                </c:pt>
                <c:pt idx="12">
                  <c:v>40.26</c:v>
                </c:pt>
                <c:pt idx="13">
                  <c:v>40.03</c:v>
                </c:pt>
                <c:pt idx="14">
                  <c:v>40.229999999999997</c:v>
                </c:pt>
                <c:pt idx="15">
                  <c:v>40</c:v>
                </c:pt>
                <c:pt idx="16">
                  <c:v>39.99</c:v>
                </c:pt>
                <c:pt idx="17">
                  <c:v>40.04</c:v>
                </c:pt>
                <c:pt idx="18">
                  <c:v>40.07</c:v>
                </c:pt>
                <c:pt idx="19">
                  <c:v>40.22</c:v>
                </c:pt>
                <c:pt idx="20">
                  <c:v>40.090000000000003</c:v>
                </c:pt>
                <c:pt idx="21">
                  <c:v>39.97</c:v>
                </c:pt>
                <c:pt idx="22">
                  <c:v>39.99</c:v>
                </c:pt>
                <c:pt idx="23">
                  <c:v>40.049999999999997</c:v>
                </c:pt>
                <c:pt idx="24">
                  <c:v>39.99</c:v>
                </c:pt>
                <c:pt idx="25">
                  <c:v>40.06</c:v>
                </c:pt>
                <c:pt idx="26">
                  <c:v>40.86</c:v>
                </c:pt>
                <c:pt idx="27">
                  <c:v>39.78</c:v>
                </c:pt>
                <c:pt idx="28">
                  <c:v>40.369999999999997</c:v>
                </c:pt>
                <c:pt idx="29">
                  <c:v>40.28</c:v>
                </c:pt>
                <c:pt idx="30">
                  <c:v>39.979999999999997</c:v>
                </c:pt>
                <c:pt idx="31">
                  <c:v>40.15</c:v>
                </c:pt>
                <c:pt idx="32">
                  <c:v>40.51</c:v>
                </c:pt>
                <c:pt idx="33">
                  <c:v>40.11</c:v>
                </c:pt>
                <c:pt idx="34">
                  <c:v>40.6</c:v>
                </c:pt>
                <c:pt idx="35">
                  <c:v>40.119999999999997</c:v>
                </c:pt>
                <c:pt idx="36">
                  <c:v>40.42</c:v>
                </c:pt>
                <c:pt idx="37">
                  <c:v>39.869999999999997</c:v>
                </c:pt>
                <c:pt idx="38">
                  <c:v>39.799999999999997</c:v>
                </c:pt>
                <c:pt idx="39">
                  <c:v>39.950000000000003</c:v>
                </c:pt>
                <c:pt idx="40">
                  <c:v>40.130000000000003</c:v>
                </c:pt>
                <c:pt idx="41">
                  <c:v>40.229999999999997</c:v>
                </c:pt>
                <c:pt idx="42">
                  <c:v>40.200000000000003</c:v>
                </c:pt>
                <c:pt idx="43">
                  <c:v>39.950000000000003</c:v>
                </c:pt>
                <c:pt idx="44">
                  <c:v>41.28</c:v>
                </c:pt>
                <c:pt idx="45">
                  <c:v>40</c:v>
                </c:pt>
                <c:pt idx="46">
                  <c:v>40.340000000000003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'50 Grams'!$F$18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Grams'!$F$19:$F$79</c:f>
              <c:numCache>
                <c:formatCode>0.00</c:formatCode>
                <c:ptCount val="61"/>
                <c:pt idx="0">
                  <c:v>42.31</c:v>
                </c:pt>
                <c:pt idx="1">
                  <c:v>40.19</c:v>
                </c:pt>
                <c:pt idx="2">
                  <c:v>40.98</c:v>
                </c:pt>
                <c:pt idx="3">
                  <c:v>40.42</c:v>
                </c:pt>
                <c:pt idx="4">
                  <c:v>40.14</c:v>
                </c:pt>
                <c:pt idx="5">
                  <c:v>41.54</c:v>
                </c:pt>
                <c:pt idx="6">
                  <c:v>39.85</c:v>
                </c:pt>
                <c:pt idx="7">
                  <c:v>40.43</c:v>
                </c:pt>
                <c:pt idx="8">
                  <c:v>39.96</c:v>
                </c:pt>
                <c:pt idx="9">
                  <c:v>41.84</c:v>
                </c:pt>
                <c:pt idx="10">
                  <c:v>40</c:v>
                </c:pt>
                <c:pt idx="11">
                  <c:v>40.01</c:v>
                </c:pt>
                <c:pt idx="12">
                  <c:v>39.83</c:v>
                </c:pt>
                <c:pt idx="13">
                  <c:v>40.020000000000003</c:v>
                </c:pt>
                <c:pt idx="14">
                  <c:v>40.14</c:v>
                </c:pt>
                <c:pt idx="15">
                  <c:v>39.92</c:v>
                </c:pt>
                <c:pt idx="16">
                  <c:v>39.869999999999997</c:v>
                </c:pt>
                <c:pt idx="17">
                  <c:v>40.07</c:v>
                </c:pt>
                <c:pt idx="18">
                  <c:v>39.96</c:v>
                </c:pt>
                <c:pt idx="19">
                  <c:v>40.57</c:v>
                </c:pt>
                <c:pt idx="20">
                  <c:v>40.049999999999997</c:v>
                </c:pt>
                <c:pt idx="21">
                  <c:v>39.96</c:v>
                </c:pt>
                <c:pt idx="22">
                  <c:v>39.92</c:v>
                </c:pt>
                <c:pt idx="23">
                  <c:v>39.94</c:v>
                </c:pt>
                <c:pt idx="24">
                  <c:v>40.08</c:v>
                </c:pt>
                <c:pt idx="25">
                  <c:v>40.03</c:v>
                </c:pt>
                <c:pt idx="26">
                  <c:v>39.86</c:v>
                </c:pt>
                <c:pt idx="27">
                  <c:v>39.96</c:v>
                </c:pt>
                <c:pt idx="28">
                  <c:v>39.92</c:v>
                </c:pt>
                <c:pt idx="29">
                  <c:v>40.119999999999997</c:v>
                </c:pt>
                <c:pt idx="30">
                  <c:v>40.08</c:v>
                </c:pt>
                <c:pt idx="31">
                  <c:v>40.19</c:v>
                </c:pt>
                <c:pt idx="32">
                  <c:v>39.89</c:v>
                </c:pt>
                <c:pt idx="33">
                  <c:v>39.770000000000003</c:v>
                </c:pt>
                <c:pt idx="34">
                  <c:v>40.08</c:v>
                </c:pt>
                <c:pt idx="35">
                  <c:v>39.770000000000003</c:v>
                </c:pt>
                <c:pt idx="36">
                  <c:v>39.880000000000003</c:v>
                </c:pt>
                <c:pt idx="37">
                  <c:v>39.85</c:v>
                </c:pt>
                <c:pt idx="38">
                  <c:v>40</c:v>
                </c:pt>
                <c:pt idx="39">
                  <c:v>39.92</c:v>
                </c:pt>
                <c:pt idx="40">
                  <c:v>40.020000000000003</c:v>
                </c:pt>
                <c:pt idx="41">
                  <c:v>40.32</c:v>
                </c:pt>
                <c:pt idx="42">
                  <c:v>39.94</c:v>
                </c:pt>
                <c:pt idx="43">
                  <c:v>39.99</c:v>
                </c:pt>
                <c:pt idx="44">
                  <c:v>40.08</c:v>
                </c:pt>
                <c:pt idx="45">
                  <c:v>39.909999999999997</c:v>
                </c:pt>
                <c:pt idx="46">
                  <c:v>40.479999999999997</c:v>
                </c:pt>
                <c:pt idx="47">
                  <c:v>40.14</c:v>
                </c:pt>
                <c:pt idx="48">
                  <c:v>39.799999999999997</c:v>
                </c:pt>
                <c:pt idx="49">
                  <c:v>39.96</c:v>
                </c:pt>
                <c:pt idx="50">
                  <c:v>39.89</c:v>
                </c:pt>
                <c:pt idx="51">
                  <c:v>39.99</c:v>
                </c:pt>
                <c:pt idx="52">
                  <c:v>39.99</c:v>
                </c:pt>
                <c:pt idx="53">
                  <c:v>39.99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'50 Grams'!$G$18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Grams'!$G$19:$G$79</c:f>
              <c:numCache>
                <c:formatCode>0.00</c:formatCode>
                <c:ptCount val="61"/>
                <c:pt idx="0">
                  <c:v>41.75</c:v>
                </c:pt>
                <c:pt idx="1">
                  <c:v>40.020000000000003</c:v>
                </c:pt>
                <c:pt idx="2">
                  <c:v>40.64</c:v>
                </c:pt>
                <c:pt idx="3">
                  <c:v>40.729999999999997</c:v>
                </c:pt>
                <c:pt idx="4">
                  <c:v>40.89</c:v>
                </c:pt>
                <c:pt idx="5">
                  <c:v>40.299999999999997</c:v>
                </c:pt>
                <c:pt idx="6">
                  <c:v>40.159999999999997</c:v>
                </c:pt>
                <c:pt idx="7">
                  <c:v>39.96</c:v>
                </c:pt>
                <c:pt idx="8">
                  <c:v>41.03</c:v>
                </c:pt>
                <c:pt idx="9">
                  <c:v>40.47</c:v>
                </c:pt>
                <c:pt idx="10">
                  <c:v>39.909999999999997</c:v>
                </c:pt>
                <c:pt idx="11">
                  <c:v>40.4</c:v>
                </c:pt>
                <c:pt idx="12">
                  <c:v>40.19</c:v>
                </c:pt>
                <c:pt idx="13">
                  <c:v>40.18</c:v>
                </c:pt>
                <c:pt idx="14">
                  <c:v>40.1</c:v>
                </c:pt>
                <c:pt idx="15">
                  <c:v>40.049999999999997</c:v>
                </c:pt>
                <c:pt idx="16">
                  <c:v>40.07</c:v>
                </c:pt>
                <c:pt idx="17">
                  <c:v>39.97</c:v>
                </c:pt>
                <c:pt idx="18">
                  <c:v>40.130000000000003</c:v>
                </c:pt>
                <c:pt idx="19">
                  <c:v>39.9</c:v>
                </c:pt>
                <c:pt idx="20">
                  <c:v>40</c:v>
                </c:pt>
                <c:pt idx="21">
                  <c:v>40.03</c:v>
                </c:pt>
                <c:pt idx="22">
                  <c:v>40.11</c:v>
                </c:pt>
                <c:pt idx="23">
                  <c:v>40.36</c:v>
                </c:pt>
                <c:pt idx="24">
                  <c:v>40.18</c:v>
                </c:pt>
                <c:pt idx="25">
                  <c:v>40.06</c:v>
                </c:pt>
                <c:pt idx="26">
                  <c:v>40.21</c:v>
                </c:pt>
                <c:pt idx="27">
                  <c:v>40.07</c:v>
                </c:pt>
                <c:pt idx="28">
                  <c:v>39.979999999999997</c:v>
                </c:pt>
                <c:pt idx="29">
                  <c:v>39.93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'50 Grams'!$H$18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Grams'!$H$19:$H$79</c:f>
              <c:numCache>
                <c:formatCode>0.00</c:formatCode>
                <c:ptCount val="61"/>
                <c:pt idx="0">
                  <c:v>41.18</c:v>
                </c:pt>
                <c:pt idx="1">
                  <c:v>40.11</c:v>
                </c:pt>
                <c:pt idx="2">
                  <c:v>40</c:v>
                </c:pt>
                <c:pt idx="3">
                  <c:v>40.049999999999997</c:v>
                </c:pt>
                <c:pt idx="4">
                  <c:v>40.04</c:v>
                </c:pt>
                <c:pt idx="5">
                  <c:v>40.22</c:v>
                </c:pt>
                <c:pt idx="6">
                  <c:v>40.01</c:v>
                </c:pt>
                <c:pt idx="7">
                  <c:v>40.46</c:v>
                </c:pt>
                <c:pt idx="8">
                  <c:v>40.299999999999997</c:v>
                </c:pt>
                <c:pt idx="9">
                  <c:v>40.14</c:v>
                </c:pt>
                <c:pt idx="10">
                  <c:v>39.94</c:v>
                </c:pt>
                <c:pt idx="11">
                  <c:v>40.51</c:v>
                </c:pt>
                <c:pt idx="12">
                  <c:v>40.020000000000003</c:v>
                </c:pt>
                <c:pt idx="13">
                  <c:v>40.01</c:v>
                </c:pt>
                <c:pt idx="14">
                  <c:v>40.92</c:v>
                </c:pt>
                <c:pt idx="15">
                  <c:v>40.42</c:v>
                </c:pt>
                <c:pt idx="16">
                  <c:v>42.39</c:v>
                </c:pt>
                <c:pt idx="17">
                  <c:v>40.369999999999997</c:v>
                </c:pt>
                <c:pt idx="18">
                  <c:v>40.130000000000003</c:v>
                </c:pt>
                <c:pt idx="19">
                  <c:v>40.35</c:v>
                </c:pt>
                <c:pt idx="20">
                  <c:v>40.21</c:v>
                </c:pt>
                <c:pt idx="21">
                  <c:v>40.07</c:v>
                </c:pt>
                <c:pt idx="22">
                  <c:v>40.090000000000003</c:v>
                </c:pt>
                <c:pt idx="23">
                  <c:v>40.200000000000003</c:v>
                </c:pt>
                <c:pt idx="24">
                  <c:v>40.1</c:v>
                </c:pt>
                <c:pt idx="25">
                  <c:v>40.19</c:v>
                </c:pt>
                <c:pt idx="26">
                  <c:v>40.07</c:v>
                </c:pt>
                <c:pt idx="27">
                  <c:v>39.979999999999997</c:v>
                </c:pt>
                <c:pt idx="28">
                  <c:v>40.19</c:v>
                </c:pt>
                <c:pt idx="29">
                  <c:v>40.08</c:v>
                </c:pt>
                <c:pt idx="30">
                  <c:v>40.21</c:v>
                </c:pt>
                <c:pt idx="31">
                  <c:v>40.22</c:v>
                </c:pt>
                <c:pt idx="32">
                  <c:v>40.200000000000003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7011584"/>
        <c:axId val="303960576"/>
      </c:lineChart>
      <c:catAx>
        <c:axId val="307011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3960576"/>
        <c:crosses val="autoZero"/>
        <c:auto val="1"/>
        <c:lblAlgn val="ctr"/>
        <c:lblOffset val="100"/>
        <c:noMultiLvlLbl val="0"/>
      </c:catAx>
      <c:valAx>
        <c:axId val="30396057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070115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'Battle Master'!$C$18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Master'!$C$19:$C$80</c:f>
              <c:numCache>
                <c:formatCode>0.00</c:formatCode>
                <c:ptCount val="62"/>
                <c:pt idx="0">
                  <c:v>42.59</c:v>
                </c:pt>
                <c:pt idx="1">
                  <c:v>42.48</c:v>
                </c:pt>
                <c:pt idx="2">
                  <c:v>43.49</c:v>
                </c:pt>
                <c:pt idx="3">
                  <c:v>41.07</c:v>
                </c:pt>
                <c:pt idx="4">
                  <c:v>39.97</c:v>
                </c:pt>
                <c:pt idx="5">
                  <c:v>39.979999999999997</c:v>
                </c:pt>
                <c:pt idx="6">
                  <c:v>40.08</c:v>
                </c:pt>
                <c:pt idx="7">
                  <c:v>40.06</c:v>
                </c:pt>
                <c:pt idx="8">
                  <c:v>40.19</c:v>
                </c:pt>
                <c:pt idx="9">
                  <c:v>40.94</c:v>
                </c:pt>
                <c:pt idx="10">
                  <c:v>40.57</c:v>
                </c:pt>
                <c:pt idx="11">
                  <c:v>40.090000000000003</c:v>
                </c:pt>
                <c:pt idx="12">
                  <c:v>40.44</c:v>
                </c:pt>
                <c:pt idx="13">
                  <c:v>40.229999999999997</c:v>
                </c:pt>
                <c:pt idx="14">
                  <c:v>39.81</c:v>
                </c:pt>
                <c:pt idx="15">
                  <c:v>40.4</c:v>
                </c:pt>
                <c:pt idx="16">
                  <c:v>40.5</c:v>
                </c:pt>
                <c:pt idx="17">
                  <c:v>40.46</c:v>
                </c:pt>
                <c:pt idx="18">
                  <c:v>39.94</c:v>
                </c:pt>
                <c:pt idx="19">
                  <c:v>39.700000000000003</c:v>
                </c:pt>
                <c:pt idx="20">
                  <c:v>39.78</c:v>
                </c:pt>
                <c:pt idx="21">
                  <c:v>39.85</c:v>
                </c:pt>
                <c:pt idx="22">
                  <c:v>39.950000000000003</c:v>
                </c:pt>
                <c:pt idx="23">
                  <c:v>39.909999999999997</c:v>
                </c:pt>
                <c:pt idx="24">
                  <c:v>39.81</c:v>
                </c:pt>
                <c:pt idx="25">
                  <c:v>39.82</c:v>
                </c:pt>
                <c:pt idx="26">
                  <c:v>39.94</c:v>
                </c:pt>
                <c:pt idx="27">
                  <c:v>40.049999999999997</c:v>
                </c:pt>
                <c:pt idx="28">
                  <c:v>39.74</c:v>
                </c:pt>
                <c:pt idx="29">
                  <c:v>40.22</c:v>
                </c:pt>
                <c:pt idx="30">
                  <c:v>40</c:v>
                </c:pt>
                <c:pt idx="31">
                  <c:v>39.880000000000003</c:v>
                </c:pt>
                <c:pt idx="32">
                  <c:v>39.79</c:v>
                </c:pt>
                <c:pt idx="33">
                  <c:v>39.76</c:v>
                </c:pt>
                <c:pt idx="34">
                  <c:v>39.770000000000003</c:v>
                </c:pt>
                <c:pt idx="35">
                  <c:v>40.54</c:v>
                </c:pt>
                <c:pt idx="36">
                  <c:v>39.94</c:v>
                </c:pt>
                <c:pt idx="37">
                  <c:v>39.96</c:v>
                </c:pt>
                <c:pt idx="38">
                  <c:v>40.25</c:v>
                </c:pt>
                <c:pt idx="39">
                  <c:v>40.020000000000003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'Battle Master'!$D$18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Master'!$D$19:$D$80</c:f>
              <c:numCache>
                <c:formatCode>0.00</c:formatCode>
                <c:ptCount val="62"/>
                <c:pt idx="0">
                  <c:v>42.42</c:v>
                </c:pt>
                <c:pt idx="1">
                  <c:v>41.56</c:v>
                </c:pt>
                <c:pt idx="2">
                  <c:v>41.32</c:v>
                </c:pt>
                <c:pt idx="3">
                  <c:v>40.479999999999997</c:v>
                </c:pt>
                <c:pt idx="4">
                  <c:v>40.14</c:v>
                </c:pt>
                <c:pt idx="5">
                  <c:v>40.78</c:v>
                </c:pt>
                <c:pt idx="6">
                  <c:v>40.130000000000003</c:v>
                </c:pt>
                <c:pt idx="7">
                  <c:v>40.520000000000003</c:v>
                </c:pt>
                <c:pt idx="8">
                  <c:v>41.41</c:v>
                </c:pt>
                <c:pt idx="9">
                  <c:v>41.09</c:v>
                </c:pt>
                <c:pt idx="10">
                  <c:v>39.83</c:v>
                </c:pt>
                <c:pt idx="11">
                  <c:v>39.909999999999997</c:v>
                </c:pt>
                <c:pt idx="12">
                  <c:v>39.880000000000003</c:v>
                </c:pt>
                <c:pt idx="13">
                  <c:v>40.26</c:v>
                </c:pt>
                <c:pt idx="14">
                  <c:v>40.01</c:v>
                </c:pt>
                <c:pt idx="15">
                  <c:v>40.630000000000003</c:v>
                </c:pt>
                <c:pt idx="16">
                  <c:v>39.97</c:v>
                </c:pt>
                <c:pt idx="17">
                  <c:v>39.94</c:v>
                </c:pt>
                <c:pt idx="18">
                  <c:v>40.33</c:v>
                </c:pt>
                <c:pt idx="19">
                  <c:v>40.020000000000003</c:v>
                </c:pt>
                <c:pt idx="20">
                  <c:v>40.04</c:v>
                </c:pt>
                <c:pt idx="21">
                  <c:v>40.270000000000003</c:v>
                </c:pt>
                <c:pt idx="22">
                  <c:v>39.909999999999997</c:v>
                </c:pt>
                <c:pt idx="23">
                  <c:v>40.340000000000003</c:v>
                </c:pt>
                <c:pt idx="24">
                  <c:v>40.01</c:v>
                </c:pt>
                <c:pt idx="25">
                  <c:v>40.01</c:v>
                </c:pt>
                <c:pt idx="26">
                  <c:v>40.36</c:v>
                </c:pt>
                <c:pt idx="27">
                  <c:v>40.26</c:v>
                </c:pt>
                <c:pt idx="28">
                  <c:v>40.299999999999997</c:v>
                </c:pt>
                <c:pt idx="29">
                  <c:v>40.19</c:v>
                </c:pt>
                <c:pt idx="30">
                  <c:v>39.869999999999997</c:v>
                </c:pt>
                <c:pt idx="31">
                  <c:v>40.090000000000003</c:v>
                </c:pt>
                <c:pt idx="32">
                  <c:v>40.19</c:v>
                </c:pt>
                <c:pt idx="33">
                  <c:v>39.799999999999997</c:v>
                </c:pt>
                <c:pt idx="34">
                  <c:v>40.06</c:v>
                </c:pt>
                <c:pt idx="35">
                  <c:v>39.840000000000003</c:v>
                </c:pt>
                <c:pt idx="36">
                  <c:v>39.86</c:v>
                </c:pt>
                <c:pt idx="37">
                  <c:v>40.090000000000003</c:v>
                </c:pt>
                <c:pt idx="38">
                  <c:v>40.07</c:v>
                </c:pt>
                <c:pt idx="39">
                  <c:v>40.76</c:v>
                </c:pt>
                <c:pt idx="40">
                  <c:v>40.18</c:v>
                </c:pt>
                <c:pt idx="41">
                  <c:v>39.950000000000003</c:v>
                </c:pt>
                <c:pt idx="42">
                  <c:v>41.74</c:v>
                </c:pt>
                <c:pt idx="43">
                  <c:v>40.22</c:v>
                </c:pt>
                <c:pt idx="44">
                  <c:v>40</c:v>
                </c:pt>
                <c:pt idx="45">
                  <c:v>41.47</c:v>
                </c:pt>
                <c:pt idx="46">
                  <c:v>40.229999999999997</c:v>
                </c:pt>
                <c:pt idx="47">
                  <c:v>39.82</c:v>
                </c:pt>
                <c:pt idx="48">
                  <c:v>40.68</c:v>
                </c:pt>
                <c:pt idx="49">
                  <c:v>40.479999999999997</c:v>
                </c:pt>
                <c:pt idx="50">
                  <c:v>40.11</c:v>
                </c:pt>
                <c:pt idx="51">
                  <c:v>40.090000000000003</c:v>
                </c:pt>
                <c:pt idx="52">
                  <c:v>40.06</c:v>
                </c:pt>
                <c:pt idx="53">
                  <c:v>40.24</c:v>
                </c:pt>
                <c:pt idx="54">
                  <c:v>40.270000000000003</c:v>
                </c:pt>
                <c:pt idx="55">
                  <c:v>40.39</c:v>
                </c:pt>
                <c:pt idx="56">
                  <c:v>40.090000000000003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'Battle Master'!$E$18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Master'!$E$19:$E$80</c:f>
              <c:numCache>
                <c:formatCode>0.00</c:formatCode>
                <c:ptCount val="62"/>
                <c:pt idx="0">
                  <c:v>43.83</c:v>
                </c:pt>
                <c:pt idx="1">
                  <c:v>40.28</c:v>
                </c:pt>
                <c:pt idx="2">
                  <c:v>40.18</c:v>
                </c:pt>
                <c:pt idx="3">
                  <c:v>39.96</c:v>
                </c:pt>
                <c:pt idx="4">
                  <c:v>40.07</c:v>
                </c:pt>
                <c:pt idx="5">
                  <c:v>40.1</c:v>
                </c:pt>
                <c:pt idx="6">
                  <c:v>40.26</c:v>
                </c:pt>
                <c:pt idx="7">
                  <c:v>40.090000000000003</c:v>
                </c:pt>
                <c:pt idx="8">
                  <c:v>40.549999999999997</c:v>
                </c:pt>
                <c:pt idx="9">
                  <c:v>40.619999999999997</c:v>
                </c:pt>
                <c:pt idx="10">
                  <c:v>40.07</c:v>
                </c:pt>
                <c:pt idx="11">
                  <c:v>40.090000000000003</c:v>
                </c:pt>
                <c:pt idx="12">
                  <c:v>40.19</c:v>
                </c:pt>
                <c:pt idx="13">
                  <c:v>39.950000000000003</c:v>
                </c:pt>
                <c:pt idx="14">
                  <c:v>41.42</c:v>
                </c:pt>
                <c:pt idx="15">
                  <c:v>40.11</c:v>
                </c:pt>
                <c:pt idx="16">
                  <c:v>40.07</c:v>
                </c:pt>
                <c:pt idx="17">
                  <c:v>39.93</c:v>
                </c:pt>
                <c:pt idx="18">
                  <c:v>39.93</c:v>
                </c:pt>
                <c:pt idx="19">
                  <c:v>40.03</c:v>
                </c:pt>
                <c:pt idx="20">
                  <c:v>39.82</c:v>
                </c:pt>
                <c:pt idx="21">
                  <c:v>39.92</c:v>
                </c:pt>
                <c:pt idx="22">
                  <c:v>40.06</c:v>
                </c:pt>
                <c:pt idx="23">
                  <c:v>39.869999999999997</c:v>
                </c:pt>
                <c:pt idx="24">
                  <c:v>39.909999999999997</c:v>
                </c:pt>
                <c:pt idx="25">
                  <c:v>40.1</c:v>
                </c:pt>
                <c:pt idx="26">
                  <c:v>40.25</c:v>
                </c:pt>
                <c:pt idx="27">
                  <c:v>39.9</c:v>
                </c:pt>
                <c:pt idx="28">
                  <c:v>39.99</c:v>
                </c:pt>
                <c:pt idx="29">
                  <c:v>39.86</c:v>
                </c:pt>
                <c:pt idx="30">
                  <c:v>39.97</c:v>
                </c:pt>
                <c:pt idx="31">
                  <c:v>39.85</c:v>
                </c:pt>
                <c:pt idx="32">
                  <c:v>39.93</c:v>
                </c:pt>
                <c:pt idx="33">
                  <c:v>40.17</c:v>
                </c:pt>
                <c:pt idx="34">
                  <c:v>40.01</c:v>
                </c:pt>
                <c:pt idx="35">
                  <c:v>39.97</c:v>
                </c:pt>
                <c:pt idx="36">
                  <c:v>39.880000000000003</c:v>
                </c:pt>
                <c:pt idx="37">
                  <c:v>40.119999999999997</c:v>
                </c:pt>
                <c:pt idx="38">
                  <c:v>40.26</c:v>
                </c:pt>
                <c:pt idx="39">
                  <c:v>40.31</c:v>
                </c:pt>
                <c:pt idx="40">
                  <c:v>40.22</c:v>
                </c:pt>
                <c:pt idx="41">
                  <c:v>40.049999999999997</c:v>
                </c:pt>
                <c:pt idx="42">
                  <c:v>40.369999999999997</c:v>
                </c:pt>
                <c:pt idx="43">
                  <c:v>40.35</c:v>
                </c:pt>
                <c:pt idx="44">
                  <c:v>40.07</c:v>
                </c:pt>
                <c:pt idx="45">
                  <c:v>39.75</c:v>
                </c:pt>
                <c:pt idx="46">
                  <c:v>39.770000000000003</c:v>
                </c:pt>
                <c:pt idx="47">
                  <c:v>39.840000000000003</c:v>
                </c:pt>
                <c:pt idx="48">
                  <c:v>40.03</c:v>
                </c:pt>
                <c:pt idx="49">
                  <c:v>40.049999999999997</c:v>
                </c:pt>
                <c:pt idx="50">
                  <c:v>39.770000000000003</c:v>
                </c:pt>
                <c:pt idx="51">
                  <c:v>39.86</c:v>
                </c:pt>
                <c:pt idx="52">
                  <c:v>39.99</c:v>
                </c:pt>
                <c:pt idx="53">
                  <c:v>39.979999999999997</c:v>
                </c:pt>
                <c:pt idx="54">
                  <c:v>39.99</c:v>
                </c:pt>
                <c:pt idx="55">
                  <c:v>39.96</c:v>
                </c:pt>
                <c:pt idx="56">
                  <c:v>40.4</c:v>
                </c:pt>
                <c:pt idx="57" formatCode="General">
                  <c:v>40.130000000000003</c:v>
                </c:pt>
                <c:pt idx="58" formatCode="General">
                  <c:v>39.799999999999997</c:v>
                </c:pt>
                <c:pt idx="59" formatCode="General">
                  <c:v>39.92</c:v>
                </c:pt>
                <c:pt idx="60" formatCode="General">
                  <c:v>39.74</c:v>
                </c:pt>
                <c:pt idx="61" formatCode="General">
                  <c:v>40.07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'Battle Master'!$F$18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Master'!$F$19:$F$80</c:f>
              <c:numCache>
                <c:formatCode>0.00</c:formatCode>
                <c:ptCount val="62"/>
                <c:pt idx="0">
                  <c:v>42.22</c:v>
                </c:pt>
                <c:pt idx="1">
                  <c:v>41.17</c:v>
                </c:pt>
                <c:pt idx="2">
                  <c:v>40.659999999999997</c:v>
                </c:pt>
                <c:pt idx="3">
                  <c:v>40.340000000000003</c:v>
                </c:pt>
                <c:pt idx="4">
                  <c:v>40.07</c:v>
                </c:pt>
                <c:pt idx="5">
                  <c:v>40.17</c:v>
                </c:pt>
                <c:pt idx="6">
                  <c:v>40.49</c:v>
                </c:pt>
                <c:pt idx="7">
                  <c:v>40.33</c:v>
                </c:pt>
                <c:pt idx="8">
                  <c:v>40.11</c:v>
                </c:pt>
                <c:pt idx="9">
                  <c:v>40.270000000000003</c:v>
                </c:pt>
                <c:pt idx="10">
                  <c:v>41.49</c:v>
                </c:pt>
                <c:pt idx="11">
                  <c:v>40.94</c:v>
                </c:pt>
                <c:pt idx="12">
                  <c:v>41.08</c:v>
                </c:pt>
                <c:pt idx="13">
                  <c:v>39.950000000000003</c:v>
                </c:pt>
                <c:pt idx="14">
                  <c:v>40.07</c:v>
                </c:pt>
                <c:pt idx="15">
                  <c:v>39.99</c:v>
                </c:pt>
                <c:pt idx="16">
                  <c:v>40.33</c:v>
                </c:pt>
                <c:pt idx="17">
                  <c:v>40.200000000000003</c:v>
                </c:pt>
                <c:pt idx="18">
                  <c:v>40.35</c:v>
                </c:pt>
                <c:pt idx="19">
                  <c:v>41.48</c:v>
                </c:pt>
                <c:pt idx="20">
                  <c:v>40.11</c:v>
                </c:pt>
                <c:pt idx="21">
                  <c:v>40.19</c:v>
                </c:pt>
                <c:pt idx="22">
                  <c:v>40.14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'Battle Master'!$G$18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Master'!$G$19:$G$80</c:f>
              <c:numCache>
                <c:formatCode>0.00</c:formatCode>
                <c:ptCount val="62"/>
                <c:pt idx="0">
                  <c:v>42.04</c:v>
                </c:pt>
                <c:pt idx="1">
                  <c:v>40.33</c:v>
                </c:pt>
                <c:pt idx="2">
                  <c:v>40.21</c:v>
                </c:pt>
                <c:pt idx="3">
                  <c:v>40.119999999999997</c:v>
                </c:pt>
                <c:pt idx="4">
                  <c:v>40.22</c:v>
                </c:pt>
                <c:pt idx="5">
                  <c:v>40.25</c:v>
                </c:pt>
                <c:pt idx="6">
                  <c:v>39.979999999999997</c:v>
                </c:pt>
                <c:pt idx="7">
                  <c:v>40.74</c:v>
                </c:pt>
                <c:pt idx="8">
                  <c:v>40.24</c:v>
                </c:pt>
                <c:pt idx="9">
                  <c:v>39.89</c:v>
                </c:pt>
                <c:pt idx="10">
                  <c:v>39.869999999999997</c:v>
                </c:pt>
                <c:pt idx="11">
                  <c:v>40.14</c:v>
                </c:pt>
                <c:pt idx="12">
                  <c:v>40.590000000000003</c:v>
                </c:pt>
                <c:pt idx="13">
                  <c:v>40.29</c:v>
                </c:pt>
                <c:pt idx="14">
                  <c:v>40.33</c:v>
                </c:pt>
                <c:pt idx="15">
                  <c:v>40.380000000000003</c:v>
                </c:pt>
                <c:pt idx="16">
                  <c:v>40.200000000000003</c:v>
                </c:pt>
                <c:pt idx="17">
                  <c:v>40.130000000000003</c:v>
                </c:pt>
                <c:pt idx="18">
                  <c:v>40.020000000000003</c:v>
                </c:pt>
                <c:pt idx="19">
                  <c:v>40.03</c:v>
                </c:pt>
                <c:pt idx="20">
                  <c:v>39.75</c:v>
                </c:pt>
                <c:pt idx="21">
                  <c:v>40.83</c:v>
                </c:pt>
                <c:pt idx="22">
                  <c:v>40.64</c:v>
                </c:pt>
                <c:pt idx="23">
                  <c:v>39.93</c:v>
                </c:pt>
                <c:pt idx="24">
                  <c:v>40.049999999999997</c:v>
                </c:pt>
                <c:pt idx="25">
                  <c:v>40.57</c:v>
                </c:pt>
                <c:pt idx="26">
                  <c:v>40.54</c:v>
                </c:pt>
                <c:pt idx="27">
                  <c:v>39.94</c:v>
                </c:pt>
                <c:pt idx="28">
                  <c:v>39.86</c:v>
                </c:pt>
                <c:pt idx="29">
                  <c:v>40.65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'Battle Master'!$H$18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Master'!$H$19:$H$80</c:f>
              <c:numCache>
                <c:formatCode>0.00</c:formatCode>
                <c:ptCount val="62"/>
                <c:pt idx="0">
                  <c:v>41.34</c:v>
                </c:pt>
                <c:pt idx="1">
                  <c:v>39.99</c:v>
                </c:pt>
                <c:pt idx="2">
                  <c:v>40.17</c:v>
                </c:pt>
                <c:pt idx="3">
                  <c:v>40.03</c:v>
                </c:pt>
                <c:pt idx="4">
                  <c:v>40.340000000000003</c:v>
                </c:pt>
                <c:pt idx="5">
                  <c:v>39.97</c:v>
                </c:pt>
                <c:pt idx="6">
                  <c:v>40.29</c:v>
                </c:pt>
                <c:pt idx="7">
                  <c:v>39.79</c:v>
                </c:pt>
                <c:pt idx="8">
                  <c:v>40.17</c:v>
                </c:pt>
                <c:pt idx="9">
                  <c:v>40.619999999999997</c:v>
                </c:pt>
                <c:pt idx="10">
                  <c:v>40.1</c:v>
                </c:pt>
                <c:pt idx="11">
                  <c:v>39.99</c:v>
                </c:pt>
                <c:pt idx="12">
                  <c:v>40.200000000000003</c:v>
                </c:pt>
                <c:pt idx="13">
                  <c:v>39.94</c:v>
                </c:pt>
                <c:pt idx="14">
                  <c:v>40.01</c:v>
                </c:pt>
                <c:pt idx="15">
                  <c:v>40.35</c:v>
                </c:pt>
                <c:pt idx="16">
                  <c:v>39.880000000000003</c:v>
                </c:pt>
                <c:pt idx="17">
                  <c:v>40.299999999999997</c:v>
                </c:pt>
                <c:pt idx="18">
                  <c:v>40</c:v>
                </c:pt>
                <c:pt idx="19">
                  <c:v>41.18</c:v>
                </c:pt>
                <c:pt idx="20">
                  <c:v>40.6</c:v>
                </c:pt>
                <c:pt idx="21">
                  <c:v>39.96</c:v>
                </c:pt>
                <c:pt idx="22">
                  <c:v>39.880000000000003</c:v>
                </c:pt>
                <c:pt idx="23">
                  <c:v>40.07</c:v>
                </c:pt>
                <c:pt idx="24">
                  <c:v>40.020000000000003</c:v>
                </c:pt>
                <c:pt idx="25">
                  <c:v>39.83</c:v>
                </c:pt>
                <c:pt idx="26">
                  <c:v>39.950000000000003</c:v>
                </c:pt>
                <c:pt idx="27">
                  <c:v>39.99</c:v>
                </c:pt>
                <c:pt idx="28">
                  <c:v>40.130000000000003</c:v>
                </c:pt>
                <c:pt idx="29">
                  <c:v>39.93</c:v>
                </c:pt>
                <c:pt idx="30">
                  <c:v>40.07</c:v>
                </c:pt>
                <c:pt idx="31">
                  <c:v>40.15</c:v>
                </c:pt>
                <c:pt idx="32">
                  <c:v>40.869999999999997</c:v>
                </c:pt>
                <c:pt idx="33">
                  <c:v>40.6</c:v>
                </c:pt>
                <c:pt idx="34">
                  <c:v>40.33</c:v>
                </c:pt>
                <c:pt idx="35">
                  <c:v>40.04</c:v>
                </c:pt>
                <c:pt idx="36">
                  <c:v>39.72</c:v>
                </c:pt>
                <c:pt idx="37">
                  <c:v>39.97</c:v>
                </c:pt>
                <c:pt idx="38">
                  <c:v>39.75</c:v>
                </c:pt>
                <c:pt idx="39">
                  <c:v>40.03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290560"/>
        <c:axId val="201484544"/>
      </c:lineChart>
      <c:catAx>
        <c:axId val="26829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1484544"/>
        <c:crosses val="autoZero"/>
        <c:auto val="1"/>
        <c:lblAlgn val="ctr"/>
        <c:lblOffset val="100"/>
        <c:noMultiLvlLbl val="0"/>
      </c:catAx>
      <c:valAx>
        <c:axId val="20148454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682905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Hurricane!$C$18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Hurricane!$C$19:$C$78</c:f>
              <c:numCache>
                <c:formatCode>0.00</c:formatCode>
                <c:ptCount val="60"/>
                <c:pt idx="0">
                  <c:v>43.78</c:v>
                </c:pt>
                <c:pt idx="1">
                  <c:v>41.96</c:v>
                </c:pt>
                <c:pt idx="2">
                  <c:v>43.02</c:v>
                </c:pt>
                <c:pt idx="3">
                  <c:v>41.28</c:v>
                </c:pt>
                <c:pt idx="4">
                  <c:v>40.4</c:v>
                </c:pt>
                <c:pt idx="5">
                  <c:v>40.5</c:v>
                </c:pt>
                <c:pt idx="6">
                  <c:v>40.32</c:v>
                </c:pt>
                <c:pt idx="7">
                  <c:v>40.17</c:v>
                </c:pt>
                <c:pt idx="8">
                  <c:v>40.450000000000003</c:v>
                </c:pt>
                <c:pt idx="9">
                  <c:v>40.33</c:v>
                </c:pt>
                <c:pt idx="10">
                  <c:v>40.200000000000003</c:v>
                </c:pt>
                <c:pt idx="11">
                  <c:v>40.35</c:v>
                </c:pt>
                <c:pt idx="12">
                  <c:v>40.26</c:v>
                </c:pt>
                <c:pt idx="13">
                  <c:v>40.31</c:v>
                </c:pt>
                <c:pt idx="14">
                  <c:v>40.380000000000003</c:v>
                </c:pt>
                <c:pt idx="15">
                  <c:v>40.229999999999997</c:v>
                </c:pt>
                <c:pt idx="16">
                  <c:v>40.229999999999997</c:v>
                </c:pt>
                <c:pt idx="17">
                  <c:v>41.02</c:v>
                </c:pt>
                <c:pt idx="18">
                  <c:v>40.18</c:v>
                </c:pt>
                <c:pt idx="19">
                  <c:v>40.24</c:v>
                </c:pt>
                <c:pt idx="20">
                  <c:v>40.58</c:v>
                </c:pt>
                <c:pt idx="21">
                  <c:v>41.29</c:v>
                </c:pt>
                <c:pt idx="22">
                  <c:v>40.22</c:v>
                </c:pt>
                <c:pt idx="23">
                  <c:v>40.54</c:v>
                </c:pt>
                <c:pt idx="24">
                  <c:v>40.549999999999997</c:v>
                </c:pt>
                <c:pt idx="25">
                  <c:v>40.33</c:v>
                </c:pt>
                <c:pt idx="26">
                  <c:v>40.35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Hurricane!$D$18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Hurricane!$D$19:$D$78</c:f>
              <c:numCache>
                <c:formatCode>0.00</c:formatCode>
                <c:ptCount val="60"/>
                <c:pt idx="0">
                  <c:v>42.02</c:v>
                </c:pt>
                <c:pt idx="1">
                  <c:v>40.65</c:v>
                </c:pt>
                <c:pt idx="2">
                  <c:v>41.51</c:v>
                </c:pt>
                <c:pt idx="3">
                  <c:v>40.36</c:v>
                </c:pt>
                <c:pt idx="4">
                  <c:v>40.29</c:v>
                </c:pt>
                <c:pt idx="5">
                  <c:v>40.26</c:v>
                </c:pt>
                <c:pt idx="6">
                  <c:v>40.29</c:v>
                </c:pt>
                <c:pt idx="7">
                  <c:v>40.19</c:v>
                </c:pt>
                <c:pt idx="8">
                  <c:v>40.700000000000003</c:v>
                </c:pt>
                <c:pt idx="9">
                  <c:v>40.44</c:v>
                </c:pt>
                <c:pt idx="10">
                  <c:v>40.18</c:v>
                </c:pt>
                <c:pt idx="11">
                  <c:v>40.24</c:v>
                </c:pt>
                <c:pt idx="12">
                  <c:v>40.11</c:v>
                </c:pt>
                <c:pt idx="13">
                  <c:v>40.24</c:v>
                </c:pt>
                <c:pt idx="14">
                  <c:v>40.119999999999997</c:v>
                </c:pt>
                <c:pt idx="15">
                  <c:v>40.200000000000003</c:v>
                </c:pt>
                <c:pt idx="16">
                  <c:v>40.200000000000003</c:v>
                </c:pt>
                <c:pt idx="17">
                  <c:v>40.159999999999997</c:v>
                </c:pt>
                <c:pt idx="18">
                  <c:v>40.76</c:v>
                </c:pt>
                <c:pt idx="19">
                  <c:v>40.83</c:v>
                </c:pt>
                <c:pt idx="20">
                  <c:v>40.74</c:v>
                </c:pt>
                <c:pt idx="21">
                  <c:v>40.28</c:v>
                </c:pt>
                <c:pt idx="22">
                  <c:v>41.36</c:v>
                </c:pt>
                <c:pt idx="23">
                  <c:v>40.520000000000003</c:v>
                </c:pt>
                <c:pt idx="24">
                  <c:v>40.24</c:v>
                </c:pt>
                <c:pt idx="25">
                  <c:v>40.19</c:v>
                </c:pt>
                <c:pt idx="26">
                  <c:v>40.31</c:v>
                </c:pt>
                <c:pt idx="27">
                  <c:v>40.36</c:v>
                </c:pt>
                <c:pt idx="28">
                  <c:v>40.299999999999997</c:v>
                </c:pt>
                <c:pt idx="29">
                  <c:v>40.409999999999997</c:v>
                </c:pt>
                <c:pt idx="30">
                  <c:v>40.49</c:v>
                </c:pt>
                <c:pt idx="31">
                  <c:v>40.299999999999997</c:v>
                </c:pt>
                <c:pt idx="32">
                  <c:v>41.04</c:v>
                </c:pt>
                <c:pt idx="33">
                  <c:v>40.75</c:v>
                </c:pt>
                <c:pt idx="34">
                  <c:v>40.299999999999997</c:v>
                </c:pt>
                <c:pt idx="35">
                  <c:v>40.72</c:v>
                </c:pt>
                <c:pt idx="36">
                  <c:v>40.130000000000003</c:v>
                </c:pt>
                <c:pt idx="37">
                  <c:v>40.35</c:v>
                </c:pt>
                <c:pt idx="38">
                  <c:v>40.26</c:v>
                </c:pt>
                <c:pt idx="39">
                  <c:v>40.380000000000003</c:v>
                </c:pt>
                <c:pt idx="40">
                  <c:v>40.57</c:v>
                </c:pt>
                <c:pt idx="41">
                  <c:v>41.59</c:v>
                </c:pt>
                <c:pt idx="42">
                  <c:v>41.54</c:v>
                </c:pt>
                <c:pt idx="43">
                  <c:v>40.840000000000003</c:v>
                </c:pt>
                <c:pt idx="44">
                  <c:v>40.340000000000003</c:v>
                </c:pt>
                <c:pt idx="45">
                  <c:v>40.369999999999997</c:v>
                </c:pt>
                <c:pt idx="46">
                  <c:v>40.28</c:v>
                </c:pt>
                <c:pt idx="47">
                  <c:v>40.380000000000003</c:v>
                </c:pt>
                <c:pt idx="48">
                  <c:v>40.409999999999997</c:v>
                </c:pt>
                <c:pt idx="49">
                  <c:v>40.409999999999997</c:v>
                </c:pt>
                <c:pt idx="50">
                  <c:v>40.590000000000003</c:v>
                </c:pt>
                <c:pt idx="51">
                  <c:v>40.31</c:v>
                </c:pt>
                <c:pt idx="52">
                  <c:v>40.380000000000003</c:v>
                </c:pt>
                <c:pt idx="53">
                  <c:v>40.619999999999997</c:v>
                </c:pt>
                <c:pt idx="54">
                  <c:v>40.25</c:v>
                </c:pt>
                <c:pt idx="55">
                  <c:v>40.43</c:v>
                </c:pt>
                <c:pt idx="56">
                  <c:v>40.369999999999997</c:v>
                </c:pt>
                <c:pt idx="57" formatCode="General">
                  <c:v>41.01</c:v>
                </c:pt>
                <c:pt idx="58" formatCode="General">
                  <c:v>40.1</c:v>
                </c:pt>
                <c:pt idx="59" formatCode="General">
                  <c:v>40.98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Hurricane!$E$18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Hurricane!$E$19:$E$78</c:f>
              <c:numCache>
                <c:formatCode>0.00</c:formatCode>
                <c:ptCount val="60"/>
                <c:pt idx="0">
                  <c:v>42.5</c:v>
                </c:pt>
                <c:pt idx="1">
                  <c:v>40.200000000000003</c:v>
                </c:pt>
                <c:pt idx="2">
                  <c:v>40.049999999999997</c:v>
                </c:pt>
                <c:pt idx="3">
                  <c:v>39.979999999999997</c:v>
                </c:pt>
                <c:pt idx="4">
                  <c:v>40.130000000000003</c:v>
                </c:pt>
                <c:pt idx="5">
                  <c:v>40.18</c:v>
                </c:pt>
                <c:pt idx="6">
                  <c:v>40.06</c:v>
                </c:pt>
                <c:pt idx="7">
                  <c:v>39.99</c:v>
                </c:pt>
                <c:pt idx="8">
                  <c:v>39.99</c:v>
                </c:pt>
                <c:pt idx="9">
                  <c:v>40.159999999999997</c:v>
                </c:pt>
                <c:pt idx="10">
                  <c:v>40.119999999999997</c:v>
                </c:pt>
                <c:pt idx="11">
                  <c:v>40.08</c:v>
                </c:pt>
                <c:pt idx="12">
                  <c:v>40.119999999999997</c:v>
                </c:pt>
                <c:pt idx="13">
                  <c:v>39.880000000000003</c:v>
                </c:pt>
                <c:pt idx="14">
                  <c:v>39.9</c:v>
                </c:pt>
                <c:pt idx="15">
                  <c:v>40.14</c:v>
                </c:pt>
                <c:pt idx="16">
                  <c:v>40.119999999999997</c:v>
                </c:pt>
                <c:pt idx="17">
                  <c:v>40.119999999999997</c:v>
                </c:pt>
                <c:pt idx="18">
                  <c:v>40.049999999999997</c:v>
                </c:pt>
                <c:pt idx="19">
                  <c:v>40.119999999999997</c:v>
                </c:pt>
                <c:pt idx="20">
                  <c:v>40.07</c:v>
                </c:pt>
                <c:pt idx="21">
                  <c:v>39.909999999999997</c:v>
                </c:pt>
                <c:pt idx="22">
                  <c:v>39.97</c:v>
                </c:pt>
                <c:pt idx="23">
                  <c:v>40.049999999999997</c:v>
                </c:pt>
                <c:pt idx="24">
                  <c:v>39.94</c:v>
                </c:pt>
                <c:pt idx="25">
                  <c:v>40</c:v>
                </c:pt>
                <c:pt idx="26">
                  <c:v>39.96</c:v>
                </c:pt>
                <c:pt idx="27">
                  <c:v>40.14</c:v>
                </c:pt>
                <c:pt idx="28">
                  <c:v>39.840000000000003</c:v>
                </c:pt>
                <c:pt idx="29">
                  <c:v>39.86</c:v>
                </c:pt>
                <c:pt idx="30">
                  <c:v>39.840000000000003</c:v>
                </c:pt>
                <c:pt idx="31">
                  <c:v>39.96</c:v>
                </c:pt>
                <c:pt idx="32">
                  <c:v>40.020000000000003</c:v>
                </c:pt>
                <c:pt idx="33">
                  <c:v>39.909999999999997</c:v>
                </c:pt>
                <c:pt idx="34">
                  <c:v>39.729999999999997</c:v>
                </c:pt>
                <c:pt idx="35">
                  <c:v>39.85</c:v>
                </c:pt>
                <c:pt idx="36">
                  <c:v>39.82</c:v>
                </c:pt>
                <c:pt idx="37">
                  <c:v>40.06</c:v>
                </c:pt>
                <c:pt idx="38">
                  <c:v>39.83</c:v>
                </c:pt>
                <c:pt idx="39">
                  <c:v>39.76</c:v>
                </c:pt>
                <c:pt idx="40">
                  <c:v>39.86</c:v>
                </c:pt>
                <c:pt idx="41">
                  <c:v>40.11</c:v>
                </c:pt>
                <c:pt idx="42">
                  <c:v>39.86</c:v>
                </c:pt>
                <c:pt idx="43">
                  <c:v>40.5</c:v>
                </c:pt>
                <c:pt idx="44">
                  <c:v>39.9</c:v>
                </c:pt>
                <c:pt idx="45">
                  <c:v>39.83</c:v>
                </c:pt>
                <c:pt idx="46">
                  <c:v>40.200000000000003</c:v>
                </c:pt>
                <c:pt idx="47">
                  <c:v>40</c:v>
                </c:pt>
                <c:pt idx="48">
                  <c:v>39.82</c:v>
                </c:pt>
                <c:pt idx="49">
                  <c:v>39.72</c:v>
                </c:pt>
                <c:pt idx="50">
                  <c:v>39.82</c:v>
                </c:pt>
                <c:pt idx="51">
                  <c:v>39.81</c:v>
                </c:pt>
                <c:pt idx="52">
                  <c:v>39.840000000000003</c:v>
                </c:pt>
                <c:pt idx="53">
                  <c:v>39.67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Hurricane!$F$18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Hurricane!$F$19:$F$78</c:f>
              <c:numCache>
                <c:formatCode>0.00</c:formatCode>
                <c:ptCount val="60"/>
                <c:pt idx="0">
                  <c:v>41.72</c:v>
                </c:pt>
                <c:pt idx="1">
                  <c:v>39.97</c:v>
                </c:pt>
                <c:pt idx="2">
                  <c:v>40.409999999999997</c:v>
                </c:pt>
                <c:pt idx="3">
                  <c:v>39.89</c:v>
                </c:pt>
                <c:pt idx="4">
                  <c:v>40.04</c:v>
                </c:pt>
                <c:pt idx="5">
                  <c:v>40.14</c:v>
                </c:pt>
                <c:pt idx="6">
                  <c:v>40.04</c:v>
                </c:pt>
                <c:pt idx="7">
                  <c:v>40.24</c:v>
                </c:pt>
                <c:pt idx="8">
                  <c:v>39.880000000000003</c:v>
                </c:pt>
                <c:pt idx="9">
                  <c:v>40.119999999999997</c:v>
                </c:pt>
                <c:pt idx="10">
                  <c:v>40.049999999999997</c:v>
                </c:pt>
                <c:pt idx="11">
                  <c:v>40.119999999999997</c:v>
                </c:pt>
                <c:pt idx="12">
                  <c:v>39.979999999999997</c:v>
                </c:pt>
                <c:pt idx="13">
                  <c:v>40.08</c:v>
                </c:pt>
                <c:pt idx="14">
                  <c:v>39.83</c:v>
                </c:pt>
                <c:pt idx="15">
                  <c:v>40.1</c:v>
                </c:pt>
                <c:pt idx="16">
                  <c:v>39.82</c:v>
                </c:pt>
                <c:pt idx="17">
                  <c:v>40.159999999999997</c:v>
                </c:pt>
                <c:pt idx="18">
                  <c:v>40.25</c:v>
                </c:pt>
                <c:pt idx="19">
                  <c:v>40.409999999999997</c:v>
                </c:pt>
                <c:pt idx="20">
                  <c:v>39.85</c:v>
                </c:pt>
                <c:pt idx="21">
                  <c:v>39.99</c:v>
                </c:pt>
                <c:pt idx="22">
                  <c:v>40.130000000000003</c:v>
                </c:pt>
                <c:pt idx="23">
                  <c:v>40.119999999999997</c:v>
                </c:pt>
                <c:pt idx="24">
                  <c:v>39.99</c:v>
                </c:pt>
                <c:pt idx="25">
                  <c:v>40.049999999999997</c:v>
                </c:pt>
                <c:pt idx="26">
                  <c:v>40.25</c:v>
                </c:pt>
                <c:pt idx="27">
                  <c:v>40.01</c:v>
                </c:pt>
                <c:pt idx="28">
                  <c:v>40.1</c:v>
                </c:pt>
                <c:pt idx="29">
                  <c:v>40.229999999999997</c:v>
                </c:pt>
                <c:pt idx="30">
                  <c:v>40.18</c:v>
                </c:pt>
                <c:pt idx="31">
                  <c:v>39.94</c:v>
                </c:pt>
                <c:pt idx="32">
                  <c:v>40.19</c:v>
                </c:pt>
                <c:pt idx="33">
                  <c:v>40.32</c:v>
                </c:pt>
                <c:pt idx="34">
                  <c:v>40.03</c:v>
                </c:pt>
                <c:pt idx="35">
                  <c:v>39.94</c:v>
                </c:pt>
                <c:pt idx="36">
                  <c:v>40.380000000000003</c:v>
                </c:pt>
                <c:pt idx="37">
                  <c:v>40.75</c:v>
                </c:pt>
                <c:pt idx="38">
                  <c:v>40.29</c:v>
                </c:pt>
                <c:pt idx="39">
                  <c:v>40.06</c:v>
                </c:pt>
                <c:pt idx="40">
                  <c:v>40</c:v>
                </c:pt>
                <c:pt idx="41">
                  <c:v>39.94</c:v>
                </c:pt>
                <c:pt idx="42">
                  <c:v>40.32</c:v>
                </c:pt>
                <c:pt idx="43">
                  <c:v>40.14</c:v>
                </c:pt>
                <c:pt idx="44">
                  <c:v>40.369999999999997</c:v>
                </c:pt>
                <c:pt idx="45">
                  <c:v>40.75</c:v>
                </c:pt>
                <c:pt idx="46">
                  <c:v>40.200000000000003</c:v>
                </c:pt>
                <c:pt idx="47">
                  <c:v>40.03</c:v>
                </c:pt>
                <c:pt idx="48">
                  <c:v>40.32</c:v>
                </c:pt>
                <c:pt idx="49">
                  <c:v>40.130000000000003</c:v>
                </c:pt>
                <c:pt idx="50">
                  <c:v>40.19</c:v>
                </c:pt>
                <c:pt idx="51">
                  <c:v>40.119999999999997</c:v>
                </c:pt>
                <c:pt idx="52">
                  <c:v>41.02</c:v>
                </c:pt>
                <c:pt idx="53">
                  <c:v>41.52</c:v>
                </c:pt>
                <c:pt idx="54">
                  <c:v>39.97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Hurricane!$G$18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Hurricane!$G$19:$G$78</c:f>
              <c:numCache>
                <c:formatCode>0.00</c:formatCode>
                <c:ptCount val="60"/>
                <c:pt idx="0">
                  <c:v>41.39</c:v>
                </c:pt>
                <c:pt idx="1">
                  <c:v>40.26</c:v>
                </c:pt>
                <c:pt idx="2">
                  <c:v>40.01</c:v>
                </c:pt>
                <c:pt idx="3">
                  <c:v>40.119999999999997</c:v>
                </c:pt>
                <c:pt idx="4">
                  <c:v>39.89</c:v>
                </c:pt>
                <c:pt idx="5">
                  <c:v>40.03</c:v>
                </c:pt>
                <c:pt idx="6">
                  <c:v>40.049999999999997</c:v>
                </c:pt>
                <c:pt idx="7">
                  <c:v>40.14</c:v>
                </c:pt>
                <c:pt idx="8">
                  <c:v>42.75</c:v>
                </c:pt>
                <c:pt idx="9">
                  <c:v>39.94</c:v>
                </c:pt>
                <c:pt idx="10">
                  <c:v>40.119999999999997</c:v>
                </c:pt>
                <c:pt idx="11">
                  <c:v>40.04</c:v>
                </c:pt>
                <c:pt idx="12">
                  <c:v>40.03</c:v>
                </c:pt>
                <c:pt idx="13">
                  <c:v>40.03</c:v>
                </c:pt>
                <c:pt idx="14">
                  <c:v>40.18</c:v>
                </c:pt>
                <c:pt idx="15">
                  <c:v>39.92</c:v>
                </c:pt>
                <c:pt idx="16">
                  <c:v>40.04</c:v>
                </c:pt>
                <c:pt idx="17">
                  <c:v>40.049999999999997</c:v>
                </c:pt>
                <c:pt idx="18">
                  <c:v>40</c:v>
                </c:pt>
                <c:pt idx="19">
                  <c:v>40.03</c:v>
                </c:pt>
                <c:pt idx="20">
                  <c:v>39.94</c:v>
                </c:pt>
                <c:pt idx="21">
                  <c:v>40.03</c:v>
                </c:pt>
                <c:pt idx="22">
                  <c:v>40.01</c:v>
                </c:pt>
                <c:pt idx="23">
                  <c:v>39.82</c:v>
                </c:pt>
                <c:pt idx="24">
                  <c:v>40</c:v>
                </c:pt>
                <c:pt idx="25">
                  <c:v>40.03</c:v>
                </c:pt>
                <c:pt idx="26">
                  <c:v>39.94</c:v>
                </c:pt>
                <c:pt idx="27">
                  <c:v>40.06</c:v>
                </c:pt>
                <c:pt idx="28">
                  <c:v>39.99</c:v>
                </c:pt>
                <c:pt idx="29">
                  <c:v>39.950000000000003</c:v>
                </c:pt>
                <c:pt idx="30">
                  <c:v>40.049999999999997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Hurricane!$H$18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Hurricane!$H$19:$H$78</c:f>
              <c:numCache>
                <c:formatCode>0.00</c:formatCode>
                <c:ptCount val="60"/>
                <c:pt idx="0">
                  <c:v>41.81</c:v>
                </c:pt>
                <c:pt idx="1">
                  <c:v>39.83</c:v>
                </c:pt>
                <c:pt idx="2">
                  <c:v>40.36</c:v>
                </c:pt>
                <c:pt idx="3">
                  <c:v>39.979999999999997</c:v>
                </c:pt>
                <c:pt idx="4">
                  <c:v>40.25</c:v>
                </c:pt>
                <c:pt idx="5">
                  <c:v>39.76</c:v>
                </c:pt>
                <c:pt idx="6">
                  <c:v>39.75</c:v>
                </c:pt>
                <c:pt idx="7">
                  <c:v>40.090000000000003</c:v>
                </c:pt>
                <c:pt idx="8">
                  <c:v>39.74</c:v>
                </c:pt>
                <c:pt idx="9">
                  <c:v>39.81</c:v>
                </c:pt>
                <c:pt idx="10">
                  <c:v>39.840000000000003</c:v>
                </c:pt>
                <c:pt idx="11">
                  <c:v>39.869999999999997</c:v>
                </c:pt>
                <c:pt idx="12">
                  <c:v>39.79</c:v>
                </c:pt>
                <c:pt idx="13">
                  <c:v>39.96</c:v>
                </c:pt>
                <c:pt idx="14">
                  <c:v>39.69</c:v>
                </c:pt>
                <c:pt idx="15">
                  <c:v>41.06</c:v>
                </c:pt>
                <c:pt idx="16">
                  <c:v>41.06</c:v>
                </c:pt>
                <c:pt idx="17">
                  <c:v>41.33</c:v>
                </c:pt>
                <c:pt idx="18">
                  <c:v>40.9</c:v>
                </c:pt>
                <c:pt idx="19">
                  <c:v>41.78</c:v>
                </c:pt>
                <c:pt idx="20">
                  <c:v>39.799999999999997</c:v>
                </c:pt>
                <c:pt idx="21">
                  <c:v>40.619999999999997</c:v>
                </c:pt>
                <c:pt idx="22">
                  <c:v>40.51</c:v>
                </c:pt>
                <c:pt idx="23">
                  <c:v>40.700000000000003</c:v>
                </c:pt>
                <c:pt idx="24">
                  <c:v>39.79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353344"/>
        <c:axId val="268078464"/>
      </c:lineChart>
      <c:catAx>
        <c:axId val="295353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68078464"/>
        <c:crosses val="autoZero"/>
        <c:auto val="1"/>
        <c:lblAlgn val="ctr"/>
        <c:lblOffset val="100"/>
        <c:noMultiLvlLbl val="0"/>
      </c:catAx>
      <c:valAx>
        <c:axId val="26807846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953533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 RT'!$C$18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RT'!$C$19:$C$75</c:f>
              <c:numCache>
                <c:formatCode>0.00</c:formatCode>
                <c:ptCount val="57"/>
                <c:pt idx="0">
                  <c:v>43.53</c:v>
                </c:pt>
                <c:pt idx="1">
                  <c:v>41.26</c:v>
                </c:pt>
                <c:pt idx="2">
                  <c:v>44.58</c:v>
                </c:pt>
                <c:pt idx="3">
                  <c:v>42.85</c:v>
                </c:pt>
                <c:pt idx="4">
                  <c:v>40.42</c:v>
                </c:pt>
                <c:pt idx="5">
                  <c:v>40.69</c:v>
                </c:pt>
                <c:pt idx="6">
                  <c:v>40.35</c:v>
                </c:pt>
                <c:pt idx="7">
                  <c:v>40.64</c:v>
                </c:pt>
                <c:pt idx="8">
                  <c:v>40.44</c:v>
                </c:pt>
                <c:pt idx="9">
                  <c:v>40.28</c:v>
                </c:pt>
                <c:pt idx="10">
                  <c:v>40.07</c:v>
                </c:pt>
                <c:pt idx="11">
                  <c:v>40.06</c:v>
                </c:pt>
                <c:pt idx="12">
                  <c:v>40.020000000000003</c:v>
                </c:pt>
                <c:pt idx="13">
                  <c:v>39.85</c:v>
                </c:pt>
                <c:pt idx="14">
                  <c:v>40.090000000000003</c:v>
                </c:pt>
                <c:pt idx="15">
                  <c:v>40.08</c:v>
                </c:pt>
                <c:pt idx="16">
                  <c:v>39.799999999999997</c:v>
                </c:pt>
                <c:pt idx="17">
                  <c:v>40.25</c:v>
                </c:pt>
                <c:pt idx="18">
                  <c:v>39.82</c:v>
                </c:pt>
                <c:pt idx="19">
                  <c:v>39.799999999999997</c:v>
                </c:pt>
                <c:pt idx="20">
                  <c:v>40.090000000000003</c:v>
                </c:pt>
                <c:pt idx="21">
                  <c:v>42.22</c:v>
                </c:pt>
                <c:pt idx="22">
                  <c:v>39.799999999999997</c:v>
                </c:pt>
                <c:pt idx="23">
                  <c:v>39.979999999999997</c:v>
                </c:pt>
                <c:pt idx="24">
                  <c:v>39.96</c:v>
                </c:pt>
                <c:pt idx="25">
                  <c:v>40.020000000000003</c:v>
                </c:pt>
                <c:pt idx="26">
                  <c:v>40.18</c:v>
                </c:pt>
                <c:pt idx="27">
                  <c:v>40.74</c:v>
                </c:pt>
                <c:pt idx="28">
                  <c:v>40.659999999999997</c:v>
                </c:pt>
                <c:pt idx="29">
                  <c:v>39.81</c:v>
                </c:pt>
                <c:pt idx="30">
                  <c:v>39.68</c:v>
                </c:pt>
                <c:pt idx="31">
                  <c:v>39.65</c:v>
                </c:pt>
                <c:pt idx="32">
                  <c:v>39.71</c:v>
                </c:pt>
                <c:pt idx="33">
                  <c:v>39.950000000000003</c:v>
                </c:pt>
                <c:pt idx="34">
                  <c:v>39.97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 RT'!$D$18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RT'!$D$19:$D$75</c:f>
              <c:numCache>
                <c:formatCode>0.00</c:formatCode>
                <c:ptCount val="57"/>
                <c:pt idx="0">
                  <c:v>42.26</c:v>
                </c:pt>
                <c:pt idx="1">
                  <c:v>40.79</c:v>
                </c:pt>
                <c:pt idx="2">
                  <c:v>41.24</c:v>
                </c:pt>
                <c:pt idx="3">
                  <c:v>40.409999999999997</c:v>
                </c:pt>
                <c:pt idx="4">
                  <c:v>40.119999999999997</c:v>
                </c:pt>
                <c:pt idx="5">
                  <c:v>40.15</c:v>
                </c:pt>
                <c:pt idx="6">
                  <c:v>40.28</c:v>
                </c:pt>
                <c:pt idx="7">
                  <c:v>39.979999999999997</c:v>
                </c:pt>
                <c:pt idx="8">
                  <c:v>39.85</c:v>
                </c:pt>
                <c:pt idx="9">
                  <c:v>39.76</c:v>
                </c:pt>
                <c:pt idx="10">
                  <c:v>39.799999999999997</c:v>
                </c:pt>
                <c:pt idx="11">
                  <c:v>40.409999999999997</c:v>
                </c:pt>
                <c:pt idx="12">
                  <c:v>40.450000000000003</c:v>
                </c:pt>
                <c:pt idx="13">
                  <c:v>40.270000000000003</c:v>
                </c:pt>
                <c:pt idx="14">
                  <c:v>40.68</c:v>
                </c:pt>
                <c:pt idx="15">
                  <c:v>40.130000000000003</c:v>
                </c:pt>
                <c:pt idx="16">
                  <c:v>39.81</c:v>
                </c:pt>
                <c:pt idx="17">
                  <c:v>40.119999999999997</c:v>
                </c:pt>
                <c:pt idx="18">
                  <c:v>39.83</c:v>
                </c:pt>
                <c:pt idx="19">
                  <c:v>39.72</c:v>
                </c:pt>
                <c:pt idx="20">
                  <c:v>40.28</c:v>
                </c:pt>
                <c:pt idx="21">
                  <c:v>39.86</c:v>
                </c:pt>
                <c:pt idx="22">
                  <c:v>39.909999999999997</c:v>
                </c:pt>
                <c:pt idx="23">
                  <c:v>40.14</c:v>
                </c:pt>
                <c:pt idx="24">
                  <c:v>39.94</c:v>
                </c:pt>
                <c:pt idx="25">
                  <c:v>39.94</c:v>
                </c:pt>
                <c:pt idx="26">
                  <c:v>39.799999999999997</c:v>
                </c:pt>
                <c:pt idx="27">
                  <c:v>40.159999999999997</c:v>
                </c:pt>
                <c:pt idx="28">
                  <c:v>39.909999999999997</c:v>
                </c:pt>
                <c:pt idx="29">
                  <c:v>39.79</c:v>
                </c:pt>
                <c:pt idx="30">
                  <c:v>39.99</c:v>
                </c:pt>
                <c:pt idx="31">
                  <c:v>39.74</c:v>
                </c:pt>
                <c:pt idx="32">
                  <c:v>39.75</c:v>
                </c:pt>
                <c:pt idx="33">
                  <c:v>39.909999999999997</c:v>
                </c:pt>
                <c:pt idx="34">
                  <c:v>39.729999999999997</c:v>
                </c:pt>
                <c:pt idx="35">
                  <c:v>39.83</c:v>
                </c:pt>
                <c:pt idx="36">
                  <c:v>39.799999999999997</c:v>
                </c:pt>
                <c:pt idx="37">
                  <c:v>40.1</c:v>
                </c:pt>
                <c:pt idx="38">
                  <c:v>40.119999999999997</c:v>
                </c:pt>
                <c:pt idx="39">
                  <c:v>39.51</c:v>
                </c:pt>
                <c:pt idx="40">
                  <c:v>39.78</c:v>
                </c:pt>
                <c:pt idx="41">
                  <c:v>40.299999999999997</c:v>
                </c:pt>
                <c:pt idx="42">
                  <c:v>40.380000000000003</c:v>
                </c:pt>
                <c:pt idx="43">
                  <c:v>40.06</c:v>
                </c:pt>
                <c:pt idx="44">
                  <c:v>39.89</c:v>
                </c:pt>
                <c:pt idx="45">
                  <c:v>39.79</c:v>
                </c:pt>
                <c:pt idx="46">
                  <c:v>39.770000000000003</c:v>
                </c:pt>
                <c:pt idx="47">
                  <c:v>40.020000000000003</c:v>
                </c:pt>
                <c:pt idx="48">
                  <c:v>40.24</c:v>
                </c:pt>
                <c:pt idx="49">
                  <c:v>39.659999999999997</c:v>
                </c:pt>
                <c:pt idx="50">
                  <c:v>39.659999999999997</c:v>
                </c:pt>
                <c:pt idx="51">
                  <c:v>39.409999999999997</c:v>
                </c:pt>
                <c:pt idx="52">
                  <c:v>39.659999999999997</c:v>
                </c:pt>
                <c:pt idx="53">
                  <c:v>39.75</c:v>
                </c:pt>
                <c:pt idx="54">
                  <c:v>40.35</c:v>
                </c:pt>
                <c:pt idx="55">
                  <c:v>40.98</c:v>
                </c:pt>
                <c:pt idx="56">
                  <c:v>40.06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 RT'!$E$18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RT'!$E$19:$E$75</c:f>
              <c:numCache>
                <c:formatCode>0.00</c:formatCode>
                <c:ptCount val="57"/>
                <c:pt idx="0">
                  <c:v>42.03</c:v>
                </c:pt>
                <c:pt idx="1">
                  <c:v>40.909999999999997</c:v>
                </c:pt>
                <c:pt idx="2">
                  <c:v>41.48</c:v>
                </c:pt>
                <c:pt idx="3">
                  <c:v>41.15</c:v>
                </c:pt>
                <c:pt idx="4">
                  <c:v>40.24</c:v>
                </c:pt>
                <c:pt idx="5">
                  <c:v>40.65</c:v>
                </c:pt>
                <c:pt idx="6">
                  <c:v>40.1</c:v>
                </c:pt>
                <c:pt idx="7">
                  <c:v>40.08</c:v>
                </c:pt>
                <c:pt idx="8">
                  <c:v>40.21</c:v>
                </c:pt>
                <c:pt idx="9">
                  <c:v>40.14</c:v>
                </c:pt>
                <c:pt idx="10">
                  <c:v>40.5</c:v>
                </c:pt>
                <c:pt idx="11">
                  <c:v>40.31</c:v>
                </c:pt>
                <c:pt idx="12">
                  <c:v>40.020000000000003</c:v>
                </c:pt>
                <c:pt idx="13">
                  <c:v>40.549999999999997</c:v>
                </c:pt>
                <c:pt idx="14">
                  <c:v>40.36</c:v>
                </c:pt>
                <c:pt idx="15">
                  <c:v>39.96</c:v>
                </c:pt>
                <c:pt idx="16">
                  <c:v>40.520000000000003</c:v>
                </c:pt>
                <c:pt idx="17">
                  <c:v>40.19</c:v>
                </c:pt>
                <c:pt idx="18">
                  <c:v>40.17</c:v>
                </c:pt>
                <c:pt idx="19">
                  <c:v>41.7</c:v>
                </c:pt>
                <c:pt idx="20">
                  <c:v>40.57</c:v>
                </c:pt>
                <c:pt idx="21">
                  <c:v>39.94</c:v>
                </c:pt>
                <c:pt idx="22">
                  <c:v>39.869999999999997</c:v>
                </c:pt>
                <c:pt idx="23">
                  <c:v>40.07</c:v>
                </c:pt>
                <c:pt idx="24">
                  <c:v>40</c:v>
                </c:pt>
                <c:pt idx="25">
                  <c:v>40.03</c:v>
                </c:pt>
                <c:pt idx="26">
                  <c:v>39.979999999999997</c:v>
                </c:pt>
                <c:pt idx="27">
                  <c:v>39.950000000000003</c:v>
                </c:pt>
                <c:pt idx="28">
                  <c:v>40.17</c:v>
                </c:pt>
                <c:pt idx="29">
                  <c:v>40.020000000000003</c:v>
                </c:pt>
                <c:pt idx="30">
                  <c:v>39.99</c:v>
                </c:pt>
                <c:pt idx="31">
                  <c:v>40.28</c:v>
                </c:pt>
                <c:pt idx="32">
                  <c:v>40.33</c:v>
                </c:pt>
                <c:pt idx="33">
                  <c:v>40.01</c:v>
                </c:pt>
                <c:pt idx="34">
                  <c:v>39.99</c:v>
                </c:pt>
                <c:pt idx="35">
                  <c:v>40.15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 RT'!$F$18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RT'!$F$19:$F$75</c:f>
              <c:numCache>
                <c:formatCode>0.00</c:formatCode>
                <c:ptCount val="57"/>
                <c:pt idx="0">
                  <c:v>43.15</c:v>
                </c:pt>
                <c:pt idx="1">
                  <c:v>40.51</c:v>
                </c:pt>
                <c:pt idx="2">
                  <c:v>40.39</c:v>
                </c:pt>
                <c:pt idx="3">
                  <c:v>40.31</c:v>
                </c:pt>
                <c:pt idx="4">
                  <c:v>39.93</c:v>
                </c:pt>
                <c:pt idx="5">
                  <c:v>40.409999999999997</c:v>
                </c:pt>
                <c:pt idx="6">
                  <c:v>40.64</c:v>
                </c:pt>
                <c:pt idx="7">
                  <c:v>40.119999999999997</c:v>
                </c:pt>
                <c:pt idx="8">
                  <c:v>39.97</c:v>
                </c:pt>
                <c:pt idx="9">
                  <c:v>40.03</c:v>
                </c:pt>
                <c:pt idx="10">
                  <c:v>39.799999999999997</c:v>
                </c:pt>
                <c:pt idx="11">
                  <c:v>39.96</c:v>
                </c:pt>
                <c:pt idx="12">
                  <c:v>40.06</c:v>
                </c:pt>
                <c:pt idx="13">
                  <c:v>40.409999999999997</c:v>
                </c:pt>
                <c:pt idx="14">
                  <c:v>40.369999999999997</c:v>
                </c:pt>
                <c:pt idx="15">
                  <c:v>39.93</c:v>
                </c:pt>
                <c:pt idx="16">
                  <c:v>39.909999999999997</c:v>
                </c:pt>
                <c:pt idx="17">
                  <c:v>40.090000000000003</c:v>
                </c:pt>
                <c:pt idx="18">
                  <c:v>39.81</c:v>
                </c:pt>
                <c:pt idx="19">
                  <c:v>39.92</c:v>
                </c:pt>
                <c:pt idx="20">
                  <c:v>39.92</c:v>
                </c:pt>
                <c:pt idx="21">
                  <c:v>39.92</c:v>
                </c:pt>
                <c:pt idx="22">
                  <c:v>39.85</c:v>
                </c:pt>
                <c:pt idx="23">
                  <c:v>39.79</c:v>
                </c:pt>
                <c:pt idx="24">
                  <c:v>39.71</c:v>
                </c:pt>
                <c:pt idx="25">
                  <c:v>40.97</c:v>
                </c:pt>
                <c:pt idx="26">
                  <c:v>39.979999999999997</c:v>
                </c:pt>
                <c:pt idx="27">
                  <c:v>39.9</c:v>
                </c:pt>
                <c:pt idx="28">
                  <c:v>40.119999999999997</c:v>
                </c:pt>
                <c:pt idx="29">
                  <c:v>40.26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 RT'!$G$18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RT'!$G$19:$G$75</c:f>
              <c:numCache>
                <c:formatCode>0.00</c:formatCode>
                <c:ptCount val="57"/>
                <c:pt idx="0">
                  <c:v>42.76</c:v>
                </c:pt>
                <c:pt idx="1">
                  <c:v>40.409999999999997</c:v>
                </c:pt>
                <c:pt idx="2">
                  <c:v>40.6</c:v>
                </c:pt>
                <c:pt idx="3">
                  <c:v>41.58</c:v>
                </c:pt>
                <c:pt idx="4">
                  <c:v>40.630000000000003</c:v>
                </c:pt>
                <c:pt idx="5">
                  <c:v>40.85</c:v>
                </c:pt>
                <c:pt idx="6">
                  <c:v>40.36</c:v>
                </c:pt>
                <c:pt idx="7">
                  <c:v>40.35</c:v>
                </c:pt>
                <c:pt idx="8">
                  <c:v>40.51</c:v>
                </c:pt>
                <c:pt idx="9">
                  <c:v>40.409999999999997</c:v>
                </c:pt>
                <c:pt idx="10">
                  <c:v>40.619999999999997</c:v>
                </c:pt>
                <c:pt idx="11">
                  <c:v>40.28</c:v>
                </c:pt>
                <c:pt idx="12">
                  <c:v>40.24</c:v>
                </c:pt>
                <c:pt idx="13">
                  <c:v>40.409999999999997</c:v>
                </c:pt>
                <c:pt idx="14">
                  <c:v>40.39</c:v>
                </c:pt>
                <c:pt idx="15">
                  <c:v>40.869999999999997</c:v>
                </c:pt>
                <c:pt idx="16">
                  <c:v>40.159999999999997</c:v>
                </c:pt>
                <c:pt idx="17">
                  <c:v>39.92</c:v>
                </c:pt>
                <c:pt idx="18">
                  <c:v>40.729999999999997</c:v>
                </c:pt>
                <c:pt idx="19">
                  <c:v>40.340000000000003</c:v>
                </c:pt>
                <c:pt idx="20">
                  <c:v>40.35</c:v>
                </c:pt>
                <c:pt idx="21">
                  <c:v>40.479999999999997</c:v>
                </c:pt>
                <c:pt idx="22">
                  <c:v>40.479999999999997</c:v>
                </c:pt>
                <c:pt idx="23">
                  <c:v>40.82</c:v>
                </c:pt>
                <c:pt idx="24">
                  <c:v>40.4</c:v>
                </c:pt>
                <c:pt idx="25">
                  <c:v>40.54</c:v>
                </c:pt>
                <c:pt idx="26">
                  <c:v>40.299999999999997</c:v>
                </c:pt>
                <c:pt idx="27">
                  <c:v>40.409999999999997</c:v>
                </c:pt>
                <c:pt idx="28">
                  <c:v>41.86</c:v>
                </c:pt>
                <c:pt idx="29">
                  <c:v>40.770000000000003</c:v>
                </c:pt>
                <c:pt idx="30">
                  <c:v>40.64</c:v>
                </c:pt>
                <c:pt idx="31">
                  <c:v>40.6</c:v>
                </c:pt>
                <c:pt idx="32">
                  <c:v>40.369999999999997</c:v>
                </c:pt>
                <c:pt idx="33">
                  <c:v>40.520000000000003</c:v>
                </c:pt>
                <c:pt idx="34">
                  <c:v>40.450000000000003</c:v>
                </c:pt>
                <c:pt idx="35">
                  <c:v>40.549999999999997</c:v>
                </c:pt>
                <c:pt idx="36">
                  <c:v>40.74</c:v>
                </c:pt>
                <c:pt idx="37">
                  <c:v>40.799999999999997</c:v>
                </c:pt>
                <c:pt idx="38">
                  <c:v>40.56</c:v>
                </c:pt>
                <c:pt idx="39">
                  <c:v>40.700000000000003</c:v>
                </c:pt>
                <c:pt idx="40">
                  <c:v>40.78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 RT'!$H$18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RT'!$H$19:$H$75</c:f>
              <c:numCache>
                <c:formatCode>0.00</c:formatCode>
                <c:ptCount val="57"/>
                <c:pt idx="0">
                  <c:v>40.86</c:v>
                </c:pt>
                <c:pt idx="1">
                  <c:v>40.01</c:v>
                </c:pt>
                <c:pt idx="2">
                  <c:v>39.81</c:v>
                </c:pt>
                <c:pt idx="3">
                  <c:v>39.89</c:v>
                </c:pt>
                <c:pt idx="4">
                  <c:v>40.020000000000003</c:v>
                </c:pt>
                <c:pt idx="5">
                  <c:v>40.11</c:v>
                </c:pt>
                <c:pt idx="6">
                  <c:v>39.979999999999997</c:v>
                </c:pt>
                <c:pt idx="7">
                  <c:v>39.74</c:v>
                </c:pt>
                <c:pt idx="8">
                  <c:v>40.090000000000003</c:v>
                </c:pt>
                <c:pt idx="9">
                  <c:v>40.61</c:v>
                </c:pt>
                <c:pt idx="10">
                  <c:v>39.82</c:v>
                </c:pt>
                <c:pt idx="11">
                  <c:v>39.67</c:v>
                </c:pt>
                <c:pt idx="12">
                  <c:v>39.69</c:v>
                </c:pt>
                <c:pt idx="13">
                  <c:v>39.65</c:v>
                </c:pt>
                <c:pt idx="14">
                  <c:v>39.57</c:v>
                </c:pt>
                <c:pt idx="15">
                  <c:v>39.880000000000003</c:v>
                </c:pt>
                <c:pt idx="16">
                  <c:v>39.75</c:v>
                </c:pt>
                <c:pt idx="17">
                  <c:v>39.69</c:v>
                </c:pt>
                <c:pt idx="18">
                  <c:v>40.729999999999997</c:v>
                </c:pt>
                <c:pt idx="19">
                  <c:v>39.85</c:v>
                </c:pt>
                <c:pt idx="20">
                  <c:v>39.74</c:v>
                </c:pt>
                <c:pt idx="21">
                  <c:v>39.67</c:v>
                </c:pt>
                <c:pt idx="22">
                  <c:v>39.840000000000003</c:v>
                </c:pt>
                <c:pt idx="23">
                  <c:v>39.54</c:v>
                </c:pt>
                <c:pt idx="24">
                  <c:v>39.840000000000003</c:v>
                </c:pt>
                <c:pt idx="25">
                  <c:v>39.75</c:v>
                </c:pt>
                <c:pt idx="26">
                  <c:v>39.61</c:v>
                </c:pt>
                <c:pt idx="27">
                  <c:v>39.74</c:v>
                </c:pt>
                <c:pt idx="28">
                  <c:v>39.700000000000003</c:v>
                </c:pt>
                <c:pt idx="29">
                  <c:v>39.54</c:v>
                </c:pt>
                <c:pt idx="30">
                  <c:v>39.65</c:v>
                </c:pt>
                <c:pt idx="31">
                  <c:v>39.61</c:v>
                </c:pt>
                <c:pt idx="32">
                  <c:v>40.75</c:v>
                </c:pt>
                <c:pt idx="33">
                  <c:v>39.74</c:v>
                </c:pt>
                <c:pt idx="34">
                  <c:v>39.33</c:v>
                </c:pt>
                <c:pt idx="35">
                  <c:v>39.82</c:v>
                </c:pt>
                <c:pt idx="36">
                  <c:v>39.85</c:v>
                </c:pt>
                <c:pt idx="37">
                  <c:v>39.9</c:v>
                </c:pt>
                <c:pt idx="38">
                  <c:v>40.020000000000003</c:v>
                </c:pt>
                <c:pt idx="39">
                  <c:v>39.65</c:v>
                </c:pt>
                <c:pt idx="40">
                  <c:v>39.72</c:v>
                </c:pt>
                <c:pt idx="41">
                  <c:v>40.119999999999997</c:v>
                </c:pt>
                <c:pt idx="42">
                  <c:v>39.67</c:v>
                </c:pt>
                <c:pt idx="43">
                  <c:v>40.79</c:v>
                </c:pt>
                <c:pt idx="44">
                  <c:v>40.840000000000003</c:v>
                </c:pt>
                <c:pt idx="45">
                  <c:v>41.61</c:v>
                </c:pt>
                <c:pt idx="46">
                  <c:v>41.26</c:v>
                </c:pt>
                <c:pt idx="47">
                  <c:v>41.73</c:v>
                </c:pt>
                <c:pt idx="48">
                  <c:v>39.659999999999997</c:v>
                </c:pt>
                <c:pt idx="49">
                  <c:v>40.6</c:v>
                </c:pt>
                <c:pt idx="50">
                  <c:v>40.090000000000003</c:v>
                </c:pt>
                <c:pt idx="51">
                  <c:v>41.49</c:v>
                </c:pt>
                <c:pt idx="52">
                  <c:v>39.43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682816"/>
        <c:axId val="295503552"/>
      </c:lineChart>
      <c:catAx>
        <c:axId val="29968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95503552"/>
        <c:crosses val="autoZero"/>
        <c:auto val="1"/>
        <c:lblAlgn val="ctr"/>
        <c:lblOffset val="100"/>
        <c:noMultiLvlLbl val="0"/>
      </c:catAx>
      <c:valAx>
        <c:axId val="295503552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996828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KartFreedom!$C$18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KartFreedom!$C$19:$C$87</c:f>
              <c:numCache>
                <c:formatCode>0.00</c:formatCode>
                <c:ptCount val="69"/>
                <c:pt idx="0">
                  <c:v>43.96</c:v>
                </c:pt>
                <c:pt idx="1">
                  <c:v>42.62</c:v>
                </c:pt>
                <c:pt idx="2">
                  <c:v>41.54</c:v>
                </c:pt>
                <c:pt idx="3">
                  <c:v>40.61</c:v>
                </c:pt>
                <c:pt idx="4">
                  <c:v>40.58</c:v>
                </c:pt>
                <c:pt idx="5">
                  <c:v>40.270000000000003</c:v>
                </c:pt>
                <c:pt idx="6">
                  <c:v>40.1</c:v>
                </c:pt>
                <c:pt idx="7">
                  <c:v>40.5</c:v>
                </c:pt>
                <c:pt idx="8">
                  <c:v>40.99</c:v>
                </c:pt>
                <c:pt idx="9">
                  <c:v>41.29</c:v>
                </c:pt>
                <c:pt idx="10">
                  <c:v>40.42</c:v>
                </c:pt>
                <c:pt idx="11">
                  <c:v>40.130000000000003</c:v>
                </c:pt>
                <c:pt idx="12">
                  <c:v>40.46</c:v>
                </c:pt>
                <c:pt idx="13">
                  <c:v>40.06</c:v>
                </c:pt>
                <c:pt idx="14">
                  <c:v>40.18</c:v>
                </c:pt>
                <c:pt idx="15">
                  <c:v>40.450000000000003</c:v>
                </c:pt>
                <c:pt idx="16">
                  <c:v>40.520000000000003</c:v>
                </c:pt>
                <c:pt idx="17">
                  <c:v>41.22</c:v>
                </c:pt>
                <c:pt idx="18">
                  <c:v>40.130000000000003</c:v>
                </c:pt>
                <c:pt idx="19">
                  <c:v>40.26</c:v>
                </c:pt>
                <c:pt idx="20">
                  <c:v>40.950000000000003</c:v>
                </c:pt>
                <c:pt idx="21">
                  <c:v>40.909999999999997</c:v>
                </c:pt>
                <c:pt idx="22">
                  <c:v>40.32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KartFreedom!$D$19:$D$87</c:f>
              <c:numCache>
                <c:formatCode>0.00</c:formatCode>
                <c:ptCount val="69"/>
                <c:pt idx="0">
                  <c:v>43.57</c:v>
                </c:pt>
                <c:pt idx="1">
                  <c:v>40.549999999999997</c:v>
                </c:pt>
                <c:pt idx="2">
                  <c:v>40.29</c:v>
                </c:pt>
                <c:pt idx="3">
                  <c:v>40.450000000000003</c:v>
                </c:pt>
                <c:pt idx="4">
                  <c:v>40.15</c:v>
                </c:pt>
                <c:pt idx="5">
                  <c:v>40.159999999999997</c:v>
                </c:pt>
                <c:pt idx="6">
                  <c:v>39.979999999999997</c:v>
                </c:pt>
                <c:pt idx="7">
                  <c:v>40.1</c:v>
                </c:pt>
                <c:pt idx="8">
                  <c:v>40.01</c:v>
                </c:pt>
                <c:pt idx="9">
                  <c:v>40.07</c:v>
                </c:pt>
                <c:pt idx="10">
                  <c:v>40.44</c:v>
                </c:pt>
                <c:pt idx="11">
                  <c:v>40.130000000000003</c:v>
                </c:pt>
                <c:pt idx="12">
                  <c:v>40.229999999999997</c:v>
                </c:pt>
                <c:pt idx="13">
                  <c:v>40.04</c:v>
                </c:pt>
                <c:pt idx="14">
                  <c:v>40.08</c:v>
                </c:pt>
                <c:pt idx="15">
                  <c:v>40.08</c:v>
                </c:pt>
                <c:pt idx="16">
                  <c:v>40.090000000000003</c:v>
                </c:pt>
                <c:pt idx="17">
                  <c:v>40.31</c:v>
                </c:pt>
                <c:pt idx="18">
                  <c:v>39.97</c:v>
                </c:pt>
                <c:pt idx="19">
                  <c:v>39.979999999999997</c:v>
                </c:pt>
                <c:pt idx="20">
                  <c:v>39.9</c:v>
                </c:pt>
                <c:pt idx="21">
                  <c:v>40.130000000000003</c:v>
                </c:pt>
                <c:pt idx="22">
                  <c:v>39.89</c:v>
                </c:pt>
                <c:pt idx="23">
                  <c:v>40.08</c:v>
                </c:pt>
                <c:pt idx="24">
                  <c:v>39.92</c:v>
                </c:pt>
                <c:pt idx="25">
                  <c:v>39.99</c:v>
                </c:pt>
                <c:pt idx="26">
                  <c:v>40.01</c:v>
                </c:pt>
                <c:pt idx="27">
                  <c:v>40.01</c:v>
                </c:pt>
                <c:pt idx="28">
                  <c:v>39.909999999999997</c:v>
                </c:pt>
                <c:pt idx="29">
                  <c:v>39.86</c:v>
                </c:pt>
                <c:pt idx="30">
                  <c:v>39.96</c:v>
                </c:pt>
                <c:pt idx="31">
                  <c:v>39.89</c:v>
                </c:pt>
                <c:pt idx="32">
                  <c:v>40.35</c:v>
                </c:pt>
                <c:pt idx="33">
                  <c:v>40</c:v>
                </c:pt>
                <c:pt idx="34">
                  <c:v>40.04</c:v>
                </c:pt>
                <c:pt idx="35">
                  <c:v>40.03</c:v>
                </c:pt>
                <c:pt idx="36">
                  <c:v>40.18</c:v>
                </c:pt>
                <c:pt idx="37">
                  <c:v>40.369999999999997</c:v>
                </c:pt>
                <c:pt idx="38">
                  <c:v>39.909999999999997</c:v>
                </c:pt>
                <c:pt idx="39">
                  <c:v>39.909999999999997</c:v>
                </c:pt>
                <c:pt idx="40">
                  <c:v>39.94</c:v>
                </c:pt>
                <c:pt idx="41">
                  <c:v>40.43</c:v>
                </c:pt>
                <c:pt idx="42">
                  <c:v>40.119999999999997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KartFreedom!$E$19:$E$87</c:f>
              <c:numCache>
                <c:formatCode>0.00</c:formatCode>
                <c:ptCount val="69"/>
                <c:pt idx="0">
                  <c:v>42.43</c:v>
                </c:pt>
                <c:pt idx="1">
                  <c:v>40.39</c:v>
                </c:pt>
                <c:pt idx="2">
                  <c:v>40.369999999999997</c:v>
                </c:pt>
                <c:pt idx="3">
                  <c:v>40.19</c:v>
                </c:pt>
                <c:pt idx="4">
                  <c:v>40.1</c:v>
                </c:pt>
                <c:pt idx="5">
                  <c:v>40.17</c:v>
                </c:pt>
                <c:pt idx="6">
                  <c:v>40.22</c:v>
                </c:pt>
                <c:pt idx="7">
                  <c:v>39.979999999999997</c:v>
                </c:pt>
                <c:pt idx="8">
                  <c:v>40.130000000000003</c:v>
                </c:pt>
                <c:pt idx="9">
                  <c:v>40.14</c:v>
                </c:pt>
                <c:pt idx="10">
                  <c:v>40.21</c:v>
                </c:pt>
                <c:pt idx="11">
                  <c:v>40.229999999999997</c:v>
                </c:pt>
                <c:pt idx="12">
                  <c:v>39.94</c:v>
                </c:pt>
                <c:pt idx="13">
                  <c:v>40.24</c:v>
                </c:pt>
                <c:pt idx="14">
                  <c:v>40.1</c:v>
                </c:pt>
                <c:pt idx="15">
                  <c:v>40.200000000000003</c:v>
                </c:pt>
                <c:pt idx="16">
                  <c:v>39.93</c:v>
                </c:pt>
                <c:pt idx="17">
                  <c:v>40.21</c:v>
                </c:pt>
                <c:pt idx="18">
                  <c:v>39.880000000000003</c:v>
                </c:pt>
                <c:pt idx="19">
                  <c:v>40.340000000000003</c:v>
                </c:pt>
                <c:pt idx="20">
                  <c:v>40.06</c:v>
                </c:pt>
                <c:pt idx="21">
                  <c:v>40.130000000000003</c:v>
                </c:pt>
                <c:pt idx="22">
                  <c:v>40.25</c:v>
                </c:pt>
                <c:pt idx="23">
                  <c:v>40.07</c:v>
                </c:pt>
                <c:pt idx="24">
                  <c:v>40.159999999999997</c:v>
                </c:pt>
                <c:pt idx="25">
                  <c:v>39.979999999999997</c:v>
                </c:pt>
                <c:pt idx="26">
                  <c:v>39.950000000000003</c:v>
                </c:pt>
                <c:pt idx="27">
                  <c:v>40.659999999999997</c:v>
                </c:pt>
                <c:pt idx="28">
                  <c:v>40.119999999999997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KartFreedom!$F$19:$F$87</c:f>
              <c:numCache>
                <c:formatCode>0.00</c:formatCode>
                <c:ptCount val="69"/>
                <c:pt idx="0">
                  <c:v>41.75</c:v>
                </c:pt>
                <c:pt idx="1">
                  <c:v>40.46</c:v>
                </c:pt>
                <c:pt idx="2">
                  <c:v>40.270000000000003</c:v>
                </c:pt>
                <c:pt idx="3">
                  <c:v>40.369999999999997</c:v>
                </c:pt>
                <c:pt idx="4">
                  <c:v>40.200000000000003</c:v>
                </c:pt>
                <c:pt idx="5">
                  <c:v>40.28</c:v>
                </c:pt>
                <c:pt idx="6">
                  <c:v>40.049999999999997</c:v>
                </c:pt>
                <c:pt idx="7">
                  <c:v>40.4</c:v>
                </c:pt>
                <c:pt idx="8">
                  <c:v>40.229999999999997</c:v>
                </c:pt>
                <c:pt idx="9">
                  <c:v>40.33</c:v>
                </c:pt>
                <c:pt idx="10">
                  <c:v>40.08</c:v>
                </c:pt>
                <c:pt idx="11">
                  <c:v>40.22</c:v>
                </c:pt>
                <c:pt idx="12">
                  <c:v>40.19</c:v>
                </c:pt>
                <c:pt idx="13">
                  <c:v>40.25</c:v>
                </c:pt>
                <c:pt idx="14">
                  <c:v>40.39</c:v>
                </c:pt>
                <c:pt idx="15">
                  <c:v>40.06</c:v>
                </c:pt>
                <c:pt idx="16">
                  <c:v>40.06</c:v>
                </c:pt>
                <c:pt idx="17">
                  <c:v>40.17</c:v>
                </c:pt>
                <c:pt idx="18">
                  <c:v>40.299999999999997</c:v>
                </c:pt>
                <c:pt idx="19">
                  <c:v>39.979999999999997</c:v>
                </c:pt>
                <c:pt idx="20">
                  <c:v>40.14</c:v>
                </c:pt>
                <c:pt idx="21">
                  <c:v>40.17</c:v>
                </c:pt>
                <c:pt idx="22">
                  <c:v>40.1</c:v>
                </c:pt>
                <c:pt idx="23">
                  <c:v>40.26</c:v>
                </c:pt>
                <c:pt idx="24">
                  <c:v>40.01</c:v>
                </c:pt>
                <c:pt idx="25">
                  <c:v>40.07</c:v>
                </c:pt>
                <c:pt idx="26">
                  <c:v>40.11</c:v>
                </c:pt>
                <c:pt idx="27">
                  <c:v>40.04</c:v>
                </c:pt>
                <c:pt idx="28">
                  <c:v>40.08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KartFreedom!$G$19:$G$87</c:f>
              <c:numCache>
                <c:formatCode>0.00</c:formatCode>
                <c:ptCount val="69"/>
                <c:pt idx="0">
                  <c:v>42.81</c:v>
                </c:pt>
                <c:pt idx="1">
                  <c:v>41.4</c:v>
                </c:pt>
                <c:pt idx="2">
                  <c:v>40.39</c:v>
                </c:pt>
                <c:pt idx="3">
                  <c:v>40.340000000000003</c:v>
                </c:pt>
                <c:pt idx="4">
                  <c:v>40.35</c:v>
                </c:pt>
                <c:pt idx="5">
                  <c:v>40.22</c:v>
                </c:pt>
                <c:pt idx="6">
                  <c:v>40.130000000000003</c:v>
                </c:pt>
                <c:pt idx="7">
                  <c:v>39.94</c:v>
                </c:pt>
                <c:pt idx="8">
                  <c:v>39.93</c:v>
                </c:pt>
                <c:pt idx="9">
                  <c:v>40.07</c:v>
                </c:pt>
                <c:pt idx="10">
                  <c:v>40.04</c:v>
                </c:pt>
                <c:pt idx="11">
                  <c:v>40.020000000000003</c:v>
                </c:pt>
                <c:pt idx="12">
                  <c:v>39.909999999999997</c:v>
                </c:pt>
                <c:pt idx="13">
                  <c:v>39.82</c:v>
                </c:pt>
                <c:pt idx="14">
                  <c:v>39.799999999999997</c:v>
                </c:pt>
                <c:pt idx="15">
                  <c:v>41.02</c:v>
                </c:pt>
                <c:pt idx="16">
                  <c:v>39.979999999999997</c:v>
                </c:pt>
                <c:pt idx="17">
                  <c:v>39.94</c:v>
                </c:pt>
                <c:pt idx="18">
                  <c:v>39.92</c:v>
                </c:pt>
                <c:pt idx="19">
                  <c:v>39.79</c:v>
                </c:pt>
                <c:pt idx="20">
                  <c:v>40.72</c:v>
                </c:pt>
                <c:pt idx="21">
                  <c:v>40.17</c:v>
                </c:pt>
                <c:pt idx="22">
                  <c:v>39.85</c:v>
                </c:pt>
                <c:pt idx="23">
                  <c:v>39.97</c:v>
                </c:pt>
                <c:pt idx="24">
                  <c:v>39.89</c:v>
                </c:pt>
                <c:pt idx="25">
                  <c:v>39.9</c:v>
                </c:pt>
                <c:pt idx="26">
                  <c:v>39.79</c:v>
                </c:pt>
                <c:pt idx="27">
                  <c:v>39.86</c:v>
                </c:pt>
                <c:pt idx="28">
                  <c:v>39.97</c:v>
                </c:pt>
                <c:pt idx="29">
                  <c:v>39.96</c:v>
                </c:pt>
                <c:pt idx="30">
                  <c:v>40.1</c:v>
                </c:pt>
                <c:pt idx="31">
                  <c:v>40.03</c:v>
                </c:pt>
                <c:pt idx="32">
                  <c:v>39.840000000000003</c:v>
                </c:pt>
                <c:pt idx="33">
                  <c:v>39.950000000000003</c:v>
                </c:pt>
                <c:pt idx="34">
                  <c:v>39.729999999999997</c:v>
                </c:pt>
                <c:pt idx="35">
                  <c:v>39.979999999999997</c:v>
                </c:pt>
                <c:pt idx="36">
                  <c:v>39.97</c:v>
                </c:pt>
                <c:pt idx="37">
                  <c:v>40.11</c:v>
                </c:pt>
                <c:pt idx="38">
                  <c:v>39.99</c:v>
                </c:pt>
                <c:pt idx="39">
                  <c:v>39.71</c:v>
                </c:pt>
                <c:pt idx="40">
                  <c:v>40.04</c:v>
                </c:pt>
                <c:pt idx="41">
                  <c:v>39.770000000000003</c:v>
                </c:pt>
                <c:pt idx="42">
                  <c:v>39.78</c:v>
                </c:pt>
                <c:pt idx="43">
                  <c:v>39.74</c:v>
                </c:pt>
                <c:pt idx="44">
                  <c:v>39.67</c:v>
                </c:pt>
                <c:pt idx="45">
                  <c:v>39.82</c:v>
                </c:pt>
                <c:pt idx="46">
                  <c:v>39.96</c:v>
                </c:pt>
                <c:pt idx="47">
                  <c:v>39.67</c:v>
                </c:pt>
                <c:pt idx="48">
                  <c:v>39.590000000000003</c:v>
                </c:pt>
                <c:pt idx="49">
                  <c:v>39.909999999999997</c:v>
                </c:pt>
                <c:pt idx="50">
                  <c:v>39.979999999999997</c:v>
                </c:pt>
                <c:pt idx="51">
                  <c:v>39.99</c:v>
                </c:pt>
                <c:pt idx="52">
                  <c:v>39.96</c:v>
                </c:pt>
                <c:pt idx="53">
                  <c:v>39.74</c:v>
                </c:pt>
                <c:pt idx="54">
                  <c:v>39.880000000000003</c:v>
                </c:pt>
                <c:pt idx="55">
                  <c:v>39.85</c:v>
                </c:pt>
                <c:pt idx="56">
                  <c:v>39.93</c:v>
                </c:pt>
                <c:pt idx="57" formatCode="General">
                  <c:v>40.11</c:v>
                </c:pt>
                <c:pt idx="58" formatCode="General">
                  <c:v>39.81</c:v>
                </c:pt>
                <c:pt idx="59" formatCode="General">
                  <c:v>39.79</c:v>
                </c:pt>
                <c:pt idx="60" formatCode="General">
                  <c:v>39.89</c:v>
                </c:pt>
                <c:pt idx="61" formatCode="General">
                  <c:v>39.770000000000003</c:v>
                </c:pt>
                <c:pt idx="62" formatCode="General">
                  <c:v>39.64</c:v>
                </c:pt>
                <c:pt idx="63" formatCode="General">
                  <c:v>39.74</c:v>
                </c:pt>
                <c:pt idx="64" formatCode="General">
                  <c:v>39.79</c:v>
                </c:pt>
                <c:pt idx="65" formatCode="General">
                  <c:v>39.840000000000003</c:v>
                </c:pt>
                <c:pt idx="66" formatCode="General">
                  <c:v>39.770000000000003</c:v>
                </c:pt>
                <c:pt idx="67" formatCode="General">
                  <c:v>39.79</c:v>
                </c:pt>
                <c:pt idx="68" formatCode="General">
                  <c:v>39.76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KartFreedom!$H$18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KartFreedom!$H$19:$H$87</c:f>
              <c:numCache>
                <c:formatCode>0.00</c:formatCode>
                <c:ptCount val="69"/>
                <c:pt idx="0">
                  <c:v>41.91</c:v>
                </c:pt>
                <c:pt idx="1">
                  <c:v>40.520000000000003</c:v>
                </c:pt>
                <c:pt idx="2">
                  <c:v>40.58</c:v>
                </c:pt>
                <c:pt idx="3">
                  <c:v>40.75</c:v>
                </c:pt>
                <c:pt idx="4">
                  <c:v>40.28</c:v>
                </c:pt>
                <c:pt idx="5">
                  <c:v>40.06</c:v>
                </c:pt>
                <c:pt idx="6">
                  <c:v>40.200000000000003</c:v>
                </c:pt>
                <c:pt idx="7">
                  <c:v>40.24</c:v>
                </c:pt>
                <c:pt idx="8">
                  <c:v>40.130000000000003</c:v>
                </c:pt>
                <c:pt idx="9">
                  <c:v>40.520000000000003</c:v>
                </c:pt>
                <c:pt idx="10">
                  <c:v>40.369999999999997</c:v>
                </c:pt>
                <c:pt idx="11">
                  <c:v>40.26</c:v>
                </c:pt>
                <c:pt idx="12">
                  <c:v>40.21</c:v>
                </c:pt>
                <c:pt idx="13">
                  <c:v>40.17</c:v>
                </c:pt>
                <c:pt idx="14">
                  <c:v>40.19</c:v>
                </c:pt>
                <c:pt idx="15">
                  <c:v>40.11</c:v>
                </c:pt>
                <c:pt idx="16">
                  <c:v>40.07</c:v>
                </c:pt>
                <c:pt idx="17">
                  <c:v>40.159999999999997</c:v>
                </c:pt>
                <c:pt idx="18">
                  <c:v>40.369999999999997</c:v>
                </c:pt>
                <c:pt idx="19">
                  <c:v>40.130000000000003</c:v>
                </c:pt>
                <c:pt idx="20">
                  <c:v>40.07</c:v>
                </c:pt>
                <c:pt idx="21">
                  <c:v>40.06</c:v>
                </c:pt>
                <c:pt idx="22">
                  <c:v>40.130000000000003</c:v>
                </c:pt>
                <c:pt idx="23">
                  <c:v>40.19</c:v>
                </c:pt>
                <c:pt idx="24">
                  <c:v>40.130000000000003</c:v>
                </c:pt>
                <c:pt idx="25">
                  <c:v>40.01</c:v>
                </c:pt>
                <c:pt idx="26">
                  <c:v>39.99</c:v>
                </c:pt>
                <c:pt idx="27">
                  <c:v>40.049999999999997</c:v>
                </c:pt>
                <c:pt idx="28">
                  <c:v>40.15</c:v>
                </c:pt>
                <c:pt idx="29">
                  <c:v>39.950000000000003</c:v>
                </c:pt>
                <c:pt idx="30">
                  <c:v>40.61</c:v>
                </c:pt>
                <c:pt idx="31">
                  <c:v>41.37</c:v>
                </c:pt>
                <c:pt idx="32">
                  <c:v>42.04</c:v>
                </c:pt>
                <c:pt idx="33">
                  <c:v>40.119999999999997</c:v>
                </c:pt>
                <c:pt idx="34">
                  <c:v>40.090000000000003</c:v>
                </c:pt>
                <c:pt idx="35">
                  <c:v>40.130000000000003</c:v>
                </c:pt>
                <c:pt idx="36">
                  <c:v>40.049999999999997</c:v>
                </c:pt>
                <c:pt idx="37">
                  <c:v>40.1</c:v>
                </c:pt>
                <c:pt idx="38">
                  <c:v>40.22</c:v>
                </c:pt>
                <c:pt idx="39">
                  <c:v>40.25</c:v>
                </c:pt>
                <c:pt idx="40">
                  <c:v>40.17</c:v>
                </c:pt>
                <c:pt idx="41">
                  <c:v>40.31</c:v>
                </c:pt>
                <c:pt idx="42">
                  <c:v>39.96</c:v>
                </c:pt>
                <c:pt idx="43">
                  <c:v>39.92</c:v>
                </c:pt>
                <c:pt idx="44">
                  <c:v>39.799999999999997</c:v>
                </c:pt>
                <c:pt idx="45">
                  <c:v>40.06</c:v>
                </c:pt>
                <c:pt idx="46">
                  <c:v>40.97</c:v>
                </c:pt>
                <c:pt idx="47">
                  <c:v>40.76</c:v>
                </c:pt>
                <c:pt idx="48">
                  <c:v>39.78</c:v>
                </c:pt>
                <c:pt idx="49">
                  <c:v>39.96</c:v>
                </c:pt>
                <c:pt idx="50">
                  <c:v>40.14</c:v>
                </c:pt>
                <c:pt idx="51">
                  <c:v>39.869999999999997</c:v>
                </c:pt>
                <c:pt idx="52">
                  <c:v>39.94</c:v>
                </c:pt>
                <c:pt idx="53">
                  <c:v>39.869999999999997</c:v>
                </c:pt>
                <c:pt idx="54">
                  <c:v>39.799999999999997</c:v>
                </c:pt>
                <c:pt idx="55">
                  <c:v>39.9</c:v>
                </c:pt>
                <c:pt idx="56">
                  <c:v>39.94</c:v>
                </c:pt>
                <c:pt idx="57" formatCode="General">
                  <c:v>39.75</c:v>
                </c:pt>
                <c:pt idx="58" formatCode="General">
                  <c:v>39.94</c:v>
                </c:pt>
                <c:pt idx="59" formatCode="General">
                  <c:v>40.71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715904"/>
        <c:axId val="270365760"/>
      </c:lineChart>
      <c:catAx>
        <c:axId val="27071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70365760"/>
        <c:crosses val="autoZero"/>
        <c:auto val="1"/>
        <c:lblAlgn val="ctr"/>
        <c:lblOffset val="100"/>
        <c:noMultiLvlLbl val="0"/>
      </c:catAx>
      <c:valAx>
        <c:axId val="270365760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707159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'Na CnuDaX'!$C$18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CnuDaX'!$C$19:$C$74</c:f>
              <c:numCache>
                <c:formatCode>0.00</c:formatCode>
                <c:ptCount val="56"/>
                <c:pt idx="0">
                  <c:v>43.93</c:v>
                </c:pt>
                <c:pt idx="1">
                  <c:v>41.57</c:v>
                </c:pt>
                <c:pt idx="2">
                  <c:v>43.16</c:v>
                </c:pt>
                <c:pt idx="3">
                  <c:v>42.54</c:v>
                </c:pt>
                <c:pt idx="4">
                  <c:v>40.65</c:v>
                </c:pt>
                <c:pt idx="5">
                  <c:v>40.69</c:v>
                </c:pt>
                <c:pt idx="6">
                  <c:v>55.28</c:v>
                </c:pt>
                <c:pt idx="7">
                  <c:v>40.479999999999997</c:v>
                </c:pt>
                <c:pt idx="8">
                  <c:v>40.369999999999997</c:v>
                </c:pt>
                <c:pt idx="9">
                  <c:v>40.200000000000003</c:v>
                </c:pt>
                <c:pt idx="10">
                  <c:v>40.19</c:v>
                </c:pt>
                <c:pt idx="11">
                  <c:v>40.21</c:v>
                </c:pt>
                <c:pt idx="12">
                  <c:v>40.25</c:v>
                </c:pt>
                <c:pt idx="13">
                  <c:v>40.14</c:v>
                </c:pt>
                <c:pt idx="14">
                  <c:v>40.08</c:v>
                </c:pt>
                <c:pt idx="15">
                  <c:v>40.33</c:v>
                </c:pt>
                <c:pt idx="16">
                  <c:v>40.04</c:v>
                </c:pt>
                <c:pt idx="17">
                  <c:v>40.28</c:v>
                </c:pt>
                <c:pt idx="18">
                  <c:v>40.06</c:v>
                </c:pt>
                <c:pt idx="19">
                  <c:v>40.08</c:v>
                </c:pt>
                <c:pt idx="20">
                  <c:v>39.97</c:v>
                </c:pt>
                <c:pt idx="21">
                  <c:v>40.229999999999997</c:v>
                </c:pt>
                <c:pt idx="22">
                  <c:v>40.32</c:v>
                </c:pt>
                <c:pt idx="23">
                  <c:v>40.159999999999997</c:v>
                </c:pt>
                <c:pt idx="24">
                  <c:v>40.08</c:v>
                </c:pt>
                <c:pt idx="25">
                  <c:v>40.11</c:v>
                </c:pt>
                <c:pt idx="26">
                  <c:v>40.19</c:v>
                </c:pt>
                <c:pt idx="27">
                  <c:v>40.32</c:v>
                </c:pt>
                <c:pt idx="28">
                  <c:v>40.26</c:v>
                </c:pt>
                <c:pt idx="29">
                  <c:v>40.200000000000003</c:v>
                </c:pt>
                <c:pt idx="30">
                  <c:v>40.35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'Na CnuDaX'!$D$18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CnuDaX'!$D$19:$D$74</c:f>
              <c:numCache>
                <c:formatCode>0.00</c:formatCode>
                <c:ptCount val="56"/>
                <c:pt idx="0">
                  <c:v>42.79</c:v>
                </c:pt>
                <c:pt idx="1">
                  <c:v>40.53</c:v>
                </c:pt>
                <c:pt idx="2">
                  <c:v>40.340000000000003</c:v>
                </c:pt>
                <c:pt idx="3">
                  <c:v>40.35</c:v>
                </c:pt>
                <c:pt idx="4">
                  <c:v>40.22</c:v>
                </c:pt>
                <c:pt idx="5">
                  <c:v>40.1</c:v>
                </c:pt>
                <c:pt idx="6">
                  <c:v>40.58</c:v>
                </c:pt>
                <c:pt idx="7">
                  <c:v>40.630000000000003</c:v>
                </c:pt>
                <c:pt idx="8">
                  <c:v>42.23</c:v>
                </c:pt>
                <c:pt idx="9">
                  <c:v>40.86</c:v>
                </c:pt>
                <c:pt idx="10">
                  <c:v>40.31</c:v>
                </c:pt>
                <c:pt idx="11">
                  <c:v>40.130000000000003</c:v>
                </c:pt>
                <c:pt idx="12">
                  <c:v>40.25</c:v>
                </c:pt>
                <c:pt idx="13">
                  <c:v>40.24</c:v>
                </c:pt>
                <c:pt idx="14">
                  <c:v>40.22</c:v>
                </c:pt>
                <c:pt idx="15">
                  <c:v>40.28</c:v>
                </c:pt>
                <c:pt idx="16">
                  <c:v>42.91</c:v>
                </c:pt>
                <c:pt idx="17">
                  <c:v>40.31</c:v>
                </c:pt>
                <c:pt idx="18">
                  <c:v>40.020000000000003</c:v>
                </c:pt>
                <c:pt idx="19">
                  <c:v>40.08</c:v>
                </c:pt>
                <c:pt idx="20">
                  <c:v>39.950000000000003</c:v>
                </c:pt>
                <c:pt idx="21">
                  <c:v>40.549999999999997</c:v>
                </c:pt>
                <c:pt idx="22">
                  <c:v>40.39</c:v>
                </c:pt>
                <c:pt idx="23">
                  <c:v>40.18</c:v>
                </c:pt>
                <c:pt idx="24">
                  <c:v>40.369999999999997</c:v>
                </c:pt>
                <c:pt idx="25">
                  <c:v>40.43</c:v>
                </c:pt>
                <c:pt idx="26">
                  <c:v>40.32</c:v>
                </c:pt>
                <c:pt idx="27">
                  <c:v>40.31</c:v>
                </c:pt>
                <c:pt idx="28">
                  <c:v>40.35</c:v>
                </c:pt>
                <c:pt idx="29">
                  <c:v>40.22</c:v>
                </c:pt>
                <c:pt idx="30">
                  <c:v>40.130000000000003</c:v>
                </c:pt>
                <c:pt idx="31">
                  <c:v>41.36</c:v>
                </c:pt>
                <c:pt idx="32">
                  <c:v>40.18</c:v>
                </c:pt>
                <c:pt idx="33">
                  <c:v>40.15</c:v>
                </c:pt>
                <c:pt idx="34">
                  <c:v>40.18</c:v>
                </c:pt>
                <c:pt idx="35">
                  <c:v>40.130000000000003</c:v>
                </c:pt>
                <c:pt idx="36">
                  <c:v>40.130000000000003</c:v>
                </c:pt>
                <c:pt idx="37">
                  <c:v>40.1</c:v>
                </c:pt>
                <c:pt idx="38">
                  <c:v>40.270000000000003</c:v>
                </c:pt>
                <c:pt idx="39">
                  <c:v>40.520000000000003</c:v>
                </c:pt>
                <c:pt idx="40">
                  <c:v>40.04</c:v>
                </c:pt>
                <c:pt idx="41">
                  <c:v>40.130000000000003</c:v>
                </c:pt>
                <c:pt idx="42">
                  <c:v>40.14</c:v>
                </c:pt>
                <c:pt idx="43">
                  <c:v>40.26</c:v>
                </c:pt>
                <c:pt idx="44">
                  <c:v>40.1</c:v>
                </c:pt>
                <c:pt idx="45">
                  <c:v>40.01</c:v>
                </c:pt>
                <c:pt idx="46">
                  <c:v>40.08</c:v>
                </c:pt>
                <c:pt idx="47">
                  <c:v>41.43</c:v>
                </c:pt>
                <c:pt idx="48">
                  <c:v>40.200000000000003</c:v>
                </c:pt>
                <c:pt idx="49">
                  <c:v>39.93</c:v>
                </c:pt>
                <c:pt idx="50">
                  <c:v>41.09</c:v>
                </c:pt>
                <c:pt idx="51">
                  <c:v>40.119999999999997</c:v>
                </c:pt>
                <c:pt idx="52">
                  <c:v>40.15</c:v>
                </c:pt>
                <c:pt idx="53">
                  <c:v>40.08</c:v>
                </c:pt>
                <c:pt idx="54">
                  <c:v>40.79</c:v>
                </c:pt>
                <c:pt idx="55">
                  <c:v>40.15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'Na CnuDaX'!$E$18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CnuDaX'!$E$19:$E$74</c:f>
              <c:numCache>
                <c:formatCode>0.00</c:formatCode>
                <c:ptCount val="56"/>
                <c:pt idx="0">
                  <c:v>41.92</c:v>
                </c:pt>
                <c:pt idx="1">
                  <c:v>40.799999999999997</c:v>
                </c:pt>
                <c:pt idx="2">
                  <c:v>40.31</c:v>
                </c:pt>
                <c:pt idx="3">
                  <c:v>40.229999999999997</c:v>
                </c:pt>
                <c:pt idx="4">
                  <c:v>40.03</c:v>
                </c:pt>
                <c:pt idx="5">
                  <c:v>40.06</c:v>
                </c:pt>
                <c:pt idx="6">
                  <c:v>40.22</c:v>
                </c:pt>
                <c:pt idx="7">
                  <c:v>40.15</c:v>
                </c:pt>
                <c:pt idx="8">
                  <c:v>40.19</c:v>
                </c:pt>
                <c:pt idx="9">
                  <c:v>40.49</c:v>
                </c:pt>
                <c:pt idx="10">
                  <c:v>40.159999999999997</c:v>
                </c:pt>
                <c:pt idx="11">
                  <c:v>40.28</c:v>
                </c:pt>
                <c:pt idx="12">
                  <c:v>40.130000000000003</c:v>
                </c:pt>
                <c:pt idx="13">
                  <c:v>40.19</c:v>
                </c:pt>
                <c:pt idx="14">
                  <c:v>40.229999999999997</c:v>
                </c:pt>
                <c:pt idx="15">
                  <c:v>40.04</c:v>
                </c:pt>
                <c:pt idx="16">
                  <c:v>39.93</c:v>
                </c:pt>
                <c:pt idx="17">
                  <c:v>40.119999999999997</c:v>
                </c:pt>
                <c:pt idx="18">
                  <c:v>40.07</c:v>
                </c:pt>
                <c:pt idx="19">
                  <c:v>40.119999999999997</c:v>
                </c:pt>
                <c:pt idx="20">
                  <c:v>39.950000000000003</c:v>
                </c:pt>
                <c:pt idx="21">
                  <c:v>39.97</c:v>
                </c:pt>
                <c:pt idx="22">
                  <c:v>40.01</c:v>
                </c:pt>
                <c:pt idx="23">
                  <c:v>40.04</c:v>
                </c:pt>
                <c:pt idx="24">
                  <c:v>40.19</c:v>
                </c:pt>
                <c:pt idx="25">
                  <c:v>39.950000000000003</c:v>
                </c:pt>
                <c:pt idx="26">
                  <c:v>40.81</c:v>
                </c:pt>
                <c:pt idx="27">
                  <c:v>39.950000000000003</c:v>
                </c:pt>
                <c:pt idx="28">
                  <c:v>40.9</c:v>
                </c:pt>
                <c:pt idx="29">
                  <c:v>40.15</c:v>
                </c:pt>
                <c:pt idx="30">
                  <c:v>40.119999999999997</c:v>
                </c:pt>
                <c:pt idx="31">
                  <c:v>40.479999999999997</c:v>
                </c:pt>
                <c:pt idx="32">
                  <c:v>40.049999999999997</c:v>
                </c:pt>
                <c:pt idx="33">
                  <c:v>40.130000000000003</c:v>
                </c:pt>
                <c:pt idx="34">
                  <c:v>40.630000000000003</c:v>
                </c:pt>
                <c:pt idx="35">
                  <c:v>40.08</c:v>
                </c:pt>
                <c:pt idx="36">
                  <c:v>40.479999999999997</c:v>
                </c:pt>
                <c:pt idx="37">
                  <c:v>39.85</c:v>
                </c:pt>
                <c:pt idx="38">
                  <c:v>40.07</c:v>
                </c:pt>
                <c:pt idx="39">
                  <c:v>40.18</c:v>
                </c:pt>
                <c:pt idx="40">
                  <c:v>40.15</c:v>
                </c:pt>
                <c:pt idx="41">
                  <c:v>39.9</c:v>
                </c:pt>
                <c:pt idx="42">
                  <c:v>39.99</c:v>
                </c:pt>
                <c:pt idx="43">
                  <c:v>39.97</c:v>
                </c:pt>
                <c:pt idx="44">
                  <c:v>40.54</c:v>
                </c:pt>
                <c:pt idx="45">
                  <c:v>40.270000000000003</c:v>
                </c:pt>
                <c:pt idx="46">
                  <c:v>40.15</c:v>
                </c:pt>
                <c:pt idx="47">
                  <c:v>40.340000000000003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'Na CnuDaX'!$F$18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CnuDaX'!$F$19:$F$74</c:f>
              <c:numCache>
                <c:formatCode>0.00</c:formatCode>
                <c:ptCount val="56"/>
                <c:pt idx="0">
                  <c:v>41.85</c:v>
                </c:pt>
                <c:pt idx="1">
                  <c:v>41.48</c:v>
                </c:pt>
                <c:pt idx="2">
                  <c:v>40.46</c:v>
                </c:pt>
                <c:pt idx="3">
                  <c:v>40.19</c:v>
                </c:pt>
                <c:pt idx="4">
                  <c:v>40.85</c:v>
                </c:pt>
                <c:pt idx="5">
                  <c:v>40.270000000000003</c:v>
                </c:pt>
                <c:pt idx="6">
                  <c:v>39.950000000000003</c:v>
                </c:pt>
                <c:pt idx="7">
                  <c:v>40.04</c:v>
                </c:pt>
                <c:pt idx="8">
                  <c:v>42.95</c:v>
                </c:pt>
                <c:pt idx="9">
                  <c:v>40.19</c:v>
                </c:pt>
                <c:pt idx="10">
                  <c:v>39.89</c:v>
                </c:pt>
                <c:pt idx="11">
                  <c:v>40</c:v>
                </c:pt>
                <c:pt idx="12">
                  <c:v>40.19</c:v>
                </c:pt>
                <c:pt idx="13">
                  <c:v>40.020000000000003</c:v>
                </c:pt>
                <c:pt idx="14">
                  <c:v>39.94</c:v>
                </c:pt>
                <c:pt idx="15">
                  <c:v>39.96</c:v>
                </c:pt>
                <c:pt idx="16">
                  <c:v>40.82</c:v>
                </c:pt>
                <c:pt idx="17">
                  <c:v>40.020000000000003</c:v>
                </c:pt>
                <c:pt idx="18">
                  <c:v>39.909999999999997</c:v>
                </c:pt>
                <c:pt idx="19">
                  <c:v>40.06</c:v>
                </c:pt>
                <c:pt idx="20">
                  <c:v>39.96</c:v>
                </c:pt>
                <c:pt idx="21">
                  <c:v>39.89</c:v>
                </c:pt>
                <c:pt idx="22">
                  <c:v>39.99</c:v>
                </c:pt>
                <c:pt idx="23">
                  <c:v>40.03</c:v>
                </c:pt>
                <c:pt idx="24">
                  <c:v>40.07</c:v>
                </c:pt>
                <c:pt idx="25">
                  <c:v>40.049999999999997</c:v>
                </c:pt>
                <c:pt idx="26">
                  <c:v>39.909999999999997</c:v>
                </c:pt>
                <c:pt idx="27">
                  <c:v>39.93</c:v>
                </c:pt>
                <c:pt idx="28">
                  <c:v>39.92</c:v>
                </c:pt>
                <c:pt idx="29">
                  <c:v>39.81</c:v>
                </c:pt>
                <c:pt idx="30">
                  <c:v>40.01</c:v>
                </c:pt>
                <c:pt idx="31">
                  <c:v>39.81</c:v>
                </c:pt>
                <c:pt idx="32">
                  <c:v>39.86</c:v>
                </c:pt>
                <c:pt idx="33">
                  <c:v>40.04</c:v>
                </c:pt>
                <c:pt idx="34">
                  <c:v>39.89</c:v>
                </c:pt>
                <c:pt idx="35">
                  <c:v>39.869999999999997</c:v>
                </c:pt>
                <c:pt idx="36">
                  <c:v>39.76</c:v>
                </c:pt>
                <c:pt idx="37">
                  <c:v>40.04</c:v>
                </c:pt>
                <c:pt idx="38">
                  <c:v>39.93</c:v>
                </c:pt>
                <c:pt idx="39">
                  <c:v>39.93</c:v>
                </c:pt>
                <c:pt idx="40">
                  <c:v>40.6</c:v>
                </c:pt>
                <c:pt idx="41">
                  <c:v>40</c:v>
                </c:pt>
                <c:pt idx="42">
                  <c:v>39.85</c:v>
                </c:pt>
                <c:pt idx="43">
                  <c:v>39.93</c:v>
                </c:pt>
                <c:pt idx="44">
                  <c:v>40.58</c:v>
                </c:pt>
                <c:pt idx="45">
                  <c:v>40.020000000000003</c:v>
                </c:pt>
                <c:pt idx="46">
                  <c:v>39.94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'Na CnuDaX'!$G$18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CnuDaX'!$G$19:$G$74</c:f>
              <c:numCache>
                <c:formatCode>0.00</c:formatCode>
                <c:ptCount val="56"/>
                <c:pt idx="0">
                  <c:v>42.33</c:v>
                </c:pt>
                <c:pt idx="1">
                  <c:v>40.24</c:v>
                </c:pt>
                <c:pt idx="2">
                  <c:v>40.450000000000003</c:v>
                </c:pt>
                <c:pt idx="3">
                  <c:v>40.24</c:v>
                </c:pt>
                <c:pt idx="4">
                  <c:v>39.979999999999997</c:v>
                </c:pt>
                <c:pt idx="5">
                  <c:v>40.64</c:v>
                </c:pt>
                <c:pt idx="6">
                  <c:v>40.130000000000003</c:v>
                </c:pt>
                <c:pt idx="7">
                  <c:v>40.33</c:v>
                </c:pt>
                <c:pt idx="8">
                  <c:v>40.68</c:v>
                </c:pt>
                <c:pt idx="9">
                  <c:v>40.42</c:v>
                </c:pt>
                <c:pt idx="10">
                  <c:v>40.520000000000003</c:v>
                </c:pt>
                <c:pt idx="11">
                  <c:v>40.229999999999997</c:v>
                </c:pt>
                <c:pt idx="12">
                  <c:v>40.36</c:v>
                </c:pt>
                <c:pt idx="13">
                  <c:v>40.31</c:v>
                </c:pt>
                <c:pt idx="14">
                  <c:v>40.22</c:v>
                </c:pt>
                <c:pt idx="15">
                  <c:v>40.340000000000003</c:v>
                </c:pt>
                <c:pt idx="16">
                  <c:v>40.24</c:v>
                </c:pt>
                <c:pt idx="17">
                  <c:v>40.24</c:v>
                </c:pt>
                <c:pt idx="18">
                  <c:v>40.409999999999997</c:v>
                </c:pt>
                <c:pt idx="19">
                  <c:v>40.43</c:v>
                </c:pt>
                <c:pt idx="20">
                  <c:v>40.15</c:v>
                </c:pt>
                <c:pt idx="21">
                  <c:v>40.17</c:v>
                </c:pt>
                <c:pt idx="22">
                  <c:v>40.22</c:v>
                </c:pt>
                <c:pt idx="23">
                  <c:v>40.229999999999997</c:v>
                </c:pt>
                <c:pt idx="24">
                  <c:v>41.07</c:v>
                </c:pt>
                <c:pt idx="25">
                  <c:v>40.380000000000003</c:v>
                </c:pt>
                <c:pt idx="26">
                  <c:v>40.17</c:v>
                </c:pt>
                <c:pt idx="27">
                  <c:v>40.32</c:v>
                </c:pt>
                <c:pt idx="28">
                  <c:v>40.340000000000003</c:v>
                </c:pt>
                <c:pt idx="29">
                  <c:v>40.299999999999997</c:v>
                </c:pt>
                <c:pt idx="30">
                  <c:v>40.479999999999997</c:v>
                </c:pt>
                <c:pt idx="31">
                  <c:v>40.270000000000003</c:v>
                </c:pt>
                <c:pt idx="32">
                  <c:v>40.29</c:v>
                </c:pt>
                <c:pt idx="33">
                  <c:v>40.229999999999997</c:v>
                </c:pt>
                <c:pt idx="34">
                  <c:v>40.090000000000003</c:v>
                </c:pt>
                <c:pt idx="35">
                  <c:v>40.29</c:v>
                </c:pt>
                <c:pt idx="36">
                  <c:v>40.22</c:v>
                </c:pt>
                <c:pt idx="37">
                  <c:v>40.21</c:v>
                </c:pt>
                <c:pt idx="38">
                  <c:v>40.229999999999997</c:v>
                </c:pt>
                <c:pt idx="39">
                  <c:v>40.15</c:v>
                </c:pt>
                <c:pt idx="40">
                  <c:v>40.450000000000003</c:v>
                </c:pt>
                <c:pt idx="41">
                  <c:v>40.299999999999997</c:v>
                </c:pt>
                <c:pt idx="42">
                  <c:v>40.36</c:v>
                </c:pt>
                <c:pt idx="43">
                  <c:v>40.19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'Na CnuDaX'!$H$18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CnuDaX'!$H$19:$H$74</c:f>
              <c:numCache>
                <c:formatCode>0.00</c:formatCode>
                <c:ptCount val="56"/>
                <c:pt idx="0">
                  <c:v>41.12</c:v>
                </c:pt>
                <c:pt idx="1">
                  <c:v>40.19</c:v>
                </c:pt>
                <c:pt idx="2">
                  <c:v>40.020000000000003</c:v>
                </c:pt>
                <c:pt idx="3">
                  <c:v>40.130000000000003</c:v>
                </c:pt>
                <c:pt idx="4">
                  <c:v>40.42</c:v>
                </c:pt>
                <c:pt idx="5">
                  <c:v>40.71</c:v>
                </c:pt>
                <c:pt idx="6">
                  <c:v>40.270000000000003</c:v>
                </c:pt>
                <c:pt idx="7">
                  <c:v>40.1</c:v>
                </c:pt>
                <c:pt idx="8">
                  <c:v>40.06</c:v>
                </c:pt>
                <c:pt idx="9">
                  <c:v>39.93</c:v>
                </c:pt>
                <c:pt idx="10">
                  <c:v>40.4</c:v>
                </c:pt>
                <c:pt idx="11">
                  <c:v>40.82</c:v>
                </c:pt>
                <c:pt idx="12">
                  <c:v>41.43</c:v>
                </c:pt>
                <c:pt idx="13">
                  <c:v>40.03</c:v>
                </c:pt>
                <c:pt idx="14">
                  <c:v>39.86</c:v>
                </c:pt>
                <c:pt idx="15">
                  <c:v>40.020000000000003</c:v>
                </c:pt>
                <c:pt idx="16">
                  <c:v>39.94</c:v>
                </c:pt>
                <c:pt idx="17">
                  <c:v>39.729999999999997</c:v>
                </c:pt>
                <c:pt idx="18">
                  <c:v>39.840000000000003</c:v>
                </c:pt>
                <c:pt idx="19">
                  <c:v>39.89</c:v>
                </c:pt>
                <c:pt idx="20">
                  <c:v>39.75</c:v>
                </c:pt>
                <c:pt idx="21">
                  <c:v>39.93</c:v>
                </c:pt>
                <c:pt idx="22">
                  <c:v>39.950000000000003</c:v>
                </c:pt>
                <c:pt idx="23">
                  <c:v>39.83</c:v>
                </c:pt>
                <c:pt idx="24">
                  <c:v>40.79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119744"/>
        <c:axId val="221025344"/>
      </c:lineChart>
      <c:catAx>
        <c:axId val="265119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21025344"/>
        <c:crosses val="autoZero"/>
        <c:auto val="1"/>
        <c:lblAlgn val="ctr"/>
        <c:lblOffset val="100"/>
        <c:noMultiLvlLbl val="0"/>
      </c:catAx>
      <c:valAx>
        <c:axId val="22102534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651197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'KartFreedom JT'!$C$18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JT'!$C$19:$C$72</c:f>
              <c:numCache>
                <c:formatCode>0.00</c:formatCode>
                <c:ptCount val="54"/>
                <c:pt idx="0">
                  <c:v>43.98</c:v>
                </c:pt>
                <c:pt idx="1">
                  <c:v>41.1</c:v>
                </c:pt>
                <c:pt idx="2">
                  <c:v>44.22</c:v>
                </c:pt>
                <c:pt idx="3">
                  <c:v>42.52</c:v>
                </c:pt>
                <c:pt idx="4">
                  <c:v>40.72</c:v>
                </c:pt>
                <c:pt idx="5">
                  <c:v>40.57</c:v>
                </c:pt>
                <c:pt idx="6">
                  <c:v>42.25</c:v>
                </c:pt>
                <c:pt idx="7">
                  <c:v>39.93</c:v>
                </c:pt>
                <c:pt idx="8">
                  <c:v>40.44</c:v>
                </c:pt>
                <c:pt idx="9">
                  <c:v>40.159999999999997</c:v>
                </c:pt>
                <c:pt idx="10">
                  <c:v>40.130000000000003</c:v>
                </c:pt>
                <c:pt idx="11">
                  <c:v>40.03</c:v>
                </c:pt>
                <c:pt idx="12">
                  <c:v>40</c:v>
                </c:pt>
                <c:pt idx="13">
                  <c:v>39.93</c:v>
                </c:pt>
                <c:pt idx="14">
                  <c:v>40.020000000000003</c:v>
                </c:pt>
                <c:pt idx="15">
                  <c:v>39.979999999999997</c:v>
                </c:pt>
                <c:pt idx="16">
                  <c:v>39.82</c:v>
                </c:pt>
                <c:pt idx="17">
                  <c:v>39.75</c:v>
                </c:pt>
                <c:pt idx="18">
                  <c:v>39.9</c:v>
                </c:pt>
                <c:pt idx="19">
                  <c:v>40.020000000000003</c:v>
                </c:pt>
                <c:pt idx="20">
                  <c:v>40.19</c:v>
                </c:pt>
                <c:pt idx="21">
                  <c:v>40.44</c:v>
                </c:pt>
                <c:pt idx="22">
                  <c:v>39.979999999999997</c:v>
                </c:pt>
                <c:pt idx="23">
                  <c:v>39.840000000000003</c:v>
                </c:pt>
                <c:pt idx="24">
                  <c:v>40.06</c:v>
                </c:pt>
                <c:pt idx="25">
                  <c:v>39.9</c:v>
                </c:pt>
                <c:pt idx="26">
                  <c:v>40.29</c:v>
                </c:pt>
                <c:pt idx="27">
                  <c:v>40.380000000000003</c:v>
                </c:pt>
                <c:pt idx="28">
                  <c:v>40.119999999999997</c:v>
                </c:pt>
                <c:pt idx="29">
                  <c:v>39.82</c:v>
                </c:pt>
                <c:pt idx="30">
                  <c:v>40.020000000000003</c:v>
                </c:pt>
                <c:pt idx="31">
                  <c:v>39.78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'KartFreedom JT'!$D$18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JT'!$D$19:$D$72</c:f>
              <c:numCache>
                <c:formatCode>0.00</c:formatCode>
                <c:ptCount val="54"/>
                <c:pt idx="0">
                  <c:v>41.94</c:v>
                </c:pt>
                <c:pt idx="1">
                  <c:v>40.57</c:v>
                </c:pt>
                <c:pt idx="2">
                  <c:v>40.619999999999997</c:v>
                </c:pt>
                <c:pt idx="3">
                  <c:v>40.67</c:v>
                </c:pt>
                <c:pt idx="4">
                  <c:v>40.6</c:v>
                </c:pt>
                <c:pt idx="5">
                  <c:v>40.4</c:v>
                </c:pt>
                <c:pt idx="6">
                  <c:v>40.619999999999997</c:v>
                </c:pt>
                <c:pt idx="7">
                  <c:v>40.31</c:v>
                </c:pt>
                <c:pt idx="8">
                  <c:v>40.409999999999997</c:v>
                </c:pt>
                <c:pt idx="9">
                  <c:v>40.630000000000003</c:v>
                </c:pt>
                <c:pt idx="10">
                  <c:v>40.56</c:v>
                </c:pt>
                <c:pt idx="11">
                  <c:v>40.44</c:v>
                </c:pt>
                <c:pt idx="12">
                  <c:v>40.65</c:v>
                </c:pt>
                <c:pt idx="13">
                  <c:v>40.64</c:v>
                </c:pt>
                <c:pt idx="14">
                  <c:v>40.69</c:v>
                </c:pt>
                <c:pt idx="15">
                  <c:v>40.57</c:v>
                </c:pt>
                <c:pt idx="16">
                  <c:v>40.520000000000003</c:v>
                </c:pt>
                <c:pt idx="17">
                  <c:v>40.32</c:v>
                </c:pt>
                <c:pt idx="18">
                  <c:v>40.31</c:v>
                </c:pt>
                <c:pt idx="19">
                  <c:v>40.799999999999997</c:v>
                </c:pt>
                <c:pt idx="20">
                  <c:v>40.31</c:v>
                </c:pt>
                <c:pt idx="21">
                  <c:v>40.380000000000003</c:v>
                </c:pt>
                <c:pt idx="22">
                  <c:v>40.29</c:v>
                </c:pt>
                <c:pt idx="23">
                  <c:v>41.07</c:v>
                </c:pt>
                <c:pt idx="24">
                  <c:v>40.700000000000003</c:v>
                </c:pt>
                <c:pt idx="25">
                  <c:v>40.6</c:v>
                </c:pt>
                <c:pt idx="26">
                  <c:v>40.51</c:v>
                </c:pt>
                <c:pt idx="27">
                  <c:v>40.369999999999997</c:v>
                </c:pt>
                <c:pt idx="28">
                  <c:v>40.51</c:v>
                </c:pt>
                <c:pt idx="29">
                  <c:v>40.520000000000003</c:v>
                </c:pt>
                <c:pt idx="30">
                  <c:v>40.450000000000003</c:v>
                </c:pt>
                <c:pt idx="31">
                  <c:v>40.96</c:v>
                </c:pt>
                <c:pt idx="32">
                  <c:v>40.47</c:v>
                </c:pt>
                <c:pt idx="33">
                  <c:v>41.29</c:v>
                </c:pt>
                <c:pt idx="34">
                  <c:v>40.630000000000003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'KartFreedom JT'!$E$18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JT'!$E$19:$E$72</c:f>
              <c:numCache>
                <c:formatCode>0.00</c:formatCode>
                <c:ptCount val="54"/>
                <c:pt idx="0">
                  <c:v>42.78</c:v>
                </c:pt>
                <c:pt idx="1">
                  <c:v>40.19</c:v>
                </c:pt>
                <c:pt idx="2">
                  <c:v>39.79</c:v>
                </c:pt>
                <c:pt idx="3">
                  <c:v>40.549999999999997</c:v>
                </c:pt>
                <c:pt idx="4">
                  <c:v>40.93</c:v>
                </c:pt>
                <c:pt idx="5">
                  <c:v>39.840000000000003</c:v>
                </c:pt>
                <c:pt idx="6">
                  <c:v>39.950000000000003</c:v>
                </c:pt>
                <c:pt idx="7">
                  <c:v>39.93</c:v>
                </c:pt>
                <c:pt idx="8">
                  <c:v>39.75</c:v>
                </c:pt>
                <c:pt idx="9">
                  <c:v>40.049999999999997</c:v>
                </c:pt>
                <c:pt idx="10">
                  <c:v>40.35</c:v>
                </c:pt>
                <c:pt idx="11">
                  <c:v>39.96</c:v>
                </c:pt>
                <c:pt idx="12">
                  <c:v>39.840000000000003</c:v>
                </c:pt>
                <c:pt idx="13">
                  <c:v>39.99</c:v>
                </c:pt>
                <c:pt idx="14">
                  <c:v>40.6</c:v>
                </c:pt>
                <c:pt idx="15">
                  <c:v>39.729999999999997</c:v>
                </c:pt>
                <c:pt idx="16">
                  <c:v>40.03</c:v>
                </c:pt>
                <c:pt idx="17">
                  <c:v>40.54</c:v>
                </c:pt>
                <c:pt idx="18">
                  <c:v>39.92</c:v>
                </c:pt>
                <c:pt idx="19">
                  <c:v>40.14</c:v>
                </c:pt>
                <c:pt idx="20">
                  <c:v>39.97</c:v>
                </c:pt>
                <c:pt idx="21">
                  <c:v>40.35</c:v>
                </c:pt>
                <c:pt idx="22">
                  <c:v>40.090000000000003</c:v>
                </c:pt>
                <c:pt idx="23">
                  <c:v>40.1</c:v>
                </c:pt>
                <c:pt idx="24">
                  <c:v>40.08</c:v>
                </c:pt>
                <c:pt idx="25">
                  <c:v>40.33</c:v>
                </c:pt>
                <c:pt idx="26">
                  <c:v>40.03</c:v>
                </c:pt>
                <c:pt idx="27">
                  <c:v>40.130000000000003</c:v>
                </c:pt>
                <c:pt idx="28">
                  <c:v>40.479999999999997</c:v>
                </c:pt>
                <c:pt idx="29">
                  <c:v>40.25</c:v>
                </c:pt>
                <c:pt idx="30">
                  <c:v>40.32</c:v>
                </c:pt>
                <c:pt idx="31">
                  <c:v>40.229999999999997</c:v>
                </c:pt>
                <c:pt idx="32">
                  <c:v>39.950000000000003</c:v>
                </c:pt>
                <c:pt idx="33">
                  <c:v>40.229999999999997</c:v>
                </c:pt>
                <c:pt idx="34">
                  <c:v>40.119999999999997</c:v>
                </c:pt>
                <c:pt idx="35">
                  <c:v>39.979999999999997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'KartFreedom JT'!$F$18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JT'!$F$19:$F$72</c:f>
              <c:numCache>
                <c:formatCode>0.00</c:formatCode>
                <c:ptCount val="54"/>
                <c:pt idx="0">
                  <c:v>42.28</c:v>
                </c:pt>
                <c:pt idx="1">
                  <c:v>40.450000000000003</c:v>
                </c:pt>
                <c:pt idx="2">
                  <c:v>40.28</c:v>
                </c:pt>
                <c:pt idx="3">
                  <c:v>40.049999999999997</c:v>
                </c:pt>
                <c:pt idx="4">
                  <c:v>40.47</c:v>
                </c:pt>
                <c:pt idx="5">
                  <c:v>40.21</c:v>
                </c:pt>
                <c:pt idx="6">
                  <c:v>40.25</c:v>
                </c:pt>
                <c:pt idx="7">
                  <c:v>42.07</c:v>
                </c:pt>
                <c:pt idx="8">
                  <c:v>40.14</c:v>
                </c:pt>
                <c:pt idx="9">
                  <c:v>40.79</c:v>
                </c:pt>
                <c:pt idx="10">
                  <c:v>40.450000000000003</c:v>
                </c:pt>
                <c:pt idx="11">
                  <c:v>40.380000000000003</c:v>
                </c:pt>
                <c:pt idx="12">
                  <c:v>40.380000000000003</c:v>
                </c:pt>
                <c:pt idx="13">
                  <c:v>40.270000000000003</c:v>
                </c:pt>
                <c:pt idx="14">
                  <c:v>40.450000000000003</c:v>
                </c:pt>
                <c:pt idx="15">
                  <c:v>40.35</c:v>
                </c:pt>
                <c:pt idx="16">
                  <c:v>40.35</c:v>
                </c:pt>
                <c:pt idx="17">
                  <c:v>40.46</c:v>
                </c:pt>
                <c:pt idx="18">
                  <c:v>40.4</c:v>
                </c:pt>
                <c:pt idx="19">
                  <c:v>40.39</c:v>
                </c:pt>
                <c:pt idx="20">
                  <c:v>40.26</c:v>
                </c:pt>
                <c:pt idx="21">
                  <c:v>40.43</c:v>
                </c:pt>
                <c:pt idx="22">
                  <c:v>40.44</c:v>
                </c:pt>
                <c:pt idx="23">
                  <c:v>40.36</c:v>
                </c:pt>
                <c:pt idx="24">
                  <c:v>40.43</c:v>
                </c:pt>
                <c:pt idx="25">
                  <c:v>40.43</c:v>
                </c:pt>
                <c:pt idx="26">
                  <c:v>40.369999999999997</c:v>
                </c:pt>
                <c:pt idx="27">
                  <c:v>40.380000000000003</c:v>
                </c:pt>
                <c:pt idx="28">
                  <c:v>40.450000000000003</c:v>
                </c:pt>
                <c:pt idx="29">
                  <c:v>40.24</c:v>
                </c:pt>
                <c:pt idx="30">
                  <c:v>40.520000000000003</c:v>
                </c:pt>
                <c:pt idx="31">
                  <c:v>40.35</c:v>
                </c:pt>
                <c:pt idx="32">
                  <c:v>40.56</c:v>
                </c:pt>
                <c:pt idx="33">
                  <c:v>40.28</c:v>
                </c:pt>
                <c:pt idx="34">
                  <c:v>40.630000000000003</c:v>
                </c:pt>
                <c:pt idx="35">
                  <c:v>40.200000000000003</c:v>
                </c:pt>
                <c:pt idx="36">
                  <c:v>40.26</c:v>
                </c:pt>
                <c:pt idx="37">
                  <c:v>40.26</c:v>
                </c:pt>
                <c:pt idx="38">
                  <c:v>40.69</c:v>
                </c:pt>
                <c:pt idx="39">
                  <c:v>40.25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'KartFreedom JT'!$G$18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JT'!$G$19:$G$72</c:f>
              <c:numCache>
                <c:formatCode>0.00</c:formatCode>
                <c:ptCount val="54"/>
                <c:pt idx="0">
                  <c:v>41.31</c:v>
                </c:pt>
                <c:pt idx="1">
                  <c:v>40.200000000000003</c:v>
                </c:pt>
                <c:pt idx="2">
                  <c:v>40.270000000000003</c:v>
                </c:pt>
                <c:pt idx="3">
                  <c:v>40.049999999999997</c:v>
                </c:pt>
                <c:pt idx="4">
                  <c:v>40.14</c:v>
                </c:pt>
                <c:pt idx="5">
                  <c:v>40.22</c:v>
                </c:pt>
                <c:pt idx="6">
                  <c:v>41.68</c:v>
                </c:pt>
                <c:pt idx="7">
                  <c:v>40.119999999999997</c:v>
                </c:pt>
                <c:pt idx="8">
                  <c:v>39.99</c:v>
                </c:pt>
                <c:pt idx="9">
                  <c:v>40.18</c:v>
                </c:pt>
                <c:pt idx="10">
                  <c:v>39.869999999999997</c:v>
                </c:pt>
                <c:pt idx="11">
                  <c:v>40.159999999999997</c:v>
                </c:pt>
                <c:pt idx="12">
                  <c:v>40.21</c:v>
                </c:pt>
                <c:pt idx="13">
                  <c:v>40.15</c:v>
                </c:pt>
                <c:pt idx="14">
                  <c:v>40.08</c:v>
                </c:pt>
                <c:pt idx="15">
                  <c:v>40.090000000000003</c:v>
                </c:pt>
                <c:pt idx="16">
                  <c:v>40.200000000000003</c:v>
                </c:pt>
                <c:pt idx="17">
                  <c:v>40.35</c:v>
                </c:pt>
                <c:pt idx="18">
                  <c:v>40.28</c:v>
                </c:pt>
                <c:pt idx="19">
                  <c:v>40.020000000000003</c:v>
                </c:pt>
                <c:pt idx="20">
                  <c:v>40.340000000000003</c:v>
                </c:pt>
                <c:pt idx="21">
                  <c:v>40.31</c:v>
                </c:pt>
                <c:pt idx="22">
                  <c:v>40.14</c:v>
                </c:pt>
                <c:pt idx="23">
                  <c:v>40.159999999999997</c:v>
                </c:pt>
                <c:pt idx="24">
                  <c:v>40.42</c:v>
                </c:pt>
                <c:pt idx="25">
                  <c:v>40.130000000000003</c:v>
                </c:pt>
                <c:pt idx="26">
                  <c:v>40.479999999999997</c:v>
                </c:pt>
                <c:pt idx="27">
                  <c:v>40.340000000000003</c:v>
                </c:pt>
                <c:pt idx="28">
                  <c:v>40.14</c:v>
                </c:pt>
                <c:pt idx="29">
                  <c:v>40.229999999999997</c:v>
                </c:pt>
                <c:pt idx="30">
                  <c:v>40.18</c:v>
                </c:pt>
                <c:pt idx="31">
                  <c:v>40.21</c:v>
                </c:pt>
                <c:pt idx="32">
                  <c:v>40.24</c:v>
                </c:pt>
                <c:pt idx="33">
                  <c:v>40.24</c:v>
                </c:pt>
                <c:pt idx="34">
                  <c:v>40.18</c:v>
                </c:pt>
                <c:pt idx="35">
                  <c:v>40.619999999999997</c:v>
                </c:pt>
                <c:pt idx="36">
                  <c:v>40.200000000000003</c:v>
                </c:pt>
                <c:pt idx="37">
                  <c:v>40.35</c:v>
                </c:pt>
                <c:pt idx="38">
                  <c:v>40.07</c:v>
                </c:pt>
                <c:pt idx="39">
                  <c:v>40.880000000000003</c:v>
                </c:pt>
                <c:pt idx="40">
                  <c:v>40.07</c:v>
                </c:pt>
                <c:pt idx="41">
                  <c:v>39.92</c:v>
                </c:pt>
                <c:pt idx="42">
                  <c:v>40.020000000000003</c:v>
                </c:pt>
                <c:pt idx="43">
                  <c:v>43.41</c:v>
                </c:pt>
                <c:pt idx="44">
                  <c:v>40.36</c:v>
                </c:pt>
                <c:pt idx="45">
                  <c:v>40.14</c:v>
                </c:pt>
                <c:pt idx="46">
                  <c:v>39.92</c:v>
                </c:pt>
                <c:pt idx="47">
                  <c:v>40.35</c:v>
                </c:pt>
                <c:pt idx="48">
                  <c:v>40.619999999999997</c:v>
                </c:pt>
                <c:pt idx="49">
                  <c:v>41.07</c:v>
                </c:pt>
                <c:pt idx="50">
                  <c:v>40.32</c:v>
                </c:pt>
                <c:pt idx="51">
                  <c:v>40.840000000000003</c:v>
                </c:pt>
                <c:pt idx="52">
                  <c:v>40.340000000000003</c:v>
                </c:pt>
                <c:pt idx="53">
                  <c:v>40.33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'KartFreedom JT'!$H$18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JT'!$H$19:$H$72</c:f>
              <c:numCache>
                <c:formatCode>0.00</c:formatCode>
                <c:ptCount val="54"/>
                <c:pt idx="0">
                  <c:v>41.67</c:v>
                </c:pt>
                <c:pt idx="1">
                  <c:v>40.32</c:v>
                </c:pt>
                <c:pt idx="2">
                  <c:v>41.41</c:v>
                </c:pt>
                <c:pt idx="3">
                  <c:v>43.61</c:v>
                </c:pt>
                <c:pt idx="4">
                  <c:v>41.15</c:v>
                </c:pt>
                <c:pt idx="5">
                  <c:v>40.19</c:v>
                </c:pt>
                <c:pt idx="6">
                  <c:v>40.28</c:v>
                </c:pt>
                <c:pt idx="7">
                  <c:v>40.1</c:v>
                </c:pt>
                <c:pt idx="8">
                  <c:v>40.229999999999997</c:v>
                </c:pt>
                <c:pt idx="9">
                  <c:v>40.950000000000003</c:v>
                </c:pt>
                <c:pt idx="10">
                  <c:v>40.14</c:v>
                </c:pt>
                <c:pt idx="11">
                  <c:v>40.11</c:v>
                </c:pt>
                <c:pt idx="12">
                  <c:v>39.93</c:v>
                </c:pt>
                <c:pt idx="13">
                  <c:v>40.17</c:v>
                </c:pt>
                <c:pt idx="14">
                  <c:v>40.28</c:v>
                </c:pt>
                <c:pt idx="15">
                  <c:v>40.15</c:v>
                </c:pt>
                <c:pt idx="16">
                  <c:v>39.89</c:v>
                </c:pt>
                <c:pt idx="17">
                  <c:v>40.14</c:v>
                </c:pt>
                <c:pt idx="18">
                  <c:v>40.32</c:v>
                </c:pt>
                <c:pt idx="19">
                  <c:v>39.99</c:v>
                </c:pt>
                <c:pt idx="20">
                  <c:v>39.979999999999997</c:v>
                </c:pt>
                <c:pt idx="21">
                  <c:v>39.89</c:v>
                </c:pt>
                <c:pt idx="22">
                  <c:v>39.72</c:v>
                </c:pt>
                <c:pt idx="23">
                  <c:v>39.96</c:v>
                </c:pt>
                <c:pt idx="24">
                  <c:v>40.770000000000003</c:v>
                </c:pt>
                <c:pt idx="25">
                  <c:v>40.5</c:v>
                </c:pt>
                <c:pt idx="26">
                  <c:v>42</c:v>
                </c:pt>
                <c:pt idx="27">
                  <c:v>39.950000000000003</c:v>
                </c:pt>
                <c:pt idx="28">
                  <c:v>39.840000000000003</c:v>
                </c:pt>
                <c:pt idx="29">
                  <c:v>39.770000000000003</c:v>
                </c:pt>
                <c:pt idx="30">
                  <c:v>40.130000000000003</c:v>
                </c:pt>
                <c:pt idx="31">
                  <c:v>40.04</c:v>
                </c:pt>
                <c:pt idx="32">
                  <c:v>40.1</c:v>
                </c:pt>
                <c:pt idx="33">
                  <c:v>40.4</c:v>
                </c:pt>
                <c:pt idx="34">
                  <c:v>40.99</c:v>
                </c:pt>
                <c:pt idx="35">
                  <c:v>40.22</c:v>
                </c:pt>
                <c:pt idx="36">
                  <c:v>40.18</c:v>
                </c:pt>
                <c:pt idx="37">
                  <c:v>40.369999999999997</c:v>
                </c:pt>
                <c:pt idx="38">
                  <c:v>40.01</c:v>
                </c:pt>
                <c:pt idx="39">
                  <c:v>40.119999999999997</c:v>
                </c:pt>
                <c:pt idx="40">
                  <c:v>41.11</c:v>
                </c:pt>
                <c:pt idx="41">
                  <c:v>40.72</c:v>
                </c:pt>
                <c:pt idx="42">
                  <c:v>40.119999999999997</c:v>
                </c:pt>
                <c:pt idx="43">
                  <c:v>39.97</c:v>
                </c:pt>
                <c:pt idx="44">
                  <c:v>40.229999999999997</c:v>
                </c:pt>
                <c:pt idx="45">
                  <c:v>39.909999999999997</c:v>
                </c:pt>
                <c:pt idx="46">
                  <c:v>39.92</c:v>
                </c:pt>
                <c:pt idx="47">
                  <c:v>40.270000000000003</c:v>
                </c:pt>
                <c:pt idx="48">
                  <c:v>40.11</c:v>
                </c:pt>
                <c:pt idx="49">
                  <c:v>40.049999999999997</c:v>
                </c:pt>
                <c:pt idx="50">
                  <c:v>39.840000000000003</c:v>
                </c:pt>
                <c:pt idx="51">
                  <c:v>39.9</c:v>
                </c:pt>
                <c:pt idx="52">
                  <c:v>39.97</c:v>
                </c:pt>
                <c:pt idx="53">
                  <c:v>40.15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535680"/>
        <c:axId val="221043456"/>
      </c:lineChart>
      <c:catAx>
        <c:axId val="27053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21043456"/>
        <c:crosses val="autoZero"/>
        <c:auto val="1"/>
        <c:lblAlgn val="ctr"/>
        <c:lblOffset val="100"/>
        <c:noMultiLvlLbl val="0"/>
      </c:catAx>
      <c:valAx>
        <c:axId val="22104345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705356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Flash!$C$19:$C$82</c:f>
              <c:numCache>
                <c:formatCode>0.00</c:formatCode>
                <c:ptCount val="64"/>
                <c:pt idx="0">
                  <c:v>42.85</c:v>
                </c:pt>
                <c:pt idx="1">
                  <c:v>41.24</c:v>
                </c:pt>
                <c:pt idx="2">
                  <c:v>44.18</c:v>
                </c:pt>
                <c:pt idx="3">
                  <c:v>44.4</c:v>
                </c:pt>
                <c:pt idx="4">
                  <c:v>40.76</c:v>
                </c:pt>
                <c:pt idx="5">
                  <c:v>40.659999999999997</c:v>
                </c:pt>
                <c:pt idx="6">
                  <c:v>53.5</c:v>
                </c:pt>
                <c:pt idx="7">
                  <c:v>40.26</c:v>
                </c:pt>
                <c:pt idx="8">
                  <c:v>40.24</c:v>
                </c:pt>
                <c:pt idx="9">
                  <c:v>40.39</c:v>
                </c:pt>
                <c:pt idx="10">
                  <c:v>40.15</c:v>
                </c:pt>
                <c:pt idx="11">
                  <c:v>40.18</c:v>
                </c:pt>
                <c:pt idx="12">
                  <c:v>40.21</c:v>
                </c:pt>
                <c:pt idx="13">
                  <c:v>40.130000000000003</c:v>
                </c:pt>
                <c:pt idx="14">
                  <c:v>39.869999999999997</c:v>
                </c:pt>
                <c:pt idx="15">
                  <c:v>40.020000000000003</c:v>
                </c:pt>
                <c:pt idx="16">
                  <c:v>40.03</c:v>
                </c:pt>
                <c:pt idx="17">
                  <c:v>40.29</c:v>
                </c:pt>
                <c:pt idx="18">
                  <c:v>40.07</c:v>
                </c:pt>
                <c:pt idx="19">
                  <c:v>40.01</c:v>
                </c:pt>
                <c:pt idx="20">
                  <c:v>40.06</c:v>
                </c:pt>
                <c:pt idx="21">
                  <c:v>39.979999999999997</c:v>
                </c:pt>
                <c:pt idx="22">
                  <c:v>40.1</c:v>
                </c:pt>
                <c:pt idx="23">
                  <c:v>40.17</c:v>
                </c:pt>
                <c:pt idx="24">
                  <c:v>40.07</c:v>
                </c:pt>
                <c:pt idx="25">
                  <c:v>39.799999999999997</c:v>
                </c:pt>
                <c:pt idx="26">
                  <c:v>40.03</c:v>
                </c:pt>
                <c:pt idx="27">
                  <c:v>40.130000000000003</c:v>
                </c:pt>
                <c:pt idx="28">
                  <c:v>40.1</c:v>
                </c:pt>
                <c:pt idx="29">
                  <c:v>40.020000000000003</c:v>
                </c:pt>
                <c:pt idx="30">
                  <c:v>40.19</c:v>
                </c:pt>
                <c:pt idx="31">
                  <c:v>40.18</c:v>
                </c:pt>
                <c:pt idx="32">
                  <c:v>40.19</c:v>
                </c:pt>
                <c:pt idx="33">
                  <c:v>39.99</c:v>
                </c:pt>
                <c:pt idx="34">
                  <c:v>40.18</c:v>
                </c:pt>
                <c:pt idx="35">
                  <c:v>40.51</c:v>
                </c:pt>
                <c:pt idx="36">
                  <c:v>40.119999999999997</c:v>
                </c:pt>
                <c:pt idx="37">
                  <c:v>40.15</c:v>
                </c:pt>
                <c:pt idx="38">
                  <c:v>40.1</c:v>
                </c:pt>
                <c:pt idx="39">
                  <c:v>40.29</c:v>
                </c:pt>
                <c:pt idx="40">
                  <c:v>40.15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Flash!$D$18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Flash!$D$19:$D$82</c:f>
              <c:numCache>
                <c:formatCode>0.00</c:formatCode>
                <c:ptCount val="64"/>
                <c:pt idx="0">
                  <c:v>42.35</c:v>
                </c:pt>
                <c:pt idx="1">
                  <c:v>40.67</c:v>
                </c:pt>
                <c:pt idx="2">
                  <c:v>40.98</c:v>
                </c:pt>
                <c:pt idx="3">
                  <c:v>40.94</c:v>
                </c:pt>
                <c:pt idx="4">
                  <c:v>40.299999999999997</c:v>
                </c:pt>
                <c:pt idx="5">
                  <c:v>40.24</c:v>
                </c:pt>
                <c:pt idx="6">
                  <c:v>40.29</c:v>
                </c:pt>
                <c:pt idx="7">
                  <c:v>40.49</c:v>
                </c:pt>
                <c:pt idx="8">
                  <c:v>40.85</c:v>
                </c:pt>
                <c:pt idx="9">
                  <c:v>40.35</c:v>
                </c:pt>
                <c:pt idx="10">
                  <c:v>40.43</c:v>
                </c:pt>
                <c:pt idx="11">
                  <c:v>40.299999999999997</c:v>
                </c:pt>
                <c:pt idx="12">
                  <c:v>40.049999999999997</c:v>
                </c:pt>
                <c:pt idx="13">
                  <c:v>40.35</c:v>
                </c:pt>
                <c:pt idx="14">
                  <c:v>40.29</c:v>
                </c:pt>
                <c:pt idx="15">
                  <c:v>41.04</c:v>
                </c:pt>
                <c:pt idx="16">
                  <c:v>40.99</c:v>
                </c:pt>
                <c:pt idx="17">
                  <c:v>40.479999999999997</c:v>
                </c:pt>
                <c:pt idx="18">
                  <c:v>40.74</c:v>
                </c:pt>
                <c:pt idx="19">
                  <c:v>40.17</c:v>
                </c:pt>
                <c:pt idx="20">
                  <c:v>40.58</c:v>
                </c:pt>
                <c:pt idx="21">
                  <c:v>40.35</c:v>
                </c:pt>
                <c:pt idx="22">
                  <c:v>40.08</c:v>
                </c:pt>
                <c:pt idx="23">
                  <c:v>40.369999999999997</c:v>
                </c:pt>
                <c:pt idx="24">
                  <c:v>40.25</c:v>
                </c:pt>
                <c:pt idx="25">
                  <c:v>40.14</c:v>
                </c:pt>
                <c:pt idx="26">
                  <c:v>40.49</c:v>
                </c:pt>
                <c:pt idx="27">
                  <c:v>40.47</c:v>
                </c:pt>
                <c:pt idx="28">
                  <c:v>40.36</c:v>
                </c:pt>
                <c:pt idx="29">
                  <c:v>40.19</c:v>
                </c:pt>
                <c:pt idx="30">
                  <c:v>40.549999999999997</c:v>
                </c:pt>
                <c:pt idx="31">
                  <c:v>40.21</c:v>
                </c:pt>
                <c:pt idx="32">
                  <c:v>40.07</c:v>
                </c:pt>
                <c:pt idx="33">
                  <c:v>40.340000000000003</c:v>
                </c:pt>
                <c:pt idx="34">
                  <c:v>40.270000000000003</c:v>
                </c:pt>
                <c:pt idx="35">
                  <c:v>40.81</c:v>
                </c:pt>
                <c:pt idx="36">
                  <c:v>39.89</c:v>
                </c:pt>
                <c:pt idx="37">
                  <c:v>40.04</c:v>
                </c:pt>
                <c:pt idx="38">
                  <c:v>40.1</c:v>
                </c:pt>
                <c:pt idx="39">
                  <c:v>40.200000000000003</c:v>
                </c:pt>
                <c:pt idx="40">
                  <c:v>40.299999999999997</c:v>
                </c:pt>
                <c:pt idx="41">
                  <c:v>40.229999999999997</c:v>
                </c:pt>
                <c:pt idx="42">
                  <c:v>40.44</c:v>
                </c:pt>
                <c:pt idx="43">
                  <c:v>40.43</c:v>
                </c:pt>
                <c:pt idx="44">
                  <c:v>40.18</c:v>
                </c:pt>
                <c:pt idx="45">
                  <c:v>40.26</c:v>
                </c:pt>
                <c:pt idx="46">
                  <c:v>40.07</c:v>
                </c:pt>
                <c:pt idx="47">
                  <c:v>40.130000000000003</c:v>
                </c:pt>
                <c:pt idx="48">
                  <c:v>40.200000000000003</c:v>
                </c:pt>
                <c:pt idx="49">
                  <c:v>40.35</c:v>
                </c:pt>
                <c:pt idx="50">
                  <c:v>40.369999999999997</c:v>
                </c:pt>
                <c:pt idx="51">
                  <c:v>40.380000000000003</c:v>
                </c:pt>
                <c:pt idx="52">
                  <c:v>40.32</c:v>
                </c:pt>
                <c:pt idx="53">
                  <c:v>40.46</c:v>
                </c:pt>
                <c:pt idx="54">
                  <c:v>40.549999999999997</c:v>
                </c:pt>
                <c:pt idx="55">
                  <c:v>40.119999999999997</c:v>
                </c:pt>
                <c:pt idx="56">
                  <c:v>40.25</c:v>
                </c:pt>
                <c:pt idx="57" formatCode="General">
                  <c:v>41.42</c:v>
                </c:pt>
                <c:pt idx="58" formatCode="General">
                  <c:v>40.409999999999997</c:v>
                </c:pt>
                <c:pt idx="59" formatCode="General">
                  <c:v>40.94</c:v>
                </c:pt>
                <c:pt idx="60" formatCode="General">
                  <c:v>41.87</c:v>
                </c:pt>
                <c:pt idx="61" formatCode="General">
                  <c:v>40.32</c:v>
                </c:pt>
                <c:pt idx="62" formatCode="General">
                  <c:v>40.21</c:v>
                </c:pt>
                <c:pt idx="63" formatCode="General">
                  <c:v>40.18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Flash!$E$18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Flash!$E$19:$E$82</c:f>
              <c:numCache>
                <c:formatCode>0.00</c:formatCode>
                <c:ptCount val="64"/>
                <c:pt idx="0">
                  <c:v>43.41</c:v>
                </c:pt>
                <c:pt idx="1">
                  <c:v>41.77</c:v>
                </c:pt>
                <c:pt idx="2">
                  <c:v>41.22</c:v>
                </c:pt>
                <c:pt idx="3">
                  <c:v>40.72</c:v>
                </c:pt>
                <c:pt idx="4">
                  <c:v>40.729999999999997</c:v>
                </c:pt>
                <c:pt idx="5">
                  <c:v>40.520000000000003</c:v>
                </c:pt>
                <c:pt idx="6">
                  <c:v>40.200000000000003</c:v>
                </c:pt>
                <c:pt idx="7">
                  <c:v>40.18</c:v>
                </c:pt>
                <c:pt idx="8">
                  <c:v>40.26</c:v>
                </c:pt>
                <c:pt idx="9">
                  <c:v>40.340000000000003</c:v>
                </c:pt>
                <c:pt idx="10">
                  <c:v>40.06</c:v>
                </c:pt>
                <c:pt idx="11">
                  <c:v>40.19</c:v>
                </c:pt>
                <c:pt idx="12">
                  <c:v>40.17</c:v>
                </c:pt>
                <c:pt idx="13">
                  <c:v>40.200000000000003</c:v>
                </c:pt>
                <c:pt idx="14">
                  <c:v>40.06</c:v>
                </c:pt>
                <c:pt idx="15">
                  <c:v>40.11</c:v>
                </c:pt>
                <c:pt idx="16">
                  <c:v>39.99</c:v>
                </c:pt>
                <c:pt idx="17">
                  <c:v>40.229999999999997</c:v>
                </c:pt>
                <c:pt idx="18">
                  <c:v>40.39</c:v>
                </c:pt>
                <c:pt idx="19">
                  <c:v>39.96</c:v>
                </c:pt>
                <c:pt idx="20">
                  <c:v>39.979999999999997</c:v>
                </c:pt>
                <c:pt idx="21">
                  <c:v>39.89</c:v>
                </c:pt>
                <c:pt idx="22">
                  <c:v>40.03</c:v>
                </c:pt>
                <c:pt idx="23">
                  <c:v>40.15</c:v>
                </c:pt>
                <c:pt idx="24">
                  <c:v>40.020000000000003</c:v>
                </c:pt>
                <c:pt idx="25">
                  <c:v>40.020000000000003</c:v>
                </c:pt>
                <c:pt idx="26">
                  <c:v>40</c:v>
                </c:pt>
                <c:pt idx="27">
                  <c:v>40.03</c:v>
                </c:pt>
                <c:pt idx="28">
                  <c:v>40.11</c:v>
                </c:pt>
                <c:pt idx="29">
                  <c:v>40.25</c:v>
                </c:pt>
                <c:pt idx="30">
                  <c:v>40.29</c:v>
                </c:pt>
                <c:pt idx="31">
                  <c:v>40.11</c:v>
                </c:pt>
                <c:pt idx="32">
                  <c:v>39.99</c:v>
                </c:pt>
                <c:pt idx="33">
                  <c:v>40.11</c:v>
                </c:pt>
                <c:pt idx="34">
                  <c:v>40.18</c:v>
                </c:pt>
                <c:pt idx="35">
                  <c:v>39.81</c:v>
                </c:pt>
                <c:pt idx="36">
                  <c:v>51.46</c:v>
                </c:pt>
                <c:pt idx="37">
                  <c:v>40.049999999999997</c:v>
                </c:pt>
                <c:pt idx="38">
                  <c:v>40.07</c:v>
                </c:pt>
                <c:pt idx="39">
                  <c:v>39.99</c:v>
                </c:pt>
                <c:pt idx="40">
                  <c:v>40.299999999999997</c:v>
                </c:pt>
                <c:pt idx="41">
                  <c:v>40.04</c:v>
                </c:pt>
                <c:pt idx="42">
                  <c:v>40.03</c:v>
                </c:pt>
                <c:pt idx="43">
                  <c:v>39.840000000000003</c:v>
                </c:pt>
                <c:pt idx="44">
                  <c:v>39.82</c:v>
                </c:pt>
                <c:pt idx="45">
                  <c:v>40.18</c:v>
                </c:pt>
                <c:pt idx="46">
                  <c:v>40.68</c:v>
                </c:pt>
                <c:pt idx="47">
                  <c:v>40.06</c:v>
                </c:pt>
                <c:pt idx="48">
                  <c:v>40.03</c:v>
                </c:pt>
                <c:pt idx="49">
                  <c:v>40.1</c:v>
                </c:pt>
                <c:pt idx="50">
                  <c:v>39.950000000000003</c:v>
                </c:pt>
                <c:pt idx="51">
                  <c:v>40.03</c:v>
                </c:pt>
                <c:pt idx="52">
                  <c:v>39.96</c:v>
                </c:pt>
                <c:pt idx="53">
                  <c:v>40.06</c:v>
                </c:pt>
                <c:pt idx="54">
                  <c:v>40.17</c:v>
                </c:pt>
                <c:pt idx="55">
                  <c:v>40.020000000000003</c:v>
                </c:pt>
                <c:pt idx="56">
                  <c:v>40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Flash!$F$18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Flash!$F$19:$F$82</c:f>
              <c:numCache>
                <c:formatCode>0.00</c:formatCode>
                <c:ptCount val="64"/>
                <c:pt idx="0">
                  <c:v>41.72</c:v>
                </c:pt>
                <c:pt idx="1">
                  <c:v>40.51</c:v>
                </c:pt>
                <c:pt idx="2">
                  <c:v>40.57</c:v>
                </c:pt>
                <c:pt idx="3">
                  <c:v>40.840000000000003</c:v>
                </c:pt>
                <c:pt idx="4">
                  <c:v>40.74</c:v>
                </c:pt>
                <c:pt idx="5">
                  <c:v>41.2</c:v>
                </c:pt>
                <c:pt idx="6">
                  <c:v>40.78</c:v>
                </c:pt>
                <c:pt idx="7">
                  <c:v>40.76</c:v>
                </c:pt>
                <c:pt idx="8">
                  <c:v>40.950000000000003</c:v>
                </c:pt>
                <c:pt idx="9">
                  <c:v>40.28</c:v>
                </c:pt>
                <c:pt idx="10">
                  <c:v>41.55</c:v>
                </c:pt>
                <c:pt idx="11">
                  <c:v>40.299999999999997</c:v>
                </c:pt>
                <c:pt idx="12">
                  <c:v>40.409999999999997</c:v>
                </c:pt>
                <c:pt idx="13">
                  <c:v>40.409999999999997</c:v>
                </c:pt>
                <c:pt idx="14">
                  <c:v>40.450000000000003</c:v>
                </c:pt>
                <c:pt idx="15">
                  <c:v>40.479999999999997</c:v>
                </c:pt>
                <c:pt idx="16">
                  <c:v>40.47</c:v>
                </c:pt>
                <c:pt idx="17">
                  <c:v>40.6</c:v>
                </c:pt>
                <c:pt idx="18">
                  <c:v>40.94</c:v>
                </c:pt>
                <c:pt idx="19">
                  <c:v>40.85</c:v>
                </c:pt>
                <c:pt idx="20">
                  <c:v>40.380000000000003</c:v>
                </c:pt>
                <c:pt idx="21">
                  <c:v>40.58</c:v>
                </c:pt>
                <c:pt idx="22">
                  <c:v>40.409999999999997</c:v>
                </c:pt>
                <c:pt idx="23">
                  <c:v>41.27</c:v>
                </c:pt>
                <c:pt idx="24">
                  <c:v>40.58</c:v>
                </c:pt>
                <c:pt idx="25">
                  <c:v>40.67</c:v>
                </c:pt>
                <c:pt idx="26">
                  <c:v>40.25</c:v>
                </c:pt>
                <c:pt idx="27">
                  <c:v>40.479999999999997</c:v>
                </c:pt>
                <c:pt idx="28">
                  <c:v>40.35</c:v>
                </c:pt>
                <c:pt idx="29">
                  <c:v>40.75</c:v>
                </c:pt>
                <c:pt idx="30">
                  <c:v>40.44</c:v>
                </c:pt>
                <c:pt idx="31">
                  <c:v>40.9</c:v>
                </c:pt>
                <c:pt idx="32">
                  <c:v>40.64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Flash!$G$18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Flash!$G$19:$G$82</c:f>
              <c:numCache>
                <c:formatCode>0.00</c:formatCode>
                <c:ptCount val="64"/>
                <c:pt idx="0">
                  <c:v>43.24</c:v>
                </c:pt>
                <c:pt idx="1">
                  <c:v>43.13</c:v>
                </c:pt>
                <c:pt idx="2">
                  <c:v>40.78</c:v>
                </c:pt>
                <c:pt idx="3">
                  <c:v>40.47</c:v>
                </c:pt>
                <c:pt idx="4">
                  <c:v>40.54</c:v>
                </c:pt>
                <c:pt idx="5">
                  <c:v>40.17</c:v>
                </c:pt>
                <c:pt idx="6">
                  <c:v>40.03</c:v>
                </c:pt>
                <c:pt idx="7">
                  <c:v>40.21</c:v>
                </c:pt>
                <c:pt idx="8">
                  <c:v>40.11</c:v>
                </c:pt>
                <c:pt idx="9">
                  <c:v>40.28</c:v>
                </c:pt>
                <c:pt idx="10">
                  <c:v>40.89</c:v>
                </c:pt>
                <c:pt idx="11">
                  <c:v>40.229999999999997</c:v>
                </c:pt>
                <c:pt idx="12">
                  <c:v>40.409999999999997</c:v>
                </c:pt>
                <c:pt idx="13">
                  <c:v>40.07</c:v>
                </c:pt>
                <c:pt idx="14">
                  <c:v>39.86</c:v>
                </c:pt>
                <c:pt idx="15">
                  <c:v>39.979999999999997</c:v>
                </c:pt>
                <c:pt idx="16">
                  <c:v>40.1</c:v>
                </c:pt>
                <c:pt idx="17">
                  <c:v>39.96</c:v>
                </c:pt>
                <c:pt idx="18">
                  <c:v>40.450000000000003</c:v>
                </c:pt>
                <c:pt idx="19">
                  <c:v>40.04</c:v>
                </c:pt>
                <c:pt idx="20">
                  <c:v>40.15</c:v>
                </c:pt>
                <c:pt idx="21">
                  <c:v>39.93</c:v>
                </c:pt>
                <c:pt idx="22">
                  <c:v>40.26</c:v>
                </c:pt>
                <c:pt idx="23">
                  <c:v>40.299999999999997</c:v>
                </c:pt>
                <c:pt idx="24">
                  <c:v>39.94</c:v>
                </c:pt>
                <c:pt idx="25">
                  <c:v>40.270000000000003</c:v>
                </c:pt>
                <c:pt idx="26">
                  <c:v>40.01</c:v>
                </c:pt>
                <c:pt idx="27">
                  <c:v>40.5</c:v>
                </c:pt>
                <c:pt idx="28">
                  <c:v>40.299999999999997</c:v>
                </c:pt>
                <c:pt idx="29">
                  <c:v>40.07</c:v>
                </c:pt>
                <c:pt idx="30">
                  <c:v>40.229999999999997</c:v>
                </c:pt>
                <c:pt idx="31">
                  <c:v>40.130000000000003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Flash!$H$18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Flash!$H$19:$H$82</c:f>
              <c:numCache>
                <c:formatCode>0.00</c:formatCode>
                <c:ptCount val="64"/>
                <c:pt idx="0">
                  <c:v>41.4</c:v>
                </c:pt>
                <c:pt idx="1">
                  <c:v>40.96</c:v>
                </c:pt>
                <c:pt idx="2">
                  <c:v>40.69</c:v>
                </c:pt>
                <c:pt idx="3">
                  <c:v>40.6</c:v>
                </c:pt>
                <c:pt idx="4">
                  <c:v>40.46</c:v>
                </c:pt>
                <c:pt idx="5">
                  <c:v>40.44</c:v>
                </c:pt>
                <c:pt idx="6">
                  <c:v>40.57</c:v>
                </c:pt>
                <c:pt idx="7">
                  <c:v>40.54</c:v>
                </c:pt>
                <c:pt idx="8">
                  <c:v>40.83</c:v>
                </c:pt>
                <c:pt idx="9">
                  <c:v>41.29</c:v>
                </c:pt>
                <c:pt idx="10">
                  <c:v>42.65</c:v>
                </c:pt>
                <c:pt idx="11">
                  <c:v>40.53</c:v>
                </c:pt>
                <c:pt idx="12">
                  <c:v>40.229999999999997</c:v>
                </c:pt>
                <c:pt idx="13">
                  <c:v>40.14</c:v>
                </c:pt>
                <c:pt idx="14">
                  <c:v>40.71</c:v>
                </c:pt>
                <c:pt idx="15">
                  <c:v>40.5</c:v>
                </c:pt>
                <c:pt idx="16">
                  <c:v>40.130000000000003</c:v>
                </c:pt>
                <c:pt idx="17">
                  <c:v>40.51</c:v>
                </c:pt>
                <c:pt idx="18">
                  <c:v>40.479999999999997</c:v>
                </c:pt>
                <c:pt idx="19">
                  <c:v>40.42</c:v>
                </c:pt>
                <c:pt idx="20">
                  <c:v>40.369999999999997</c:v>
                </c:pt>
                <c:pt idx="21">
                  <c:v>40.15</c:v>
                </c:pt>
                <c:pt idx="22">
                  <c:v>40.229999999999997</c:v>
                </c:pt>
                <c:pt idx="23">
                  <c:v>40.9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305088"/>
        <c:axId val="211048064"/>
      </c:lineChart>
      <c:catAx>
        <c:axId val="177305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1048064"/>
        <c:crosses val="autoZero"/>
        <c:auto val="1"/>
        <c:lblAlgn val="ctr"/>
        <c:lblOffset val="100"/>
        <c:noMultiLvlLbl val="0"/>
      </c:catAx>
      <c:valAx>
        <c:axId val="21104806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73050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Jaguar!$C$18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Jaguar!$C$19:$C$70</c:f>
              <c:numCache>
                <c:formatCode>0.00</c:formatCode>
                <c:ptCount val="52"/>
                <c:pt idx="0">
                  <c:v>43.43</c:v>
                </c:pt>
                <c:pt idx="1">
                  <c:v>41.33</c:v>
                </c:pt>
                <c:pt idx="2">
                  <c:v>42.22</c:v>
                </c:pt>
                <c:pt idx="3">
                  <c:v>40.840000000000003</c:v>
                </c:pt>
                <c:pt idx="4">
                  <c:v>40.33</c:v>
                </c:pt>
                <c:pt idx="5">
                  <c:v>40.22</c:v>
                </c:pt>
                <c:pt idx="6">
                  <c:v>39.909999999999997</c:v>
                </c:pt>
                <c:pt idx="7">
                  <c:v>40.340000000000003</c:v>
                </c:pt>
                <c:pt idx="8">
                  <c:v>41.29</c:v>
                </c:pt>
                <c:pt idx="9">
                  <c:v>40.729999999999997</c:v>
                </c:pt>
                <c:pt idx="10">
                  <c:v>40.46</c:v>
                </c:pt>
                <c:pt idx="11">
                  <c:v>40.01</c:v>
                </c:pt>
                <c:pt idx="12">
                  <c:v>40.54</c:v>
                </c:pt>
                <c:pt idx="13">
                  <c:v>40.69</c:v>
                </c:pt>
                <c:pt idx="14">
                  <c:v>39.869999999999997</c:v>
                </c:pt>
                <c:pt idx="15">
                  <c:v>40.26</c:v>
                </c:pt>
                <c:pt idx="16">
                  <c:v>40.5</c:v>
                </c:pt>
                <c:pt idx="17">
                  <c:v>41.35</c:v>
                </c:pt>
                <c:pt idx="18">
                  <c:v>40.03</c:v>
                </c:pt>
                <c:pt idx="19">
                  <c:v>40.26</c:v>
                </c:pt>
                <c:pt idx="20">
                  <c:v>40.159999999999997</c:v>
                </c:pt>
                <c:pt idx="21">
                  <c:v>40.04</c:v>
                </c:pt>
                <c:pt idx="22">
                  <c:v>40.049999999999997</c:v>
                </c:pt>
                <c:pt idx="23">
                  <c:v>40.020000000000003</c:v>
                </c:pt>
                <c:pt idx="24">
                  <c:v>40.090000000000003</c:v>
                </c:pt>
                <c:pt idx="25">
                  <c:v>40.1</c:v>
                </c:pt>
                <c:pt idx="26">
                  <c:v>39.96</c:v>
                </c:pt>
                <c:pt idx="27">
                  <c:v>40</c:v>
                </c:pt>
                <c:pt idx="28">
                  <c:v>39.869999999999997</c:v>
                </c:pt>
                <c:pt idx="29">
                  <c:v>39.94</c:v>
                </c:pt>
                <c:pt idx="30">
                  <c:v>39.799999999999997</c:v>
                </c:pt>
                <c:pt idx="31">
                  <c:v>40.04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Jaguar!$D$18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Jaguar!$D$19:$D$70</c:f>
              <c:numCache>
                <c:formatCode>0.00</c:formatCode>
                <c:ptCount val="52"/>
                <c:pt idx="0">
                  <c:v>43.32</c:v>
                </c:pt>
                <c:pt idx="1">
                  <c:v>40.69</c:v>
                </c:pt>
                <c:pt idx="2">
                  <c:v>40.89</c:v>
                </c:pt>
                <c:pt idx="3">
                  <c:v>41.05</c:v>
                </c:pt>
                <c:pt idx="4">
                  <c:v>40.72</c:v>
                </c:pt>
                <c:pt idx="5">
                  <c:v>40.99</c:v>
                </c:pt>
                <c:pt idx="6">
                  <c:v>41.43</c:v>
                </c:pt>
                <c:pt idx="7">
                  <c:v>40.880000000000003</c:v>
                </c:pt>
                <c:pt idx="8">
                  <c:v>40.72</c:v>
                </c:pt>
                <c:pt idx="9">
                  <c:v>40.54</c:v>
                </c:pt>
                <c:pt idx="10">
                  <c:v>40.68</c:v>
                </c:pt>
                <c:pt idx="11">
                  <c:v>40.6</c:v>
                </c:pt>
                <c:pt idx="12">
                  <c:v>40.869999999999997</c:v>
                </c:pt>
                <c:pt idx="13">
                  <c:v>42.12</c:v>
                </c:pt>
                <c:pt idx="14">
                  <c:v>41.24</c:v>
                </c:pt>
                <c:pt idx="15">
                  <c:v>40.619999999999997</c:v>
                </c:pt>
                <c:pt idx="16">
                  <c:v>40.770000000000003</c:v>
                </c:pt>
                <c:pt idx="17">
                  <c:v>40.479999999999997</c:v>
                </c:pt>
                <c:pt idx="18">
                  <c:v>40.29</c:v>
                </c:pt>
                <c:pt idx="19">
                  <c:v>40.619999999999997</c:v>
                </c:pt>
                <c:pt idx="20">
                  <c:v>40.56</c:v>
                </c:pt>
                <c:pt idx="21">
                  <c:v>40.56</c:v>
                </c:pt>
                <c:pt idx="22">
                  <c:v>40.880000000000003</c:v>
                </c:pt>
                <c:pt idx="23">
                  <c:v>40.630000000000003</c:v>
                </c:pt>
                <c:pt idx="24">
                  <c:v>40.58</c:v>
                </c:pt>
                <c:pt idx="25">
                  <c:v>40.770000000000003</c:v>
                </c:pt>
                <c:pt idx="26">
                  <c:v>41.18</c:v>
                </c:pt>
                <c:pt idx="27">
                  <c:v>40.79</c:v>
                </c:pt>
                <c:pt idx="28">
                  <c:v>40.81</c:v>
                </c:pt>
                <c:pt idx="29">
                  <c:v>40.85</c:v>
                </c:pt>
                <c:pt idx="30">
                  <c:v>43.83</c:v>
                </c:pt>
                <c:pt idx="31">
                  <c:v>40.39</c:v>
                </c:pt>
                <c:pt idx="32">
                  <c:v>40.659999999999997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Jaguar!$E$18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Jaguar!$E$19:$E$70</c:f>
              <c:numCache>
                <c:formatCode>0.00</c:formatCode>
                <c:ptCount val="52"/>
                <c:pt idx="0">
                  <c:v>41.77</c:v>
                </c:pt>
                <c:pt idx="1">
                  <c:v>40.159999999999997</c:v>
                </c:pt>
                <c:pt idx="2">
                  <c:v>40.22</c:v>
                </c:pt>
                <c:pt idx="3">
                  <c:v>39.979999999999997</c:v>
                </c:pt>
                <c:pt idx="4">
                  <c:v>40.19</c:v>
                </c:pt>
                <c:pt idx="5">
                  <c:v>40.08</c:v>
                </c:pt>
                <c:pt idx="6">
                  <c:v>40.01</c:v>
                </c:pt>
                <c:pt idx="7">
                  <c:v>40.1</c:v>
                </c:pt>
                <c:pt idx="8">
                  <c:v>39.92</c:v>
                </c:pt>
                <c:pt idx="9">
                  <c:v>41.62</c:v>
                </c:pt>
                <c:pt idx="10">
                  <c:v>39.9</c:v>
                </c:pt>
                <c:pt idx="11">
                  <c:v>39.950000000000003</c:v>
                </c:pt>
                <c:pt idx="12">
                  <c:v>40.130000000000003</c:v>
                </c:pt>
                <c:pt idx="13">
                  <c:v>40.200000000000003</c:v>
                </c:pt>
                <c:pt idx="14">
                  <c:v>40.130000000000003</c:v>
                </c:pt>
                <c:pt idx="15">
                  <c:v>39.979999999999997</c:v>
                </c:pt>
                <c:pt idx="16">
                  <c:v>40.14</c:v>
                </c:pt>
                <c:pt idx="17">
                  <c:v>40.18</c:v>
                </c:pt>
                <c:pt idx="18">
                  <c:v>40.18</c:v>
                </c:pt>
                <c:pt idx="19">
                  <c:v>39.950000000000003</c:v>
                </c:pt>
                <c:pt idx="20">
                  <c:v>40.090000000000003</c:v>
                </c:pt>
                <c:pt idx="21">
                  <c:v>40.18</c:v>
                </c:pt>
                <c:pt idx="22">
                  <c:v>40.89</c:v>
                </c:pt>
                <c:pt idx="23">
                  <c:v>40.22</c:v>
                </c:pt>
                <c:pt idx="24">
                  <c:v>40.03</c:v>
                </c:pt>
                <c:pt idx="25">
                  <c:v>40.19</c:v>
                </c:pt>
                <c:pt idx="26">
                  <c:v>39.97</c:v>
                </c:pt>
                <c:pt idx="27">
                  <c:v>40.119999999999997</c:v>
                </c:pt>
                <c:pt idx="28">
                  <c:v>40.130000000000003</c:v>
                </c:pt>
                <c:pt idx="29">
                  <c:v>40.1</c:v>
                </c:pt>
                <c:pt idx="30">
                  <c:v>39.97</c:v>
                </c:pt>
                <c:pt idx="31">
                  <c:v>40.22</c:v>
                </c:pt>
                <c:pt idx="32">
                  <c:v>40.21</c:v>
                </c:pt>
                <c:pt idx="33">
                  <c:v>40.22</c:v>
                </c:pt>
                <c:pt idx="34">
                  <c:v>40.01</c:v>
                </c:pt>
                <c:pt idx="35">
                  <c:v>40.369999999999997</c:v>
                </c:pt>
                <c:pt idx="36">
                  <c:v>39.99</c:v>
                </c:pt>
                <c:pt idx="37">
                  <c:v>40.14</c:v>
                </c:pt>
                <c:pt idx="38">
                  <c:v>40.049999999999997</c:v>
                </c:pt>
                <c:pt idx="39">
                  <c:v>40.200000000000003</c:v>
                </c:pt>
                <c:pt idx="40">
                  <c:v>40.28</c:v>
                </c:pt>
                <c:pt idx="41">
                  <c:v>39.81</c:v>
                </c:pt>
                <c:pt idx="42">
                  <c:v>40.03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Jaguar!$F$18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Jaguar!$F$19:$F$70</c:f>
              <c:numCache>
                <c:formatCode>0.00</c:formatCode>
                <c:ptCount val="52"/>
                <c:pt idx="0">
                  <c:v>42.02</c:v>
                </c:pt>
                <c:pt idx="1">
                  <c:v>40.15</c:v>
                </c:pt>
                <c:pt idx="2">
                  <c:v>40.31</c:v>
                </c:pt>
                <c:pt idx="3">
                  <c:v>40.74</c:v>
                </c:pt>
                <c:pt idx="4">
                  <c:v>40.549999999999997</c:v>
                </c:pt>
                <c:pt idx="5">
                  <c:v>40.4</c:v>
                </c:pt>
                <c:pt idx="6">
                  <c:v>40.44</c:v>
                </c:pt>
                <c:pt idx="7">
                  <c:v>40.19</c:v>
                </c:pt>
                <c:pt idx="8">
                  <c:v>40.25</c:v>
                </c:pt>
                <c:pt idx="9">
                  <c:v>40.31</c:v>
                </c:pt>
                <c:pt idx="10">
                  <c:v>40.67</c:v>
                </c:pt>
                <c:pt idx="11">
                  <c:v>40.31</c:v>
                </c:pt>
                <c:pt idx="12">
                  <c:v>40.450000000000003</c:v>
                </c:pt>
                <c:pt idx="13">
                  <c:v>40.409999999999997</c:v>
                </c:pt>
                <c:pt idx="14">
                  <c:v>40.44</c:v>
                </c:pt>
                <c:pt idx="15">
                  <c:v>41.43</c:v>
                </c:pt>
                <c:pt idx="16">
                  <c:v>40.229999999999997</c:v>
                </c:pt>
                <c:pt idx="17">
                  <c:v>40.229999999999997</c:v>
                </c:pt>
                <c:pt idx="18">
                  <c:v>40.479999999999997</c:v>
                </c:pt>
                <c:pt idx="19">
                  <c:v>41.44</c:v>
                </c:pt>
                <c:pt idx="20">
                  <c:v>40.380000000000003</c:v>
                </c:pt>
                <c:pt idx="21">
                  <c:v>40.380000000000003</c:v>
                </c:pt>
                <c:pt idx="22">
                  <c:v>40.29</c:v>
                </c:pt>
                <c:pt idx="23">
                  <c:v>40.479999999999997</c:v>
                </c:pt>
                <c:pt idx="24">
                  <c:v>40.08</c:v>
                </c:pt>
                <c:pt idx="25">
                  <c:v>40.020000000000003</c:v>
                </c:pt>
                <c:pt idx="26">
                  <c:v>40.11</c:v>
                </c:pt>
                <c:pt idx="27">
                  <c:v>40.229999999999997</c:v>
                </c:pt>
                <c:pt idx="28">
                  <c:v>40.06</c:v>
                </c:pt>
                <c:pt idx="29">
                  <c:v>40.200000000000003</c:v>
                </c:pt>
                <c:pt idx="30">
                  <c:v>39.979999999999997</c:v>
                </c:pt>
                <c:pt idx="31">
                  <c:v>40.51</c:v>
                </c:pt>
                <c:pt idx="32">
                  <c:v>40.450000000000003</c:v>
                </c:pt>
                <c:pt idx="33">
                  <c:v>40.090000000000003</c:v>
                </c:pt>
                <c:pt idx="34">
                  <c:v>40.090000000000003</c:v>
                </c:pt>
                <c:pt idx="35">
                  <c:v>40.119999999999997</c:v>
                </c:pt>
                <c:pt idx="36">
                  <c:v>40.14</c:v>
                </c:pt>
                <c:pt idx="37">
                  <c:v>40.08</c:v>
                </c:pt>
                <c:pt idx="38">
                  <c:v>40.19</c:v>
                </c:pt>
                <c:pt idx="39">
                  <c:v>40.28</c:v>
                </c:pt>
                <c:pt idx="40">
                  <c:v>40.340000000000003</c:v>
                </c:pt>
                <c:pt idx="41">
                  <c:v>40.450000000000003</c:v>
                </c:pt>
                <c:pt idx="42">
                  <c:v>40.29</c:v>
                </c:pt>
                <c:pt idx="43">
                  <c:v>41.6</c:v>
                </c:pt>
                <c:pt idx="44">
                  <c:v>40.33</c:v>
                </c:pt>
                <c:pt idx="45">
                  <c:v>40.39</c:v>
                </c:pt>
                <c:pt idx="46">
                  <c:v>40.22</c:v>
                </c:pt>
                <c:pt idx="47">
                  <c:v>40.229999999999997</c:v>
                </c:pt>
                <c:pt idx="48">
                  <c:v>40.47</c:v>
                </c:pt>
                <c:pt idx="49">
                  <c:v>40.130000000000003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Jaguar!$G$18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Jaguar!$G$19:$G$70</c:f>
              <c:numCache>
                <c:formatCode>0.00</c:formatCode>
                <c:ptCount val="52"/>
                <c:pt idx="0">
                  <c:v>41.33</c:v>
                </c:pt>
                <c:pt idx="1">
                  <c:v>40.33</c:v>
                </c:pt>
                <c:pt idx="2">
                  <c:v>40.61</c:v>
                </c:pt>
                <c:pt idx="3">
                  <c:v>40.32</c:v>
                </c:pt>
                <c:pt idx="4">
                  <c:v>40.159999999999997</c:v>
                </c:pt>
                <c:pt idx="5">
                  <c:v>40.020000000000003</c:v>
                </c:pt>
                <c:pt idx="6">
                  <c:v>40.36</c:v>
                </c:pt>
                <c:pt idx="7">
                  <c:v>40.03</c:v>
                </c:pt>
                <c:pt idx="8">
                  <c:v>40.049999999999997</c:v>
                </c:pt>
                <c:pt idx="9">
                  <c:v>40.06</c:v>
                </c:pt>
                <c:pt idx="10">
                  <c:v>40.04</c:v>
                </c:pt>
                <c:pt idx="11">
                  <c:v>40.19</c:v>
                </c:pt>
                <c:pt idx="12">
                  <c:v>40.03</c:v>
                </c:pt>
                <c:pt idx="13">
                  <c:v>39.93</c:v>
                </c:pt>
                <c:pt idx="14">
                  <c:v>39.869999999999997</c:v>
                </c:pt>
                <c:pt idx="15">
                  <c:v>39.97</c:v>
                </c:pt>
                <c:pt idx="16">
                  <c:v>39.880000000000003</c:v>
                </c:pt>
                <c:pt idx="17">
                  <c:v>40.07</c:v>
                </c:pt>
                <c:pt idx="18">
                  <c:v>39.9</c:v>
                </c:pt>
                <c:pt idx="19">
                  <c:v>40.06</c:v>
                </c:pt>
                <c:pt idx="20">
                  <c:v>39.99</c:v>
                </c:pt>
                <c:pt idx="21">
                  <c:v>40.119999999999997</c:v>
                </c:pt>
                <c:pt idx="22">
                  <c:v>40.049999999999997</c:v>
                </c:pt>
                <c:pt idx="23">
                  <c:v>39.950000000000003</c:v>
                </c:pt>
                <c:pt idx="24">
                  <c:v>39.94</c:v>
                </c:pt>
                <c:pt idx="25">
                  <c:v>39.94</c:v>
                </c:pt>
                <c:pt idx="26">
                  <c:v>39.99</c:v>
                </c:pt>
                <c:pt idx="27">
                  <c:v>40.06</c:v>
                </c:pt>
                <c:pt idx="28">
                  <c:v>42.19</c:v>
                </c:pt>
                <c:pt idx="29">
                  <c:v>40.06</c:v>
                </c:pt>
                <c:pt idx="30">
                  <c:v>40.299999999999997</c:v>
                </c:pt>
                <c:pt idx="31">
                  <c:v>39.950000000000003</c:v>
                </c:pt>
                <c:pt idx="32">
                  <c:v>40.21</c:v>
                </c:pt>
                <c:pt idx="33">
                  <c:v>40.67</c:v>
                </c:pt>
                <c:pt idx="34">
                  <c:v>40.11</c:v>
                </c:pt>
                <c:pt idx="35">
                  <c:v>40.1</c:v>
                </c:pt>
                <c:pt idx="36">
                  <c:v>40.130000000000003</c:v>
                </c:pt>
                <c:pt idx="37">
                  <c:v>40.520000000000003</c:v>
                </c:pt>
                <c:pt idx="38">
                  <c:v>40.86</c:v>
                </c:pt>
                <c:pt idx="39">
                  <c:v>40.19</c:v>
                </c:pt>
                <c:pt idx="40">
                  <c:v>40.17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Jaguar!$H$18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Jaguar!$H$19:$H$70</c:f>
              <c:numCache>
                <c:formatCode>0.00</c:formatCode>
                <c:ptCount val="52"/>
                <c:pt idx="0">
                  <c:v>42.44</c:v>
                </c:pt>
                <c:pt idx="1">
                  <c:v>40.65</c:v>
                </c:pt>
                <c:pt idx="2">
                  <c:v>40.94</c:v>
                </c:pt>
                <c:pt idx="3">
                  <c:v>40.56</c:v>
                </c:pt>
                <c:pt idx="4">
                  <c:v>41.71</c:v>
                </c:pt>
                <c:pt idx="5">
                  <c:v>40.44</c:v>
                </c:pt>
                <c:pt idx="6">
                  <c:v>40.42</c:v>
                </c:pt>
                <c:pt idx="7">
                  <c:v>41.21</c:v>
                </c:pt>
                <c:pt idx="8">
                  <c:v>40.549999999999997</c:v>
                </c:pt>
                <c:pt idx="9">
                  <c:v>40.4</c:v>
                </c:pt>
                <c:pt idx="10">
                  <c:v>41.38</c:v>
                </c:pt>
                <c:pt idx="11">
                  <c:v>40.32</c:v>
                </c:pt>
                <c:pt idx="12">
                  <c:v>40.81</c:v>
                </c:pt>
                <c:pt idx="13">
                  <c:v>40.54</c:v>
                </c:pt>
                <c:pt idx="14">
                  <c:v>40.19</c:v>
                </c:pt>
                <c:pt idx="15">
                  <c:v>40.36</c:v>
                </c:pt>
                <c:pt idx="16">
                  <c:v>41.12</c:v>
                </c:pt>
                <c:pt idx="17">
                  <c:v>40.42</c:v>
                </c:pt>
                <c:pt idx="18">
                  <c:v>40.299999999999997</c:v>
                </c:pt>
                <c:pt idx="19">
                  <c:v>40.659999999999997</c:v>
                </c:pt>
                <c:pt idx="20">
                  <c:v>40.49</c:v>
                </c:pt>
                <c:pt idx="21">
                  <c:v>40.229999999999997</c:v>
                </c:pt>
                <c:pt idx="22">
                  <c:v>40.479999999999997</c:v>
                </c:pt>
                <c:pt idx="23">
                  <c:v>40.380000000000003</c:v>
                </c:pt>
                <c:pt idx="24">
                  <c:v>40.5</c:v>
                </c:pt>
                <c:pt idx="25">
                  <c:v>40.43</c:v>
                </c:pt>
                <c:pt idx="26">
                  <c:v>40.380000000000003</c:v>
                </c:pt>
                <c:pt idx="27">
                  <c:v>40.299999999999997</c:v>
                </c:pt>
                <c:pt idx="28">
                  <c:v>40.32</c:v>
                </c:pt>
                <c:pt idx="29">
                  <c:v>40.24</c:v>
                </c:pt>
                <c:pt idx="30">
                  <c:v>40.46</c:v>
                </c:pt>
                <c:pt idx="31">
                  <c:v>40.65</c:v>
                </c:pt>
                <c:pt idx="32">
                  <c:v>40.74</c:v>
                </c:pt>
                <c:pt idx="33">
                  <c:v>40.450000000000003</c:v>
                </c:pt>
                <c:pt idx="34">
                  <c:v>40.61</c:v>
                </c:pt>
                <c:pt idx="35">
                  <c:v>40.869999999999997</c:v>
                </c:pt>
                <c:pt idx="36">
                  <c:v>41.48</c:v>
                </c:pt>
                <c:pt idx="37">
                  <c:v>40</c:v>
                </c:pt>
                <c:pt idx="38">
                  <c:v>40.159999999999997</c:v>
                </c:pt>
                <c:pt idx="39">
                  <c:v>40.79</c:v>
                </c:pt>
                <c:pt idx="40">
                  <c:v>40.869999999999997</c:v>
                </c:pt>
                <c:pt idx="41">
                  <c:v>40.229999999999997</c:v>
                </c:pt>
                <c:pt idx="42">
                  <c:v>40.479999999999997</c:v>
                </c:pt>
                <c:pt idx="43">
                  <c:v>40.200000000000003</c:v>
                </c:pt>
                <c:pt idx="44">
                  <c:v>40.340000000000003</c:v>
                </c:pt>
                <c:pt idx="45">
                  <c:v>40.43</c:v>
                </c:pt>
                <c:pt idx="46">
                  <c:v>41.9</c:v>
                </c:pt>
                <c:pt idx="47">
                  <c:v>40.18</c:v>
                </c:pt>
                <c:pt idx="48">
                  <c:v>40.340000000000003</c:v>
                </c:pt>
                <c:pt idx="49">
                  <c:v>40.159999999999997</c:v>
                </c:pt>
                <c:pt idx="50">
                  <c:v>42.24</c:v>
                </c:pt>
                <c:pt idx="51">
                  <c:v>40.64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546560"/>
        <c:axId val="211046336"/>
      </c:lineChart>
      <c:catAx>
        <c:axId val="220546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1046336"/>
        <c:crosses val="autoZero"/>
        <c:auto val="1"/>
        <c:lblAlgn val="ctr"/>
        <c:lblOffset val="100"/>
        <c:noMultiLvlLbl val="0"/>
      </c:catAx>
      <c:valAx>
        <c:axId val="21104633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205465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'Akuna Matata'!$C$18</c:f>
              <c:strCache>
                <c:ptCount val="1"/>
                <c:pt idx="0">
                  <c:v>Пархомчук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Matata'!$C$19:$C$72</c:f>
              <c:numCache>
                <c:formatCode>0.00</c:formatCode>
                <c:ptCount val="54"/>
                <c:pt idx="0">
                  <c:v>44.88</c:v>
                </c:pt>
                <c:pt idx="1">
                  <c:v>41.73</c:v>
                </c:pt>
                <c:pt idx="2">
                  <c:v>43.62</c:v>
                </c:pt>
                <c:pt idx="3">
                  <c:v>42.45</c:v>
                </c:pt>
                <c:pt idx="4">
                  <c:v>41.07</c:v>
                </c:pt>
                <c:pt idx="5">
                  <c:v>40.75</c:v>
                </c:pt>
                <c:pt idx="6">
                  <c:v>41.17</c:v>
                </c:pt>
                <c:pt idx="7">
                  <c:v>40.57</c:v>
                </c:pt>
                <c:pt idx="8">
                  <c:v>40.72</c:v>
                </c:pt>
                <c:pt idx="9">
                  <c:v>40.75</c:v>
                </c:pt>
                <c:pt idx="10">
                  <c:v>40.75</c:v>
                </c:pt>
                <c:pt idx="11">
                  <c:v>40.51</c:v>
                </c:pt>
                <c:pt idx="12">
                  <c:v>40.65</c:v>
                </c:pt>
                <c:pt idx="13">
                  <c:v>40.54</c:v>
                </c:pt>
                <c:pt idx="14">
                  <c:v>40.49</c:v>
                </c:pt>
                <c:pt idx="15">
                  <c:v>40.619999999999997</c:v>
                </c:pt>
                <c:pt idx="16">
                  <c:v>40.369999999999997</c:v>
                </c:pt>
                <c:pt idx="17">
                  <c:v>41.07</c:v>
                </c:pt>
                <c:pt idx="18">
                  <c:v>40.54</c:v>
                </c:pt>
                <c:pt idx="19">
                  <c:v>40.56</c:v>
                </c:pt>
                <c:pt idx="20">
                  <c:v>40.39</c:v>
                </c:pt>
                <c:pt idx="21">
                  <c:v>40.46</c:v>
                </c:pt>
                <c:pt idx="22">
                  <c:v>40.81</c:v>
                </c:pt>
                <c:pt idx="23">
                  <c:v>40.39</c:v>
                </c:pt>
                <c:pt idx="24">
                  <c:v>40.549999999999997</c:v>
                </c:pt>
                <c:pt idx="25">
                  <c:v>40.520000000000003</c:v>
                </c:pt>
                <c:pt idx="26">
                  <c:v>40.51</c:v>
                </c:pt>
                <c:pt idx="27">
                  <c:v>40.35</c:v>
                </c:pt>
                <c:pt idx="28">
                  <c:v>40.4</c:v>
                </c:pt>
                <c:pt idx="29">
                  <c:v>40.53</c:v>
                </c:pt>
                <c:pt idx="30">
                  <c:v>40.29</c:v>
                </c:pt>
                <c:pt idx="31">
                  <c:v>40.5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'Akuna Matata'!$D$18</c:f>
              <c:strCache>
                <c:ptCount val="1"/>
                <c:pt idx="0">
                  <c:v> Константинов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Matata'!$D$19:$D$72</c:f>
              <c:numCache>
                <c:formatCode>0.00</c:formatCode>
                <c:ptCount val="54"/>
                <c:pt idx="0">
                  <c:v>42.7</c:v>
                </c:pt>
                <c:pt idx="1">
                  <c:v>41.64</c:v>
                </c:pt>
                <c:pt idx="2">
                  <c:v>41.17</c:v>
                </c:pt>
                <c:pt idx="3">
                  <c:v>40.729999999999997</c:v>
                </c:pt>
                <c:pt idx="4">
                  <c:v>40.6</c:v>
                </c:pt>
                <c:pt idx="5">
                  <c:v>41.95</c:v>
                </c:pt>
                <c:pt idx="6">
                  <c:v>41.32</c:v>
                </c:pt>
                <c:pt idx="7">
                  <c:v>41.23</c:v>
                </c:pt>
                <c:pt idx="8">
                  <c:v>40.880000000000003</c:v>
                </c:pt>
                <c:pt idx="9">
                  <c:v>40.83</c:v>
                </c:pt>
                <c:pt idx="10">
                  <c:v>40.44</c:v>
                </c:pt>
                <c:pt idx="11">
                  <c:v>41.16</c:v>
                </c:pt>
                <c:pt idx="12">
                  <c:v>40.17</c:v>
                </c:pt>
                <c:pt idx="13">
                  <c:v>40.83</c:v>
                </c:pt>
                <c:pt idx="14">
                  <c:v>40.32</c:v>
                </c:pt>
                <c:pt idx="15">
                  <c:v>40.380000000000003</c:v>
                </c:pt>
                <c:pt idx="16">
                  <c:v>40.67</c:v>
                </c:pt>
                <c:pt idx="17">
                  <c:v>40.369999999999997</c:v>
                </c:pt>
                <c:pt idx="18">
                  <c:v>40.58</c:v>
                </c:pt>
                <c:pt idx="19">
                  <c:v>40.39</c:v>
                </c:pt>
                <c:pt idx="20">
                  <c:v>40.5</c:v>
                </c:pt>
                <c:pt idx="21">
                  <c:v>40.97</c:v>
                </c:pt>
                <c:pt idx="22">
                  <c:v>42.5</c:v>
                </c:pt>
                <c:pt idx="23">
                  <c:v>40.409999999999997</c:v>
                </c:pt>
                <c:pt idx="24">
                  <c:v>40.630000000000003</c:v>
                </c:pt>
                <c:pt idx="25">
                  <c:v>40.94</c:v>
                </c:pt>
                <c:pt idx="26">
                  <c:v>40.43</c:v>
                </c:pt>
                <c:pt idx="27">
                  <c:v>40.549999999999997</c:v>
                </c:pt>
                <c:pt idx="28">
                  <c:v>40.56</c:v>
                </c:pt>
                <c:pt idx="29">
                  <c:v>40.340000000000003</c:v>
                </c:pt>
                <c:pt idx="30">
                  <c:v>40.43</c:v>
                </c:pt>
                <c:pt idx="31">
                  <c:v>40.43</c:v>
                </c:pt>
                <c:pt idx="32">
                  <c:v>40.64</c:v>
                </c:pt>
                <c:pt idx="33">
                  <c:v>40.450000000000003</c:v>
                </c:pt>
                <c:pt idx="34">
                  <c:v>41.04</c:v>
                </c:pt>
                <c:pt idx="35">
                  <c:v>40.4</c:v>
                </c:pt>
                <c:pt idx="36">
                  <c:v>40.340000000000003</c:v>
                </c:pt>
                <c:pt idx="37">
                  <c:v>40.5</c:v>
                </c:pt>
                <c:pt idx="38">
                  <c:v>41.04</c:v>
                </c:pt>
                <c:pt idx="39">
                  <c:v>40.72</c:v>
                </c:pt>
                <c:pt idx="40">
                  <c:v>40.92</c:v>
                </c:pt>
                <c:pt idx="41">
                  <c:v>40.450000000000003</c:v>
                </c:pt>
                <c:pt idx="42">
                  <c:v>40.28</c:v>
                </c:pt>
                <c:pt idx="43">
                  <c:v>40.6</c:v>
                </c:pt>
                <c:pt idx="44">
                  <c:v>40.33</c:v>
                </c:pt>
                <c:pt idx="45">
                  <c:v>40.68</c:v>
                </c:pt>
                <c:pt idx="46">
                  <c:v>40.53</c:v>
                </c:pt>
                <c:pt idx="47">
                  <c:v>40.619999999999997</c:v>
                </c:pt>
                <c:pt idx="48">
                  <c:v>40.479999999999997</c:v>
                </c:pt>
                <c:pt idx="49">
                  <c:v>41.39</c:v>
                </c:pt>
                <c:pt idx="50">
                  <c:v>40.200000000000003</c:v>
                </c:pt>
                <c:pt idx="51">
                  <c:v>40.42</c:v>
                </c:pt>
                <c:pt idx="52">
                  <c:v>40.72</c:v>
                </c:pt>
                <c:pt idx="53">
                  <c:v>40.51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'Akuna Matata'!$E$18</c:f>
              <c:strCache>
                <c:ptCount val="1"/>
                <c:pt idx="0">
                  <c:v>Пархомчук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Matata'!$E$19:$E$72</c:f>
              <c:numCache>
                <c:formatCode>0.00</c:formatCode>
                <c:ptCount val="54"/>
                <c:pt idx="0">
                  <c:v>44.66</c:v>
                </c:pt>
                <c:pt idx="1">
                  <c:v>41.08</c:v>
                </c:pt>
                <c:pt idx="2">
                  <c:v>41.04</c:v>
                </c:pt>
                <c:pt idx="3">
                  <c:v>40.86</c:v>
                </c:pt>
                <c:pt idx="4">
                  <c:v>40.93</c:v>
                </c:pt>
                <c:pt idx="5">
                  <c:v>41.47</c:v>
                </c:pt>
                <c:pt idx="6">
                  <c:v>41.72</c:v>
                </c:pt>
                <c:pt idx="7">
                  <c:v>41.12</c:v>
                </c:pt>
                <c:pt idx="8">
                  <c:v>40.92</c:v>
                </c:pt>
                <c:pt idx="9">
                  <c:v>40.97</c:v>
                </c:pt>
                <c:pt idx="10">
                  <c:v>40.590000000000003</c:v>
                </c:pt>
                <c:pt idx="11">
                  <c:v>40.82</c:v>
                </c:pt>
                <c:pt idx="12">
                  <c:v>40.549999999999997</c:v>
                </c:pt>
                <c:pt idx="13">
                  <c:v>40.78</c:v>
                </c:pt>
                <c:pt idx="14">
                  <c:v>40.83</c:v>
                </c:pt>
                <c:pt idx="15">
                  <c:v>41.05</c:v>
                </c:pt>
                <c:pt idx="16">
                  <c:v>40.89</c:v>
                </c:pt>
                <c:pt idx="17">
                  <c:v>40.65</c:v>
                </c:pt>
                <c:pt idx="18">
                  <c:v>41.36</c:v>
                </c:pt>
                <c:pt idx="19">
                  <c:v>40.659999999999997</c:v>
                </c:pt>
                <c:pt idx="20">
                  <c:v>40.71</c:v>
                </c:pt>
                <c:pt idx="21">
                  <c:v>40.93</c:v>
                </c:pt>
                <c:pt idx="22">
                  <c:v>41.73</c:v>
                </c:pt>
                <c:pt idx="23">
                  <c:v>40.53</c:v>
                </c:pt>
                <c:pt idx="24">
                  <c:v>40.659999999999997</c:v>
                </c:pt>
                <c:pt idx="25">
                  <c:v>40.24</c:v>
                </c:pt>
                <c:pt idx="26">
                  <c:v>40.770000000000003</c:v>
                </c:pt>
                <c:pt idx="27">
                  <c:v>41.06</c:v>
                </c:pt>
                <c:pt idx="28">
                  <c:v>40.590000000000003</c:v>
                </c:pt>
                <c:pt idx="29">
                  <c:v>40.61</c:v>
                </c:pt>
                <c:pt idx="30">
                  <c:v>40.75</c:v>
                </c:pt>
                <c:pt idx="31">
                  <c:v>40.93</c:v>
                </c:pt>
                <c:pt idx="32">
                  <c:v>40.79</c:v>
                </c:pt>
                <c:pt idx="33">
                  <c:v>40.89</c:v>
                </c:pt>
                <c:pt idx="34">
                  <c:v>40.69</c:v>
                </c:pt>
                <c:pt idx="35">
                  <c:v>41.07</c:v>
                </c:pt>
                <c:pt idx="36">
                  <c:v>40.78</c:v>
                </c:pt>
                <c:pt idx="37">
                  <c:v>40.57</c:v>
                </c:pt>
                <c:pt idx="38">
                  <c:v>40.99</c:v>
                </c:pt>
                <c:pt idx="39">
                  <c:v>40.76</c:v>
                </c:pt>
                <c:pt idx="40">
                  <c:v>40.950000000000003</c:v>
                </c:pt>
                <c:pt idx="41">
                  <c:v>40.53</c:v>
                </c:pt>
                <c:pt idx="42">
                  <c:v>41.09</c:v>
                </c:pt>
                <c:pt idx="43">
                  <c:v>40.71</c:v>
                </c:pt>
                <c:pt idx="44">
                  <c:v>40.54</c:v>
                </c:pt>
                <c:pt idx="45">
                  <c:v>40.68</c:v>
                </c:pt>
                <c:pt idx="46">
                  <c:v>40.479999999999997</c:v>
                </c:pt>
                <c:pt idx="47">
                  <c:v>40.44</c:v>
                </c:pt>
                <c:pt idx="48">
                  <c:v>40.770000000000003</c:v>
                </c:pt>
                <c:pt idx="49">
                  <c:v>41.23</c:v>
                </c:pt>
                <c:pt idx="50">
                  <c:v>40.57</c:v>
                </c:pt>
                <c:pt idx="51">
                  <c:v>40.53</c:v>
                </c:pt>
                <c:pt idx="52">
                  <c:v>40.450000000000003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'Akuna Matata'!$F$18</c:f>
              <c:strCache>
                <c:ptCount val="1"/>
                <c:pt idx="0">
                  <c:v> Константинов Владимир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Matata'!$F$19:$F$72</c:f>
              <c:numCache>
                <c:formatCode>0.00</c:formatCode>
                <c:ptCount val="54"/>
                <c:pt idx="0">
                  <c:v>42.53</c:v>
                </c:pt>
                <c:pt idx="1">
                  <c:v>41.06</c:v>
                </c:pt>
                <c:pt idx="2">
                  <c:v>40.53</c:v>
                </c:pt>
                <c:pt idx="3">
                  <c:v>40.47</c:v>
                </c:pt>
                <c:pt idx="4">
                  <c:v>40.770000000000003</c:v>
                </c:pt>
                <c:pt idx="5">
                  <c:v>40.340000000000003</c:v>
                </c:pt>
                <c:pt idx="6">
                  <c:v>40.590000000000003</c:v>
                </c:pt>
                <c:pt idx="7">
                  <c:v>40.49</c:v>
                </c:pt>
                <c:pt idx="8">
                  <c:v>40.44</c:v>
                </c:pt>
                <c:pt idx="9">
                  <c:v>40.549999999999997</c:v>
                </c:pt>
                <c:pt idx="10">
                  <c:v>40.42</c:v>
                </c:pt>
                <c:pt idx="11">
                  <c:v>40.409999999999997</c:v>
                </c:pt>
                <c:pt idx="12">
                  <c:v>40.549999999999997</c:v>
                </c:pt>
                <c:pt idx="13">
                  <c:v>40.44</c:v>
                </c:pt>
                <c:pt idx="14">
                  <c:v>40.75</c:v>
                </c:pt>
                <c:pt idx="15">
                  <c:v>40.46</c:v>
                </c:pt>
                <c:pt idx="16">
                  <c:v>40.619999999999997</c:v>
                </c:pt>
                <c:pt idx="17">
                  <c:v>40.76</c:v>
                </c:pt>
                <c:pt idx="18">
                  <c:v>40.409999999999997</c:v>
                </c:pt>
                <c:pt idx="19">
                  <c:v>40.4</c:v>
                </c:pt>
                <c:pt idx="20">
                  <c:v>40.4</c:v>
                </c:pt>
                <c:pt idx="21">
                  <c:v>40.65</c:v>
                </c:pt>
                <c:pt idx="22">
                  <c:v>41.04</c:v>
                </c:pt>
                <c:pt idx="23">
                  <c:v>40.619999999999997</c:v>
                </c:pt>
                <c:pt idx="24">
                  <c:v>40.26</c:v>
                </c:pt>
                <c:pt idx="25">
                  <c:v>40.200000000000003</c:v>
                </c:pt>
                <c:pt idx="26">
                  <c:v>40.51</c:v>
                </c:pt>
                <c:pt idx="27">
                  <c:v>40.200000000000003</c:v>
                </c:pt>
                <c:pt idx="28">
                  <c:v>40.58</c:v>
                </c:pt>
                <c:pt idx="29">
                  <c:v>40.6</c:v>
                </c:pt>
                <c:pt idx="30">
                  <c:v>40.36</c:v>
                </c:pt>
                <c:pt idx="31">
                  <c:v>40.24</c:v>
                </c:pt>
                <c:pt idx="32">
                  <c:v>40.36</c:v>
                </c:pt>
                <c:pt idx="33">
                  <c:v>40.92</c:v>
                </c:pt>
                <c:pt idx="34">
                  <c:v>40.44</c:v>
                </c:pt>
                <c:pt idx="35">
                  <c:v>40.83</c:v>
                </c:pt>
                <c:pt idx="36">
                  <c:v>40.31</c:v>
                </c:pt>
                <c:pt idx="37">
                  <c:v>40.35</c:v>
                </c:pt>
                <c:pt idx="38">
                  <c:v>40.520000000000003</c:v>
                </c:pt>
                <c:pt idx="39">
                  <c:v>40.46</c:v>
                </c:pt>
                <c:pt idx="40">
                  <c:v>40.49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'Akuna Matata'!$G$18</c:f>
              <c:strCache>
                <c:ptCount val="1"/>
                <c:pt idx="0">
                  <c:v>Пархомчук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Matata'!$G$19:$G$72</c:f>
              <c:numCache>
                <c:formatCode>0.00</c:formatCode>
                <c:ptCount val="54"/>
                <c:pt idx="0">
                  <c:v>42.83</c:v>
                </c:pt>
                <c:pt idx="1">
                  <c:v>41.04</c:v>
                </c:pt>
                <c:pt idx="2">
                  <c:v>40.520000000000003</c:v>
                </c:pt>
                <c:pt idx="3">
                  <c:v>41.31</c:v>
                </c:pt>
                <c:pt idx="4">
                  <c:v>40.54</c:v>
                </c:pt>
                <c:pt idx="5">
                  <c:v>40.450000000000003</c:v>
                </c:pt>
                <c:pt idx="6">
                  <c:v>41.24</c:v>
                </c:pt>
                <c:pt idx="7">
                  <c:v>40.94</c:v>
                </c:pt>
                <c:pt idx="8">
                  <c:v>40.49</c:v>
                </c:pt>
                <c:pt idx="9">
                  <c:v>41.13</c:v>
                </c:pt>
                <c:pt idx="10">
                  <c:v>40.51</c:v>
                </c:pt>
                <c:pt idx="11">
                  <c:v>40.520000000000003</c:v>
                </c:pt>
                <c:pt idx="12">
                  <c:v>40.520000000000003</c:v>
                </c:pt>
                <c:pt idx="13">
                  <c:v>40.31</c:v>
                </c:pt>
                <c:pt idx="14">
                  <c:v>40.82</c:v>
                </c:pt>
                <c:pt idx="15">
                  <c:v>40.56</c:v>
                </c:pt>
                <c:pt idx="16">
                  <c:v>40.9</c:v>
                </c:pt>
                <c:pt idx="17">
                  <c:v>40.56</c:v>
                </c:pt>
                <c:pt idx="18">
                  <c:v>40.49</c:v>
                </c:pt>
                <c:pt idx="19">
                  <c:v>40.4</c:v>
                </c:pt>
                <c:pt idx="20">
                  <c:v>40.520000000000003</c:v>
                </c:pt>
                <c:pt idx="21">
                  <c:v>40.21</c:v>
                </c:pt>
                <c:pt idx="22">
                  <c:v>40.54</c:v>
                </c:pt>
                <c:pt idx="23">
                  <c:v>40.5</c:v>
                </c:pt>
                <c:pt idx="24">
                  <c:v>40.76</c:v>
                </c:pt>
                <c:pt idx="25">
                  <c:v>40.64</c:v>
                </c:pt>
                <c:pt idx="26">
                  <c:v>40.46</c:v>
                </c:pt>
                <c:pt idx="27">
                  <c:v>40.4</c:v>
                </c:pt>
                <c:pt idx="28">
                  <c:v>40.89</c:v>
                </c:pt>
                <c:pt idx="29">
                  <c:v>40.58</c:v>
                </c:pt>
                <c:pt idx="30">
                  <c:v>40.4</c:v>
                </c:pt>
                <c:pt idx="31">
                  <c:v>40.57</c:v>
                </c:pt>
                <c:pt idx="32">
                  <c:v>40.51</c:v>
                </c:pt>
                <c:pt idx="33">
                  <c:v>40.950000000000003</c:v>
                </c:pt>
                <c:pt idx="34">
                  <c:v>40.49</c:v>
                </c:pt>
                <c:pt idx="35">
                  <c:v>40.72</c:v>
                </c:pt>
                <c:pt idx="36">
                  <c:v>40.65</c:v>
                </c:pt>
                <c:pt idx="37">
                  <c:v>40.56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'Akuna Matata'!$H$18</c:f>
              <c:strCache>
                <c:ptCount val="1"/>
                <c:pt idx="0">
                  <c:v> Константинов Владимир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Matata'!$H$19:$H$72</c:f>
              <c:numCache>
                <c:formatCode>0.00</c:formatCode>
                <c:ptCount val="54"/>
                <c:pt idx="0">
                  <c:v>44.4</c:v>
                </c:pt>
                <c:pt idx="1">
                  <c:v>41.01</c:v>
                </c:pt>
                <c:pt idx="2">
                  <c:v>43.24</c:v>
                </c:pt>
                <c:pt idx="3">
                  <c:v>41.29</c:v>
                </c:pt>
                <c:pt idx="4">
                  <c:v>41.03</c:v>
                </c:pt>
                <c:pt idx="5">
                  <c:v>42.78</c:v>
                </c:pt>
                <c:pt idx="6">
                  <c:v>41.27</c:v>
                </c:pt>
                <c:pt idx="7">
                  <c:v>41.02</c:v>
                </c:pt>
                <c:pt idx="8">
                  <c:v>41.14</c:v>
                </c:pt>
                <c:pt idx="9">
                  <c:v>40.950000000000003</c:v>
                </c:pt>
                <c:pt idx="10">
                  <c:v>41.14</c:v>
                </c:pt>
                <c:pt idx="11">
                  <c:v>41.48</c:v>
                </c:pt>
                <c:pt idx="12">
                  <c:v>41.79</c:v>
                </c:pt>
                <c:pt idx="13">
                  <c:v>41.55</c:v>
                </c:pt>
                <c:pt idx="14">
                  <c:v>46</c:v>
                </c:pt>
                <c:pt idx="15">
                  <c:v>40.99</c:v>
                </c:pt>
                <c:pt idx="16">
                  <c:v>41.36</c:v>
                </c:pt>
                <c:pt idx="17">
                  <c:v>41.22</c:v>
                </c:pt>
                <c:pt idx="18">
                  <c:v>41.03</c:v>
                </c:pt>
                <c:pt idx="19">
                  <c:v>40.93</c:v>
                </c:pt>
                <c:pt idx="20">
                  <c:v>45.66</c:v>
                </c:pt>
                <c:pt idx="21">
                  <c:v>41.89</c:v>
                </c:pt>
                <c:pt idx="22">
                  <c:v>42.49</c:v>
                </c:pt>
                <c:pt idx="23">
                  <c:v>41.65</c:v>
                </c:pt>
                <c:pt idx="24">
                  <c:v>41.32</c:v>
                </c:pt>
                <c:pt idx="25">
                  <c:v>41.42</c:v>
                </c:pt>
                <c:pt idx="26">
                  <c:v>42.25</c:v>
                </c:pt>
                <c:pt idx="27">
                  <c:v>41.68</c:v>
                </c:pt>
                <c:pt idx="28">
                  <c:v>41.25</c:v>
                </c:pt>
                <c:pt idx="29">
                  <c:v>41.11</c:v>
                </c:pt>
                <c:pt idx="30">
                  <c:v>41.76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961408"/>
        <c:axId val="170840576"/>
      </c:lineChart>
      <c:catAx>
        <c:axId val="218961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0840576"/>
        <c:crosses val="autoZero"/>
        <c:auto val="1"/>
        <c:lblAlgn val="ctr"/>
        <c:lblOffset val="100"/>
        <c:noMultiLvlLbl val="0"/>
      </c:catAx>
      <c:valAx>
        <c:axId val="170840576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89614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Karta!$C$18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Karta!$C$19:$C$75</c:f>
              <c:numCache>
                <c:formatCode>0.00</c:formatCode>
                <c:ptCount val="57"/>
                <c:pt idx="0">
                  <c:v>44.66</c:v>
                </c:pt>
                <c:pt idx="1">
                  <c:v>41.82</c:v>
                </c:pt>
                <c:pt idx="2">
                  <c:v>42.55</c:v>
                </c:pt>
                <c:pt idx="3">
                  <c:v>43.54</c:v>
                </c:pt>
                <c:pt idx="4">
                  <c:v>40.96</c:v>
                </c:pt>
                <c:pt idx="5">
                  <c:v>40.76</c:v>
                </c:pt>
                <c:pt idx="6">
                  <c:v>42.77</c:v>
                </c:pt>
                <c:pt idx="7">
                  <c:v>41.31</c:v>
                </c:pt>
                <c:pt idx="8">
                  <c:v>41.07</c:v>
                </c:pt>
                <c:pt idx="9">
                  <c:v>41.72</c:v>
                </c:pt>
                <c:pt idx="10">
                  <c:v>40.83</c:v>
                </c:pt>
                <c:pt idx="11">
                  <c:v>40.340000000000003</c:v>
                </c:pt>
                <c:pt idx="12">
                  <c:v>40.85</c:v>
                </c:pt>
                <c:pt idx="13">
                  <c:v>41.01</c:v>
                </c:pt>
                <c:pt idx="14">
                  <c:v>40.799999999999997</c:v>
                </c:pt>
                <c:pt idx="15">
                  <c:v>41.04</c:v>
                </c:pt>
                <c:pt idx="16">
                  <c:v>40.39</c:v>
                </c:pt>
                <c:pt idx="17">
                  <c:v>42.16</c:v>
                </c:pt>
                <c:pt idx="18">
                  <c:v>40.950000000000003</c:v>
                </c:pt>
                <c:pt idx="19">
                  <c:v>41.05</c:v>
                </c:pt>
                <c:pt idx="20">
                  <c:v>40.450000000000003</c:v>
                </c:pt>
                <c:pt idx="21">
                  <c:v>40.39</c:v>
                </c:pt>
                <c:pt idx="22">
                  <c:v>40.54</c:v>
                </c:pt>
                <c:pt idx="23">
                  <c:v>40.28</c:v>
                </c:pt>
                <c:pt idx="24">
                  <c:v>40.58</c:v>
                </c:pt>
                <c:pt idx="25">
                  <c:v>40.549999999999997</c:v>
                </c:pt>
                <c:pt idx="26">
                  <c:v>40.69</c:v>
                </c:pt>
                <c:pt idx="27">
                  <c:v>41.1</c:v>
                </c:pt>
                <c:pt idx="28">
                  <c:v>42.19</c:v>
                </c:pt>
                <c:pt idx="29">
                  <c:v>40.86</c:v>
                </c:pt>
                <c:pt idx="30">
                  <c:v>40.94</c:v>
                </c:pt>
                <c:pt idx="31">
                  <c:v>40.65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Karta!$D$18</c:f>
              <c:strCache>
                <c:ptCount val="1"/>
                <c:pt idx="0">
                  <c:v>Литвиненко Виктор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Karta!$D$19:$D$75</c:f>
              <c:numCache>
                <c:formatCode>0.00</c:formatCode>
                <c:ptCount val="57"/>
                <c:pt idx="0">
                  <c:v>42.82</c:v>
                </c:pt>
                <c:pt idx="1">
                  <c:v>41.02</c:v>
                </c:pt>
                <c:pt idx="2">
                  <c:v>41.24</c:v>
                </c:pt>
                <c:pt idx="3">
                  <c:v>41.85</c:v>
                </c:pt>
                <c:pt idx="4">
                  <c:v>40.53</c:v>
                </c:pt>
                <c:pt idx="5">
                  <c:v>41.11</c:v>
                </c:pt>
                <c:pt idx="6">
                  <c:v>40.78</c:v>
                </c:pt>
                <c:pt idx="7">
                  <c:v>40.53</c:v>
                </c:pt>
                <c:pt idx="8">
                  <c:v>41.01</c:v>
                </c:pt>
                <c:pt idx="9">
                  <c:v>40.93</c:v>
                </c:pt>
                <c:pt idx="10">
                  <c:v>40.76</c:v>
                </c:pt>
                <c:pt idx="11">
                  <c:v>40.6</c:v>
                </c:pt>
                <c:pt idx="12">
                  <c:v>40.76</c:v>
                </c:pt>
                <c:pt idx="13">
                  <c:v>40.58</c:v>
                </c:pt>
                <c:pt idx="14">
                  <c:v>40.729999999999997</c:v>
                </c:pt>
                <c:pt idx="15">
                  <c:v>40.9</c:v>
                </c:pt>
                <c:pt idx="16">
                  <c:v>40.6</c:v>
                </c:pt>
                <c:pt idx="17">
                  <c:v>41.09</c:v>
                </c:pt>
                <c:pt idx="18">
                  <c:v>40.950000000000003</c:v>
                </c:pt>
                <c:pt idx="19">
                  <c:v>40.659999999999997</c:v>
                </c:pt>
                <c:pt idx="20">
                  <c:v>40.840000000000003</c:v>
                </c:pt>
                <c:pt idx="21">
                  <c:v>40.44</c:v>
                </c:pt>
                <c:pt idx="22">
                  <c:v>40.659999999999997</c:v>
                </c:pt>
                <c:pt idx="23">
                  <c:v>40.729999999999997</c:v>
                </c:pt>
                <c:pt idx="24">
                  <c:v>40.799999999999997</c:v>
                </c:pt>
                <c:pt idx="25">
                  <c:v>40.700000000000003</c:v>
                </c:pt>
                <c:pt idx="26">
                  <c:v>40.520000000000003</c:v>
                </c:pt>
                <c:pt idx="27">
                  <c:v>40.69</c:v>
                </c:pt>
                <c:pt idx="28">
                  <c:v>40.590000000000003</c:v>
                </c:pt>
                <c:pt idx="29">
                  <c:v>40.98</c:v>
                </c:pt>
                <c:pt idx="30">
                  <c:v>41.89</c:v>
                </c:pt>
                <c:pt idx="31">
                  <c:v>40.590000000000003</c:v>
                </c:pt>
                <c:pt idx="32">
                  <c:v>40.72</c:v>
                </c:pt>
                <c:pt idx="33">
                  <c:v>40.81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Karta!$E$18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Karta!$E$19:$E$75</c:f>
              <c:numCache>
                <c:formatCode>0.00</c:formatCode>
                <c:ptCount val="57"/>
                <c:pt idx="0">
                  <c:v>44.68</c:v>
                </c:pt>
                <c:pt idx="1">
                  <c:v>41.55</c:v>
                </c:pt>
                <c:pt idx="2">
                  <c:v>40.85</c:v>
                </c:pt>
                <c:pt idx="3">
                  <c:v>43.46</c:v>
                </c:pt>
                <c:pt idx="4">
                  <c:v>41.25</c:v>
                </c:pt>
                <c:pt idx="5">
                  <c:v>40.950000000000003</c:v>
                </c:pt>
                <c:pt idx="6">
                  <c:v>41.39</c:v>
                </c:pt>
                <c:pt idx="7">
                  <c:v>44.6</c:v>
                </c:pt>
                <c:pt idx="8">
                  <c:v>42.58</c:v>
                </c:pt>
                <c:pt idx="9">
                  <c:v>40.94</c:v>
                </c:pt>
                <c:pt idx="10">
                  <c:v>41.23</c:v>
                </c:pt>
                <c:pt idx="11">
                  <c:v>41.28</c:v>
                </c:pt>
                <c:pt idx="12">
                  <c:v>40.99</c:v>
                </c:pt>
                <c:pt idx="13">
                  <c:v>40.869999999999997</c:v>
                </c:pt>
                <c:pt idx="14">
                  <c:v>41.23</c:v>
                </c:pt>
                <c:pt idx="15">
                  <c:v>42.28</c:v>
                </c:pt>
                <c:pt idx="16">
                  <c:v>41.15</c:v>
                </c:pt>
                <c:pt idx="17">
                  <c:v>41.22</c:v>
                </c:pt>
                <c:pt idx="18">
                  <c:v>40.97</c:v>
                </c:pt>
                <c:pt idx="19">
                  <c:v>40.79</c:v>
                </c:pt>
                <c:pt idx="20">
                  <c:v>41.76</c:v>
                </c:pt>
                <c:pt idx="21">
                  <c:v>40.61</c:v>
                </c:pt>
                <c:pt idx="22">
                  <c:v>44.49</c:v>
                </c:pt>
                <c:pt idx="23">
                  <c:v>40.98</c:v>
                </c:pt>
                <c:pt idx="24">
                  <c:v>40.869999999999997</c:v>
                </c:pt>
                <c:pt idx="25">
                  <c:v>41.1</c:v>
                </c:pt>
                <c:pt idx="26">
                  <c:v>41.16</c:v>
                </c:pt>
                <c:pt idx="27">
                  <c:v>41.62</c:v>
                </c:pt>
                <c:pt idx="28">
                  <c:v>42.59</c:v>
                </c:pt>
                <c:pt idx="29">
                  <c:v>40.67</c:v>
                </c:pt>
                <c:pt idx="30">
                  <c:v>40.75</c:v>
                </c:pt>
                <c:pt idx="31">
                  <c:v>42.81</c:v>
                </c:pt>
                <c:pt idx="32">
                  <c:v>40.869999999999997</c:v>
                </c:pt>
                <c:pt idx="33">
                  <c:v>42.83</c:v>
                </c:pt>
                <c:pt idx="34">
                  <c:v>40.94</c:v>
                </c:pt>
                <c:pt idx="35">
                  <c:v>42.13</c:v>
                </c:pt>
                <c:pt idx="36">
                  <c:v>40.630000000000003</c:v>
                </c:pt>
                <c:pt idx="37">
                  <c:v>40.56</c:v>
                </c:pt>
                <c:pt idx="38">
                  <c:v>40.83</c:v>
                </c:pt>
                <c:pt idx="39">
                  <c:v>40.840000000000003</c:v>
                </c:pt>
                <c:pt idx="40">
                  <c:v>40.659999999999997</c:v>
                </c:pt>
                <c:pt idx="41">
                  <c:v>41.07</c:v>
                </c:pt>
                <c:pt idx="42">
                  <c:v>41.79</c:v>
                </c:pt>
                <c:pt idx="43">
                  <c:v>40.49</c:v>
                </c:pt>
                <c:pt idx="44">
                  <c:v>41.13</c:v>
                </c:pt>
                <c:pt idx="45">
                  <c:v>41.17</c:v>
                </c:pt>
                <c:pt idx="46">
                  <c:v>41.04</c:v>
                </c:pt>
                <c:pt idx="47">
                  <c:v>40.89</c:v>
                </c:pt>
                <c:pt idx="48">
                  <c:v>43.47</c:v>
                </c:pt>
                <c:pt idx="49">
                  <c:v>41.39</c:v>
                </c:pt>
                <c:pt idx="50">
                  <c:v>40.96</c:v>
                </c:pt>
                <c:pt idx="51">
                  <c:v>41.77</c:v>
                </c:pt>
                <c:pt idx="52">
                  <c:v>41.05</c:v>
                </c:pt>
                <c:pt idx="53">
                  <c:v>42.01</c:v>
                </c:pt>
                <c:pt idx="54">
                  <c:v>46.86</c:v>
                </c:pt>
                <c:pt idx="55">
                  <c:v>41.02</c:v>
                </c:pt>
                <c:pt idx="56">
                  <c:v>40.92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Karta!$F$18</c:f>
              <c:strCache>
                <c:ptCount val="1"/>
                <c:pt idx="0">
                  <c:v>Литвиненко Виктор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Karta!$F$19:$F$75</c:f>
              <c:numCache>
                <c:formatCode>0.00</c:formatCode>
                <c:ptCount val="57"/>
                <c:pt idx="0">
                  <c:v>42.26</c:v>
                </c:pt>
                <c:pt idx="1">
                  <c:v>42.41</c:v>
                </c:pt>
                <c:pt idx="2">
                  <c:v>41.78</c:v>
                </c:pt>
                <c:pt idx="3">
                  <c:v>41.87</c:v>
                </c:pt>
                <c:pt idx="4">
                  <c:v>40.78</c:v>
                </c:pt>
                <c:pt idx="5">
                  <c:v>40.85</c:v>
                </c:pt>
                <c:pt idx="6">
                  <c:v>40.729999999999997</c:v>
                </c:pt>
                <c:pt idx="7">
                  <c:v>40.72</c:v>
                </c:pt>
                <c:pt idx="8">
                  <c:v>40.590000000000003</c:v>
                </c:pt>
                <c:pt idx="9">
                  <c:v>40.799999999999997</c:v>
                </c:pt>
                <c:pt idx="10">
                  <c:v>41.68</c:v>
                </c:pt>
                <c:pt idx="11">
                  <c:v>42.11</c:v>
                </c:pt>
                <c:pt idx="12">
                  <c:v>40.520000000000003</c:v>
                </c:pt>
                <c:pt idx="13">
                  <c:v>40.79</c:v>
                </c:pt>
                <c:pt idx="14">
                  <c:v>40.659999999999997</c:v>
                </c:pt>
                <c:pt idx="15">
                  <c:v>40.44</c:v>
                </c:pt>
                <c:pt idx="16">
                  <c:v>40.340000000000003</c:v>
                </c:pt>
                <c:pt idx="17">
                  <c:v>40.57</c:v>
                </c:pt>
                <c:pt idx="18">
                  <c:v>40.770000000000003</c:v>
                </c:pt>
                <c:pt idx="19">
                  <c:v>40.72</c:v>
                </c:pt>
                <c:pt idx="20">
                  <c:v>40.96</c:v>
                </c:pt>
                <c:pt idx="21">
                  <c:v>40.93</c:v>
                </c:pt>
                <c:pt idx="22">
                  <c:v>40.729999999999997</c:v>
                </c:pt>
                <c:pt idx="23">
                  <c:v>40.83</c:v>
                </c:pt>
                <c:pt idx="24">
                  <c:v>40.89</c:v>
                </c:pt>
                <c:pt idx="25">
                  <c:v>40.700000000000003</c:v>
                </c:pt>
                <c:pt idx="26">
                  <c:v>40.880000000000003</c:v>
                </c:pt>
                <c:pt idx="27">
                  <c:v>40.57</c:v>
                </c:pt>
                <c:pt idx="28">
                  <c:v>40.79</c:v>
                </c:pt>
                <c:pt idx="29">
                  <c:v>40.36</c:v>
                </c:pt>
                <c:pt idx="30">
                  <c:v>40.72</c:v>
                </c:pt>
                <c:pt idx="31">
                  <c:v>41.26</c:v>
                </c:pt>
                <c:pt idx="32">
                  <c:v>40.770000000000003</c:v>
                </c:pt>
                <c:pt idx="33">
                  <c:v>40.61</c:v>
                </c:pt>
                <c:pt idx="34">
                  <c:v>41.09</c:v>
                </c:pt>
                <c:pt idx="35">
                  <c:v>40.880000000000003</c:v>
                </c:pt>
                <c:pt idx="36">
                  <c:v>40.99</c:v>
                </c:pt>
                <c:pt idx="37">
                  <c:v>40.78</c:v>
                </c:pt>
                <c:pt idx="38">
                  <c:v>40.950000000000003</c:v>
                </c:pt>
                <c:pt idx="39">
                  <c:v>40.64</c:v>
                </c:pt>
                <c:pt idx="40">
                  <c:v>40.729999999999997</c:v>
                </c:pt>
                <c:pt idx="41">
                  <c:v>41.57</c:v>
                </c:pt>
                <c:pt idx="42">
                  <c:v>40.5</c:v>
                </c:pt>
                <c:pt idx="43">
                  <c:v>40.880000000000003</c:v>
                </c:pt>
                <c:pt idx="44">
                  <c:v>41.03</c:v>
                </c:pt>
                <c:pt idx="45">
                  <c:v>40.99</c:v>
                </c:pt>
                <c:pt idx="46">
                  <c:v>41.63</c:v>
                </c:pt>
                <c:pt idx="47">
                  <c:v>40.380000000000003</c:v>
                </c:pt>
                <c:pt idx="48">
                  <c:v>41.51</c:v>
                </c:pt>
                <c:pt idx="49">
                  <c:v>40.549999999999997</c:v>
                </c:pt>
                <c:pt idx="50">
                  <c:v>40.69</c:v>
                </c:pt>
                <c:pt idx="51">
                  <c:v>40.72</c:v>
                </c:pt>
                <c:pt idx="52">
                  <c:v>40.82</c:v>
                </c:pt>
                <c:pt idx="53">
                  <c:v>40.85</c:v>
                </c:pt>
                <c:pt idx="54">
                  <c:v>41.12</c:v>
                </c:pt>
                <c:pt idx="55">
                  <c:v>41.07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Karta!$G$18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Karta!$G$19:$G$75</c:f>
              <c:numCache>
                <c:formatCode>0.00</c:formatCode>
                <c:ptCount val="57"/>
                <c:pt idx="0">
                  <c:v>45.12</c:v>
                </c:pt>
                <c:pt idx="1">
                  <c:v>41.53</c:v>
                </c:pt>
                <c:pt idx="2">
                  <c:v>41.32</c:v>
                </c:pt>
                <c:pt idx="3">
                  <c:v>41.08</c:v>
                </c:pt>
                <c:pt idx="4">
                  <c:v>41.25</c:v>
                </c:pt>
                <c:pt idx="5">
                  <c:v>41.07</c:v>
                </c:pt>
                <c:pt idx="6">
                  <c:v>42</c:v>
                </c:pt>
                <c:pt idx="7">
                  <c:v>43.03</c:v>
                </c:pt>
                <c:pt idx="8">
                  <c:v>41.57</c:v>
                </c:pt>
                <c:pt idx="9">
                  <c:v>41.93</c:v>
                </c:pt>
                <c:pt idx="10">
                  <c:v>41.07</c:v>
                </c:pt>
                <c:pt idx="11">
                  <c:v>40.630000000000003</c:v>
                </c:pt>
                <c:pt idx="12">
                  <c:v>40.81</c:v>
                </c:pt>
                <c:pt idx="13">
                  <c:v>40.93</c:v>
                </c:pt>
                <c:pt idx="14">
                  <c:v>40.78</c:v>
                </c:pt>
                <c:pt idx="15">
                  <c:v>40.6</c:v>
                </c:pt>
                <c:pt idx="16">
                  <c:v>40.840000000000003</c:v>
                </c:pt>
                <c:pt idx="17">
                  <c:v>40.93</c:v>
                </c:pt>
                <c:pt idx="18">
                  <c:v>42.47</c:v>
                </c:pt>
                <c:pt idx="19">
                  <c:v>40.76</c:v>
                </c:pt>
                <c:pt idx="20">
                  <c:v>40.76</c:v>
                </c:pt>
                <c:pt idx="21">
                  <c:v>40.799999999999997</c:v>
                </c:pt>
                <c:pt idx="22">
                  <c:v>40.83</c:v>
                </c:pt>
                <c:pt idx="23">
                  <c:v>40.78</c:v>
                </c:pt>
                <c:pt idx="24">
                  <c:v>41.33</c:v>
                </c:pt>
                <c:pt idx="25">
                  <c:v>40.82</c:v>
                </c:pt>
                <c:pt idx="26">
                  <c:v>40.950000000000003</c:v>
                </c:pt>
                <c:pt idx="27">
                  <c:v>40.75</c:v>
                </c:pt>
                <c:pt idx="28">
                  <c:v>42.36</c:v>
                </c:pt>
                <c:pt idx="29">
                  <c:v>41.1</c:v>
                </c:pt>
                <c:pt idx="30">
                  <c:v>42.31</c:v>
                </c:pt>
                <c:pt idx="31">
                  <c:v>41</c:v>
                </c:pt>
                <c:pt idx="32">
                  <c:v>40.72</c:v>
                </c:pt>
                <c:pt idx="33">
                  <c:v>40.6</c:v>
                </c:pt>
                <c:pt idx="34">
                  <c:v>40.86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Karta!$H$18</c:f>
              <c:strCache>
                <c:ptCount val="1"/>
                <c:pt idx="0">
                  <c:v>Литвиненко Виктор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Karta!$H$19:$H$75</c:f>
              <c:numCache>
                <c:formatCode>0.00</c:formatCode>
                <c:ptCount val="57"/>
                <c:pt idx="0">
                  <c:v>44.37</c:v>
                </c:pt>
                <c:pt idx="1">
                  <c:v>40.57</c:v>
                </c:pt>
                <c:pt idx="2">
                  <c:v>40.89</c:v>
                </c:pt>
                <c:pt idx="3">
                  <c:v>40.590000000000003</c:v>
                </c:pt>
                <c:pt idx="4">
                  <c:v>40.71</c:v>
                </c:pt>
                <c:pt idx="5">
                  <c:v>40.31</c:v>
                </c:pt>
                <c:pt idx="6">
                  <c:v>40.47</c:v>
                </c:pt>
                <c:pt idx="7">
                  <c:v>40.630000000000003</c:v>
                </c:pt>
                <c:pt idx="8">
                  <c:v>40.590000000000003</c:v>
                </c:pt>
                <c:pt idx="9">
                  <c:v>40.56</c:v>
                </c:pt>
                <c:pt idx="10">
                  <c:v>40.6</c:v>
                </c:pt>
                <c:pt idx="11">
                  <c:v>40.39</c:v>
                </c:pt>
                <c:pt idx="12">
                  <c:v>40.42</c:v>
                </c:pt>
                <c:pt idx="13">
                  <c:v>40.520000000000003</c:v>
                </c:pt>
                <c:pt idx="14">
                  <c:v>40.479999999999997</c:v>
                </c:pt>
                <c:pt idx="15">
                  <c:v>41.54</c:v>
                </c:pt>
                <c:pt idx="16">
                  <c:v>40.97</c:v>
                </c:pt>
                <c:pt idx="17">
                  <c:v>40.46</c:v>
                </c:pt>
                <c:pt idx="18">
                  <c:v>40.479999999999997</c:v>
                </c:pt>
                <c:pt idx="19">
                  <c:v>40.53</c:v>
                </c:pt>
                <c:pt idx="20">
                  <c:v>40.58</c:v>
                </c:pt>
                <c:pt idx="21">
                  <c:v>40.49</c:v>
                </c:pt>
                <c:pt idx="22">
                  <c:v>40.619999999999997</c:v>
                </c:pt>
                <c:pt idx="23">
                  <c:v>40.61</c:v>
                </c:pt>
                <c:pt idx="24">
                  <c:v>40.369999999999997</c:v>
                </c:pt>
                <c:pt idx="25">
                  <c:v>40.69</c:v>
                </c:pt>
                <c:pt idx="26">
                  <c:v>40.68</c:v>
                </c:pt>
                <c:pt idx="27">
                  <c:v>40.33</c:v>
                </c:pt>
                <c:pt idx="28">
                  <c:v>40.76</c:v>
                </c:pt>
                <c:pt idx="29">
                  <c:v>40.520000000000003</c:v>
                </c:pt>
                <c:pt idx="30">
                  <c:v>40.409999999999997</c:v>
                </c:pt>
                <c:pt idx="31">
                  <c:v>40.5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140288"/>
        <c:axId val="211042880"/>
      </c:lineChart>
      <c:catAx>
        <c:axId val="216140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1042880"/>
        <c:crosses val="autoZero"/>
        <c:auto val="1"/>
        <c:lblAlgn val="ctr"/>
        <c:lblOffset val="100"/>
        <c:noMultiLvlLbl val="0"/>
      </c:catAx>
      <c:valAx>
        <c:axId val="211042880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61402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L24"/>
  <sheetViews>
    <sheetView workbookViewId="0">
      <selection activeCell="F19" sqref="F19"/>
    </sheetView>
  </sheetViews>
  <sheetFormatPr defaultColWidth="8.88671875" defaultRowHeight="14.4" x14ac:dyDescent="0.3"/>
  <cols>
    <col min="1" max="1" width="8.88671875" style="2"/>
    <col min="2" max="2" width="18.6640625" style="2" customWidth="1"/>
    <col min="3" max="3" width="7.109375" style="2" customWidth="1"/>
    <col min="4" max="4" width="11.44140625" style="2" customWidth="1"/>
    <col min="5" max="5" width="7" style="2" customWidth="1"/>
    <col min="6" max="6" width="10.44140625" style="2" customWidth="1"/>
    <col min="7" max="7" width="17" style="2" customWidth="1"/>
    <col min="8" max="8" width="14.6640625" style="2" customWidth="1"/>
    <col min="9" max="9" width="11.109375" style="2" customWidth="1"/>
    <col min="10" max="10" width="9" style="2" customWidth="1"/>
    <col min="11" max="16384" width="8.88671875" style="1"/>
  </cols>
  <sheetData>
    <row r="1" spans="1:12" ht="19.8" x14ac:dyDescent="0.4">
      <c r="A1" s="273" t="s">
        <v>173</v>
      </c>
      <c r="B1" s="273"/>
      <c r="C1" s="273"/>
      <c r="D1" s="273"/>
      <c r="E1" s="273"/>
      <c r="F1" s="273"/>
      <c r="G1" s="273"/>
      <c r="H1" s="273"/>
      <c r="I1" s="273"/>
      <c r="J1" s="273"/>
    </row>
    <row r="2" spans="1:12" ht="17.399999999999999" x14ac:dyDescent="0.35">
      <c r="A2" s="274" t="s">
        <v>174</v>
      </c>
      <c r="B2" s="274"/>
      <c r="C2" s="274"/>
      <c r="D2" s="274"/>
      <c r="E2" s="274"/>
      <c r="F2" s="274"/>
      <c r="G2" s="274"/>
      <c r="H2" s="274"/>
      <c r="I2" s="274"/>
      <c r="J2" s="274"/>
    </row>
    <row r="3" spans="1:12" ht="6" customHeight="1" thickBot="1" x14ac:dyDescent="0.3"/>
    <row r="4" spans="1:12" s="3" customFormat="1" ht="15" customHeight="1" x14ac:dyDescent="0.3">
      <c r="A4" s="275" t="s">
        <v>0</v>
      </c>
      <c r="B4" s="277" t="s">
        <v>1</v>
      </c>
      <c r="C4" s="279" t="s">
        <v>2</v>
      </c>
      <c r="D4" s="281" t="s">
        <v>3</v>
      </c>
      <c r="E4" s="282"/>
      <c r="F4" s="283" t="s">
        <v>4</v>
      </c>
      <c r="G4" s="284"/>
      <c r="H4" s="277"/>
      <c r="I4" s="285" t="s">
        <v>5</v>
      </c>
      <c r="J4" s="286"/>
    </row>
    <row r="5" spans="1:12" s="8" customFormat="1" ht="15" thickBot="1" x14ac:dyDescent="0.35">
      <c r="A5" s="276"/>
      <c r="B5" s="278"/>
      <c r="C5" s="280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5.2" customHeight="1" x14ac:dyDescent="0.25">
      <c r="A6" s="137">
        <v>1</v>
      </c>
      <c r="B6" s="55" t="s">
        <v>158</v>
      </c>
      <c r="C6" s="9">
        <v>3</v>
      </c>
      <c r="D6" s="71">
        <v>39.795000000000002</v>
      </c>
      <c r="E6" s="10">
        <v>3</v>
      </c>
      <c r="F6" s="38">
        <v>259</v>
      </c>
      <c r="G6" s="73" t="s">
        <v>163</v>
      </c>
      <c r="H6" s="78" t="s">
        <v>169</v>
      </c>
      <c r="I6" s="57">
        <v>39.51</v>
      </c>
      <c r="J6" s="10">
        <v>12</v>
      </c>
    </row>
    <row r="7" spans="1:12" s="3" customFormat="1" ht="25.2" customHeight="1" x14ac:dyDescent="0.25">
      <c r="A7" s="11">
        <v>2</v>
      </c>
      <c r="B7" s="56" t="s">
        <v>156</v>
      </c>
      <c r="C7" s="12">
        <v>17</v>
      </c>
      <c r="D7" s="72">
        <v>39.900000000000006</v>
      </c>
      <c r="E7" s="13">
        <v>5</v>
      </c>
      <c r="F7" s="16">
        <v>259</v>
      </c>
      <c r="G7" s="74">
        <v>29.23</v>
      </c>
      <c r="H7" s="79">
        <f>G7</f>
        <v>29.23</v>
      </c>
      <c r="I7" s="45">
        <v>39.49</v>
      </c>
      <c r="J7" s="13">
        <v>156</v>
      </c>
    </row>
    <row r="8" spans="1:12" s="3" customFormat="1" ht="25.2" customHeight="1" x14ac:dyDescent="0.25">
      <c r="A8" s="11">
        <v>3</v>
      </c>
      <c r="B8" s="56" t="s">
        <v>159</v>
      </c>
      <c r="C8" s="12">
        <v>19</v>
      </c>
      <c r="D8" s="72">
        <v>39.775000000000006</v>
      </c>
      <c r="E8" s="13">
        <v>2</v>
      </c>
      <c r="F8" s="14">
        <v>259</v>
      </c>
      <c r="G8" s="74">
        <v>35.04</v>
      </c>
      <c r="H8" s="79">
        <f>G8-G7</f>
        <v>5.8099999999999987</v>
      </c>
      <c r="I8" s="58">
        <v>39.51</v>
      </c>
      <c r="J8" s="13">
        <v>256</v>
      </c>
    </row>
    <row r="9" spans="1:12" s="3" customFormat="1" ht="25.2" customHeight="1" x14ac:dyDescent="0.25">
      <c r="A9" s="11">
        <v>4</v>
      </c>
      <c r="B9" s="56" t="s">
        <v>154</v>
      </c>
      <c r="C9" s="12">
        <v>14</v>
      </c>
      <c r="D9" s="72">
        <v>39.96</v>
      </c>
      <c r="E9" s="13">
        <v>8</v>
      </c>
      <c r="F9" s="14">
        <v>258</v>
      </c>
      <c r="G9" s="74" t="s">
        <v>164</v>
      </c>
      <c r="H9" s="79">
        <v>8</v>
      </c>
      <c r="I9" s="59">
        <v>39.520000000000003</v>
      </c>
      <c r="J9" s="13">
        <v>61</v>
      </c>
      <c r="L9" s="15"/>
    </row>
    <row r="10" spans="1:12" s="3" customFormat="1" ht="25.2" customHeight="1" x14ac:dyDescent="0.25">
      <c r="A10" s="11">
        <v>5</v>
      </c>
      <c r="B10" s="56" t="s">
        <v>127</v>
      </c>
      <c r="C10" s="12">
        <v>11</v>
      </c>
      <c r="D10" s="72">
        <v>39.855000000000004</v>
      </c>
      <c r="E10" s="13">
        <v>4</v>
      </c>
      <c r="F10" s="14">
        <v>258</v>
      </c>
      <c r="G10" s="74" t="s">
        <v>164</v>
      </c>
      <c r="H10" s="79">
        <v>0.5</v>
      </c>
      <c r="I10" s="58">
        <v>39.67</v>
      </c>
      <c r="J10" s="13">
        <v>163</v>
      </c>
      <c r="L10" s="15"/>
    </row>
    <row r="11" spans="1:12" s="3" customFormat="1" ht="25.2" customHeight="1" x14ac:dyDescent="0.25">
      <c r="A11" s="11">
        <v>6</v>
      </c>
      <c r="B11" s="56" t="s">
        <v>140</v>
      </c>
      <c r="C11" s="12">
        <v>16</v>
      </c>
      <c r="D11" s="72">
        <v>40.22</v>
      </c>
      <c r="E11" s="13">
        <v>16</v>
      </c>
      <c r="F11" s="14">
        <v>258</v>
      </c>
      <c r="G11" s="74" t="s">
        <v>164</v>
      </c>
      <c r="H11" s="79">
        <v>11</v>
      </c>
      <c r="I11" s="58">
        <v>39.44</v>
      </c>
      <c r="J11" s="13">
        <v>23</v>
      </c>
      <c r="L11" s="15"/>
    </row>
    <row r="12" spans="1:12" s="3" customFormat="1" ht="25.2" customHeight="1" x14ac:dyDescent="0.25">
      <c r="A12" s="11">
        <v>7</v>
      </c>
      <c r="B12" s="56" t="s">
        <v>133</v>
      </c>
      <c r="C12" s="12">
        <v>9</v>
      </c>
      <c r="D12" s="72">
        <v>39.92</v>
      </c>
      <c r="E12" s="13">
        <v>6</v>
      </c>
      <c r="F12" s="14">
        <v>258</v>
      </c>
      <c r="G12" s="74" t="s">
        <v>164</v>
      </c>
      <c r="H12" s="79">
        <v>20</v>
      </c>
      <c r="I12" s="58">
        <v>39.64</v>
      </c>
      <c r="J12" s="13">
        <v>110</v>
      </c>
      <c r="L12" s="15"/>
    </row>
    <row r="13" spans="1:12" s="3" customFormat="1" ht="25.2" customHeight="1" x14ac:dyDescent="0.25">
      <c r="A13" s="11">
        <v>8</v>
      </c>
      <c r="B13" s="56" t="s">
        <v>110</v>
      </c>
      <c r="C13" s="12">
        <v>4</v>
      </c>
      <c r="D13" s="72">
        <v>39.935000000000002</v>
      </c>
      <c r="E13" s="13">
        <v>7</v>
      </c>
      <c r="F13" s="14">
        <v>257</v>
      </c>
      <c r="G13" s="74" t="s">
        <v>165</v>
      </c>
      <c r="H13" s="79">
        <v>13</v>
      </c>
      <c r="I13" s="58">
        <v>39.69</v>
      </c>
      <c r="J13" s="13">
        <v>17</v>
      </c>
      <c r="L13" s="15"/>
    </row>
    <row r="14" spans="1:12" s="3" customFormat="1" ht="25.2" customHeight="1" x14ac:dyDescent="0.3">
      <c r="A14" s="11">
        <v>9</v>
      </c>
      <c r="B14" s="397" t="s">
        <v>148</v>
      </c>
      <c r="C14" s="12">
        <v>18</v>
      </c>
      <c r="D14" s="72">
        <v>39.984999999999999</v>
      </c>
      <c r="E14" s="13">
        <v>9</v>
      </c>
      <c r="F14" s="14">
        <v>257</v>
      </c>
      <c r="G14" s="74" t="s">
        <v>165</v>
      </c>
      <c r="H14" s="79">
        <v>12</v>
      </c>
      <c r="I14" s="58">
        <v>39.700000000000003</v>
      </c>
      <c r="J14" s="13">
        <v>20</v>
      </c>
    </row>
    <row r="15" spans="1:12" s="3" customFormat="1" ht="25.2" customHeight="1" x14ac:dyDescent="0.3">
      <c r="A15" s="11">
        <v>10</v>
      </c>
      <c r="B15" s="396" t="s">
        <v>145</v>
      </c>
      <c r="C15" s="12">
        <v>12</v>
      </c>
      <c r="D15" s="72">
        <v>40.090000000000003</v>
      </c>
      <c r="E15" s="13">
        <v>12</v>
      </c>
      <c r="F15" s="14">
        <v>257</v>
      </c>
      <c r="G15" s="74" t="s">
        <v>165</v>
      </c>
      <c r="H15" s="79">
        <v>1</v>
      </c>
      <c r="I15" s="59">
        <v>39.67</v>
      </c>
      <c r="J15" s="13">
        <v>143</v>
      </c>
    </row>
    <row r="16" spans="1:12" s="3" customFormat="1" ht="25.2" customHeight="1" x14ac:dyDescent="0.3">
      <c r="A16" s="11">
        <v>11</v>
      </c>
      <c r="B16" s="396" t="s">
        <v>161</v>
      </c>
      <c r="C16" s="12">
        <v>6</v>
      </c>
      <c r="D16" s="72">
        <v>40.055</v>
      </c>
      <c r="E16" s="13">
        <v>11</v>
      </c>
      <c r="F16" s="14">
        <v>257</v>
      </c>
      <c r="G16" s="74" t="s">
        <v>165</v>
      </c>
      <c r="H16" s="79">
        <v>10</v>
      </c>
      <c r="I16" s="58">
        <v>39.33</v>
      </c>
      <c r="J16" s="13">
        <v>239</v>
      </c>
    </row>
    <row r="17" spans="1:10" s="3" customFormat="1" ht="25.2" customHeight="1" x14ac:dyDescent="0.3">
      <c r="A17" s="11">
        <v>12</v>
      </c>
      <c r="B17" s="398" t="s">
        <v>160</v>
      </c>
      <c r="C17" s="12">
        <v>2</v>
      </c>
      <c r="D17" s="72">
        <v>39.725000000000001</v>
      </c>
      <c r="E17" s="13">
        <v>1</v>
      </c>
      <c r="F17" s="14">
        <v>257</v>
      </c>
      <c r="G17" s="74" t="s">
        <v>165</v>
      </c>
      <c r="H17" s="79">
        <v>2</v>
      </c>
      <c r="I17" s="59">
        <v>39.590000000000003</v>
      </c>
      <c r="J17" s="13">
        <v>177</v>
      </c>
    </row>
    <row r="18" spans="1:10" ht="25.2" customHeight="1" x14ac:dyDescent="0.3">
      <c r="A18" s="390">
        <v>13</v>
      </c>
      <c r="B18" s="396" t="s">
        <v>162</v>
      </c>
      <c r="C18" s="391">
        <v>13</v>
      </c>
      <c r="D18" s="392">
        <v>40.395000000000003</v>
      </c>
      <c r="E18" s="393">
        <v>17</v>
      </c>
      <c r="F18" s="394">
        <v>256</v>
      </c>
      <c r="G18" s="74" t="s">
        <v>166</v>
      </c>
      <c r="H18" s="79">
        <v>23</v>
      </c>
      <c r="I18" s="395">
        <v>39.729999999999997</v>
      </c>
      <c r="J18" s="393">
        <v>249</v>
      </c>
    </row>
    <row r="19" spans="1:10" s="2" customFormat="1" ht="25.2" customHeight="1" x14ac:dyDescent="0.3">
      <c r="A19" s="11">
        <v>14</v>
      </c>
      <c r="B19" s="396" t="s">
        <v>107</v>
      </c>
      <c r="C19" s="12">
        <v>8</v>
      </c>
      <c r="D19" s="72">
        <v>40.105000000000004</v>
      </c>
      <c r="E19" s="13">
        <v>13</v>
      </c>
      <c r="F19" s="16">
        <v>256</v>
      </c>
      <c r="G19" s="74" t="s">
        <v>166</v>
      </c>
      <c r="H19" s="79">
        <v>1</v>
      </c>
      <c r="I19" s="45">
        <v>39.72</v>
      </c>
      <c r="J19" s="13">
        <v>225</v>
      </c>
    </row>
    <row r="20" spans="1:10" ht="25.2" customHeight="1" x14ac:dyDescent="0.3">
      <c r="A20" s="11">
        <v>15</v>
      </c>
      <c r="B20" s="396" t="s">
        <v>135</v>
      </c>
      <c r="C20" s="12">
        <v>7</v>
      </c>
      <c r="D20" s="72">
        <v>40.11</v>
      </c>
      <c r="E20" s="13">
        <v>14</v>
      </c>
      <c r="F20" s="14">
        <v>256</v>
      </c>
      <c r="G20" s="74" t="s">
        <v>166</v>
      </c>
      <c r="H20" s="79">
        <v>2</v>
      </c>
      <c r="I20" s="58">
        <v>39.799999999999997</v>
      </c>
      <c r="J20" s="13">
        <v>26</v>
      </c>
    </row>
    <row r="21" spans="1:10" ht="25.2" customHeight="1" x14ac:dyDescent="0.3">
      <c r="A21" s="11">
        <v>16</v>
      </c>
      <c r="B21" s="396" t="s">
        <v>122</v>
      </c>
      <c r="C21" s="12">
        <v>1</v>
      </c>
      <c r="D21" s="72">
        <v>40.049999999999997</v>
      </c>
      <c r="E21" s="13">
        <v>10</v>
      </c>
      <c r="F21" s="14">
        <v>256</v>
      </c>
      <c r="G21" s="74" t="s">
        <v>166</v>
      </c>
      <c r="H21" s="79">
        <v>10</v>
      </c>
      <c r="I21" s="59">
        <v>39.799999999999997</v>
      </c>
      <c r="J21" s="13">
        <v>31</v>
      </c>
    </row>
    <row r="22" spans="1:10" ht="25.2" customHeight="1" x14ac:dyDescent="0.3">
      <c r="A22" s="11">
        <v>17</v>
      </c>
      <c r="B22" s="396" t="s">
        <v>132</v>
      </c>
      <c r="C22" s="12">
        <v>5</v>
      </c>
      <c r="D22" s="72">
        <v>40.15</v>
      </c>
      <c r="E22" s="13">
        <v>15</v>
      </c>
      <c r="F22" s="14">
        <v>254</v>
      </c>
      <c r="G22" s="138" t="s">
        <v>167</v>
      </c>
      <c r="H22" s="79" t="s">
        <v>165</v>
      </c>
      <c r="I22" s="58">
        <v>40.17</v>
      </c>
      <c r="J22" s="13">
        <v>46</v>
      </c>
    </row>
    <row r="23" spans="1:10" ht="25.2" customHeight="1" x14ac:dyDescent="0.3">
      <c r="A23" s="11">
        <v>18</v>
      </c>
      <c r="B23" s="396" t="s">
        <v>116</v>
      </c>
      <c r="C23" s="12">
        <v>10</v>
      </c>
      <c r="D23" s="72">
        <v>41.474999999999994</v>
      </c>
      <c r="E23" s="13">
        <v>18</v>
      </c>
      <c r="F23" s="14">
        <v>251</v>
      </c>
      <c r="G23" s="138" t="s">
        <v>168</v>
      </c>
      <c r="H23" s="79" t="s">
        <v>166</v>
      </c>
      <c r="I23" s="58">
        <v>40.28</v>
      </c>
      <c r="J23" s="13">
        <v>24</v>
      </c>
    </row>
    <row r="24" spans="1:10" x14ac:dyDescent="0.3">
      <c r="B24"/>
    </row>
  </sheetData>
  <sortState ref="A16:J17">
    <sortCondition ref="A16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  <pageSetUpPr fitToPage="1"/>
  </sheetPr>
  <dimension ref="A1:AP60"/>
  <sheetViews>
    <sheetView zoomScale="50" zoomScaleNormal="50" zoomScalePageLayoutView="75" workbookViewId="0">
      <pane xSplit="1" ySplit="6" topLeftCell="B34" activePane="bottomRight" state="frozen"/>
      <selection pane="topRight" activeCell="B1" sqref="B1"/>
      <selection pane="bottomLeft" activeCell="A7" sqref="A7"/>
      <selection pane="bottomRight" activeCell="A61" sqref="A61"/>
    </sheetView>
  </sheetViews>
  <sheetFormatPr defaultColWidth="8.88671875" defaultRowHeight="14.4" x14ac:dyDescent="0.3"/>
  <cols>
    <col min="1" max="1" width="8.88671875" style="144"/>
    <col min="2" max="3" width="35.44140625" style="144" customWidth="1"/>
    <col min="4" max="4" width="9.88671875" style="144" customWidth="1"/>
    <col min="5" max="5" width="11.33203125" style="144" customWidth="1"/>
    <col min="6" max="6" width="10.6640625" style="145" customWidth="1"/>
    <col min="7" max="8" width="9.88671875" style="145" customWidth="1"/>
    <col min="9" max="9" width="10.88671875" style="145" customWidth="1"/>
    <col min="10" max="10" width="11.33203125" style="144" customWidth="1"/>
    <col min="11" max="11" width="10.44140625" style="144" customWidth="1"/>
    <col min="12" max="12" width="10.6640625" style="144" bestFit="1" customWidth="1"/>
    <col min="13" max="13" width="8.88671875" style="144"/>
    <col min="14" max="14" width="9.6640625" style="144" customWidth="1"/>
    <col min="15" max="15" width="8.88671875" style="144"/>
    <col min="16" max="16" width="11.109375" style="144" customWidth="1"/>
    <col min="17" max="24" width="8.88671875" style="144"/>
    <col min="25" max="25" width="37" style="144" customWidth="1"/>
    <col min="26" max="26" width="5.5546875" style="144" customWidth="1"/>
    <col min="27" max="27" width="5.33203125" style="144" customWidth="1"/>
    <col min="28" max="28" width="4.88671875" style="144" customWidth="1"/>
    <col min="29" max="29" width="6.109375" style="144" customWidth="1"/>
    <col min="30" max="30" width="6.33203125" style="144" customWidth="1"/>
    <col min="31" max="31" width="6" style="144" customWidth="1"/>
    <col min="32" max="32" width="8.88671875" style="144"/>
    <col min="33" max="33" width="6.33203125" style="144" customWidth="1"/>
    <col min="34" max="34" width="7.109375" style="144" customWidth="1"/>
    <col min="35" max="35" width="6.44140625" style="144" customWidth="1"/>
    <col min="36" max="36" width="5.5546875" style="144" customWidth="1"/>
    <col min="37" max="37" width="6.33203125" style="144" customWidth="1"/>
    <col min="38" max="16384" width="8.88671875" style="144"/>
  </cols>
  <sheetData>
    <row r="1" spans="1:42" ht="48" customHeight="1" x14ac:dyDescent="0.3">
      <c r="A1" s="299" t="s">
        <v>157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</row>
    <row r="2" spans="1:42" ht="5.25" customHeight="1" x14ac:dyDescent="0.25"/>
    <row r="3" spans="1:42" ht="19.5" customHeight="1" thickBot="1" x14ac:dyDescent="0.45">
      <c r="A3" s="300" t="s">
        <v>12</v>
      </c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</row>
    <row r="4" spans="1:42" ht="15.75" customHeight="1" thickBot="1" x14ac:dyDescent="0.4">
      <c r="A4" s="146"/>
      <c r="B4" s="146"/>
      <c r="C4" s="146"/>
      <c r="D4" s="146"/>
      <c r="E4" s="146"/>
      <c r="F4" s="146"/>
      <c r="G4" s="146"/>
      <c r="H4" s="146"/>
      <c r="I4" s="146"/>
      <c r="J4" s="146"/>
      <c r="AF4" s="301" t="s">
        <v>93</v>
      </c>
      <c r="AG4" s="302"/>
      <c r="AH4" s="302"/>
      <c r="AI4" s="303"/>
      <c r="AJ4" s="303"/>
      <c r="AK4" s="303"/>
      <c r="AL4" s="303"/>
      <c r="AM4" s="303"/>
      <c r="AN4" s="147"/>
      <c r="AO4" s="147"/>
      <c r="AP4" s="148"/>
    </row>
    <row r="5" spans="1:42" s="145" customFormat="1" ht="30" customHeight="1" x14ac:dyDescent="0.3">
      <c r="A5" s="304" t="s">
        <v>2</v>
      </c>
      <c r="B5" s="306" t="s">
        <v>1</v>
      </c>
      <c r="C5" s="308" t="s">
        <v>13</v>
      </c>
      <c r="D5" s="310" t="s">
        <v>14</v>
      </c>
      <c r="E5" s="312" t="s">
        <v>15</v>
      </c>
      <c r="F5" s="312" t="s">
        <v>16</v>
      </c>
      <c r="G5" s="314" t="s">
        <v>17</v>
      </c>
      <c r="H5" s="310"/>
      <c r="I5" s="310"/>
      <c r="J5" s="315"/>
      <c r="K5" s="315"/>
      <c r="L5" s="316"/>
      <c r="Z5" s="301" t="s">
        <v>94</v>
      </c>
      <c r="AA5" s="303"/>
      <c r="AB5" s="303"/>
      <c r="AC5" s="303"/>
      <c r="AD5" s="303"/>
      <c r="AE5" s="303"/>
      <c r="AF5" s="149"/>
      <c r="AG5" s="150"/>
      <c r="AH5" s="150"/>
      <c r="AI5" s="151"/>
      <c r="AJ5" s="152"/>
      <c r="AK5" s="317" t="s">
        <v>95</v>
      </c>
      <c r="AL5" s="318"/>
      <c r="AM5" s="318"/>
      <c r="AN5" s="152"/>
      <c r="AO5" s="152"/>
      <c r="AP5" s="153"/>
    </row>
    <row r="6" spans="1:42" s="145" customFormat="1" ht="30" customHeight="1" thickBot="1" x14ac:dyDescent="0.65">
      <c r="A6" s="305"/>
      <c r="B6" s="307"/>
      <c r="C6" s="309"/>
      <c r="D6" s="311"/>
      <c r="E6" s="313"/>
      <c r="F6" s="313"/>
      <c r="G6" s="154" t="s">
        <v>18</v>
      </c>
      <c r="H6" s="155" t="s">
        <v>6</v>
      </c>
      <c r="I6" s="155" t="s">
        <v>19</v>
      </c>
      <c r="J6" s="156" t="s">
        <v>20</v>
      </c>
      <c r="K6" s="157" t="s">
        <v>21</v>
      </c>
      <c r="L6" s="158" t="s">
        <v>7</v>
      </c>
      <c r="M6" s="159">
        <v>3</v>
      </c>
      <c r="N6" s="319" t="s">
        <v>71</v>
      </c>
      <c r="O6" s="320"/>
      <c r="P6" s="320"/>
      <c r="Q6" s="320"/>
      <c r="R6" s="320"/>
      <c r="S6" s="320"/>
      <c r="T6" s="320"/>
      <c r="U6" s="320"/>
      <c r="Z6" s="160">
        <v>2</v>
      </c>
      <c r="AA6" s="150">
        <v>1</v>
      </c>
      <c r="AB6" s="161" t="s">
        <v>96</v>
      </c>
      <c r="AC6" s="162" t="s">
        <v>97</v>
      </c>
      <c r="AD6" s="163">
        <v>1</v>
      </c>
      <c r="AE6" s="164">
        <v>2</v>
      </c>
      <c r="AF6" s="165" t="s">
        <v>97</v>
      </c>
      <c r="AG6" s="166" t="s">
        <v>98</v>
      </c>
      <c r="AH6" s="167" t="s">
        <v>99</v>
      </c>
      <c r="AI6" s="168" t="s">
        <v>100</v>
      </c>
      <c r="AJ6" s="169" t="s">
        <v>101</v>
      </c>
      <c r="AK6" s="271" t="s">
        <v>102</v>
      </c>
      <c r="AL6" s="272" t="s">
        <v>103</v>
      </c>
      <c r="AM6" s="161"/>
      <c r="AN6" s="150"/>
      <c r="AO6" s="161"/>
      <c r="AP6" s="170"/>
    </row>
    <row r="7" spans="1:42" s="179" customFormat="1" ht="30" customHeight="1" thickBot="1" x14ac:dyDescent="0.35">
      <c r="A7" s="287">
        <v>1</v>
      </c>
      <c r="B7" s="353" t="s">
        <v>122</v>
      </c>
      <c r="C7" s="46" t="s">
        <v>123</v>
      </c>
      <c r="D7" s="171" t="s">
        <v>53</v>
      </c>
      <c r="E7" s="172">
        <v>70.3</v>
      </c>
      <c r="F7" s="333">
        <f>IF(M6=3,AC7,AF6)</f>
        <v>0</v>
      </c>
      <c r="G7" s="173">
        <v>2</v>
      </c>
      <c r="H7" s="174">
        <v>39.909999999999997</v>
      </c>
      <c r="I7" s="173">
        <f>IF(E7&lt;84.9,0,IF(E7&lt;87.4,0.1,IF(E7&lt;89.9,0.15,IF(E7&lt;92.4,0.2,IF(E7&lt;94.9,0.25,IF(E7&lt;97.4,0.3,IF(E7&lt;99.9,0.35,0.4)))))))</f>
        <v>0</v>
      </c>
      <c r="J7" s="175">
        <f>H7-I7</f>
        <v>39.909999999999997</v>
      </c>
      <c r="K7" s="293">
        <f>AVERAGE(J7:J8)</f>
        <v>40.049999999999997</v>
      </c>
      <c r="L7" s="336">
        <f>RANK(K7,K7:K60,1)</f>
        <v>10</v>
      </c>
      <c r="M7" s="176" t="s">
        <v>38</v>
      </c>
      <c r="N7" s="177">
        <v>0.05</v>
      </c>
      <c r="O7" s="178">
        <v>0.1</v>
      </c>
      <c r="P7" s="178">
        <v>0.15</v>
      </c>
      <c r="Q7" s="178">
        <v>0.2</v>
      </c>
      <c r="R7" s="178">
        <v>0.25</v>
      </c>
      <c r="S7" s="178">
        <v>0.3</v>
      </c>
      <c r="T7" s="178">
        <v>0.35</v>
      </c>
      <c r="U7" s="178">
        <f>N7*8</f>
        <v>0.4</v>
      </c>
      <c r="Z7" s="180">
        <f>AVERAGE(E7:E8)</f>
        <v>75.5</v>
      </c>
      <c r="AA7" s="181">
        <f>IF(E7&gt;84.9,E7,E8)</f>
        <v>80.7</v>
      </c>
      <c r="AB7" s="181">
        <f>COUNTIF(E7:E9,"&gt;84.9")</f>
        <v>0</v>
      </c>
      <c r="AC7" s="266">
        <f>IF(AB7=1,AD7,AE7)</f>
        <v>0</v>
      </c>
      <c r="AD7" s="182">
        <f>IF(AA7&lt;84.9,0,IF(AA7&lt;87.4,9,IF(AA7&lt;89.9,13.5,IF(AA7&lt;92.4,18,IF(AA7&lt;94.9,22.5,IF(AA7&lt;97.4,27,IF(AA7&lt;99.9,31.5,36)))))))</f>
        <v>0</v>
      </c>
      <c r="AE7" s="182">
        <f>IF(Z7&lt;84.9,0,IF(Z7&lt;87.4,18,IF(Z7&lt;89.9,27,IF(Z7&lt;92.4,36,IF(Z7&lt;94.9,45,IF(Z7&lt;97.4,54,IF(Z7&lt;99.9,63,72)))))))</f>
        <v>0</v>
      </c>
      <c r="AF7" s="270">
        <f>IF(AG7=2,AI7,AJ7)</f>
        <v>0</v>
      </c>
      <c r="AG7" s="181">
        <f>COUNTIF(E7:E9,"&gt;1")</f>
        <v>2</v>
      </c>
      <c r="AH7" s="183">
        <f>COUNTIF(E7:E9,"&gt;84.9")</f>
        <v>0</v>
      </c>
      <c r="AI7" s="183">
        <f>IF(AH7=1,AK7,AL7)</f>
        <v>0</v>
      </c>
      <c r="AJ7" s="181"/>
      <c r="AK7" s="184">
        <f>IF(AA7&lt;84.9,0,IF(AA7&lt;87.4,9,IF(AA7&lt;89.9,13.5,IF(AA7&lt;92.4,18,IF(AA7&lt;94.9,22.5,IF(AA7&lt;97.4,27,IF(AA7&lt;99.9,31.5,36)))))))</f>
        <v>0</v>
      </c>
      <c r="AL7" s="181"/>
      <c r="AM7" s="181"/>
      <c r="AN7" s="181"/>
      <c r="AO7" s="181"/>
      <c r="AP7" s="185"/>
    </row>
    <row r="8" spans="1:42" s="179" customFormat="1" ht="30" customHeight="1" x14ac:dyDescent="0.3">
      <c r="A8" s="351"/>
      <c r="B8" s="354"/>
      <c r="C8" s="52" t="s">
        <v>124</v>
      </c>
      <c r="D8" s="186" t="s">
        <v>54</v>
      </c>
      <c r="E8" s="187">
        <v>80.7</v>
      </c>
      <c r="F8" s="334"/>
      <c r="G8" s="188">
        <v>3</v>
      </c>
      <c r="H8" s="189">
        <v>40.19</v>
      </c>
      <c r="I8" s="188">
        <f t="shared" ref="I8:I51" si="0">IF(E8&lt;84.9,0,IF(E8&lt;87.4,0.1,IF(E8&lt;89.9,0.15,IF(E8&lt;92.4,0.2,IF(E8&lt;94.9,0.25,IF(E8&lt;97.4,0.3,IF(E8&lt;99.9,0.35,0.4)))))))</f>
        <v>0</v>
      </c>
      <c r="J8" s="190">
        <f t="shared" ref="J8:J51" si="1">H8-I8</f>
        <v>40.19</v>
      </c>
      <c r="K8" s="294"/>
      <c r="L8" s="337"/>
      <c r="M8" s="321" t="s">
        <v>68</v>
      </c>
      <c r="N8" s="191">
        <f>1.5*3</f>
        <v>4.5</v>
      </c>
      <c r="O8" s="192">
        <f>1.5*3*2</f>
        <v>9</v>
      </c>
      <c r="P8" s="192">
        <f>1.5*3*3</f>
        <v>13.5</v>
      </c>
      <c r="Q8" s="192">
        <f>1.5*3*4</f>
        <v>18</v>
      </c>
      <c r="R8" s="192">
        <f>1.5*3*5</f>
        <v>22.5</v>
      </c>
      <c r="S8" s="192">
        <f>1.5*3*6</f>
        <v>27</v>
      </c>
      <c r="T8" s="192">
        <f>1.5*3*7</f>
        <v>31.5</v>
      </c>
      <c r="U8" s="192">
        <f>1.5*3*8</f>
        <v>36</v>
      </c>
      <c r="V8" s="193" t="s">
        <v>72</v>
      </c>
      <c r="Z8" s="180"/>
      <c r="AA8" s="181"/>
      <c r="AB8" s="181"/>
      <c r="AC8" s="267"/>
      <c r="AD8" s="182"/>
      <c r="AE8" s="182"/>
      <c r="AF8" s="270"/>
      <c r="AG8" s="181"/>
      <c r="AH8" s="183"/>
      <c r="AI8" s="183">
        <f t="shared" ref="AI8:AI49" si="2">IF(AH8=1,AK8,AL8)</f>
        <v>0</v>
      </c>
      <c r="AJ8" s="181"/>
      <c r="AK8" s="184"/>
      <c r="AL8" s="181"/>
      <c r="AM8" s="181"/>
      <c r="AN8" s="181"/>
      <c r="AO8" s="181"/>
      <c r="AP8" s="185"/>
    </row>
    <row r="9" spans="1:42" s="179" customFormat="1" ht="30" customHeight="1" thickBot="1" x14ac:dyDescent="0.35">
      <c r="A9" s="352"/>
      <c r="B9" s="355"/>
      <c r="C9" s="53"/>
      <c r="D9" s="194" t="s">
        <v>77</v>
      </c>
      <c r="E9" s="195"/>
      <c r="F9" s="335"/>
      <c r="G9" s="196"/>
      <c r="H9" s="197"/>
      <c r="I9" s="196">
        <f t="shared" si="0"/>
        <v>0</v>
      </c>
      <c r="J9" s="198">
        <f t="shared" si="1"/>
        <v>0</v>
      </c>
      <c r="K9" s="295"/>
      <c r="L9" s="338"/>
      <c r="M9" s="322"/>
      <c r="N9" s="199">
        <f>3*3</f>
        <v>9</v>
      </c>
      <c r="O9" s="200">
        <f>3*3*2</f>
        <v>18</v>
      </c>
      <c r="P9" s="200">
        <f>3*3*3</f>
        <v>27</v>
      </c>
      <c r="Q9" s="200">
        <f>3*3*4</f>
        <v>36</v>
      </c>
      <c r="R9" s="200">
        <f>3*3*5</f>
        <v>45</v>
      </c>
      <c r="S9" s="200">
        <f>3*3*6</f>
        <v>54</v>
      </c>
      <c r="T9" s="200">
        <f>3*3*7</f>
        <v>63</v>
      </c>
      <c r="U9" s="200">
        <f>3*3*8</f>
        <v>72</v>
      </c>
      <c r="V9" s="201" t="s">
        <v>73</v>
      </c>
      <c r="Z9" s="180"/>
      <c r="AA9" s="181"/>
      <c r="AB9" s="181"/>
      <c r="AC9" s="267"/>
      <c r="AD9" s="182"/>
      <c r="AE9" s="182"/>
      <c r="AF9" s="270"/>
      <c r="AG9" s="181"/>
      <c r="AH9" s="183"/>
      <c r="AI9" s="183">
        <f t="shared" si="2"/>
        <v>0</v>
      </c>
      <c r="AJ9" s="181"/>
      <c r="AK9" s="184"/>
      <c r="AL9" s="181"/>
      <c r="AM9" s="181"/>
      <c r="AN9" s="181"/>
      <c r="AO9" s="181"/>
      <c r="AP9" s="185"/>
    </row>
    <row r="10" spans="1:42" s="179" customFormat="1" ht="30" customHeight="1" thickBot="1" x14ac:dyDescent="0.35">
      <c r="A10" s="327">
        <v>2</v>
      </c>
      <c r="B10" s="330" t="s">
        <v>104</v>
      </c>
      <c r="C10" s="54" t="s">
        <v>105</v>
      </c>
      <c r="D10" s="171" t="s">
        <v>50</v>
      </c>
      <c r="E10" s="203">
        <v>85.9</v>
      </c>
      <c r="F10" s="333">
        <f>IF(M6=3,AC10,AF9)</f>
        <v>27</v>
      </c>
      <c r="G10" s="173">
        <v>3</v>
      </c>
      <c r="H10" s="174">
        <v>39.840000000000003</v>
      </c>
      <c r="I10" s="173">
        <f t="shared" si="0"/>
        <v>0.1</v>
      </c>
      <c r="J10" s="175">
        <f t="shared" si="1"/>
        <v>39.74</v>
      </c>
      <c r="K10" s="293">
        <f>AVERAGE(J10:J11)</f>
        <v>39.725000000000001</v>
      </c>
      <c r="L10" s="345">
        <f>RANK(K10,K7:K60,1)</f>
        <v>1</v>
      </c>
      <c r="M10" s="204" t="s">
        <v>70</v>
      </c>
      <c r="N10" s="205">
        <v>82.5</v>
      </c>
      <c r="O10" s="206">
        <v>85</v>
      </c>
      <c r="P10" s="206">
        <v>87.5</v>
      </c>
      <c r="Q10" s="206">
        <v>90</v>
      </c>
      <c r="R10" s="206">
        <v>92.5</v>
      </c>
      <c r="S10" s="206">
        <v>95</v>
      </c>
      <c r="T10" s="206">
        <v>97.5</v>
      </c>
      <c r="U10" s="206">
        <v>100</v>
      </c>
      <c r="Z10" s="180">
        <f t="shared" ref="Z10:Z52" si="3">AVERAGE(E10:E11)</f>
        <v>89.25</v>
      </c>
      <c r="AA10" s="181">
        <f t="shared" ref="AA10:AA46" si="4">IF(E10&gt;84.9,E10,E11)</f>
        <v>85.9</v>
      </c>
      <c r="AB10" s="181">
        <f t="shared" ref="AB10:AB49" si="5">COUNTIF(E10:E12,"&gt;84.9")</f>
        <v>2</v>
      </c>
      <c r="AC10" s="267">
        <f t="shared" ref="AC10:AC49" si="6">IF(AB10=1,AD10,AE10)</f>
        <v>27</v>
      </c>
      <c r="AD10" s="182">
        <f t="shared" ref="AD10:AD49" si="7">IF(AA10&lt;84.9,0,IF(AA10&lt;87.4,9,IF(AA10&lt;89.9,13.5,IF(AA10&lt;92.4,18,IF(AA10&lt;94.9,22.5,IF(AA10&lt;97.4,27,IF(AA10&lt;99.9,31.5,36)))))))</f>
        <v>9</v>
      </c>
      <c r="AE10" s="182">
        <f t="shared" ref="AE10:AE49" si="8">IF(Z10&lt;84.9,0,IF(Z10&lt;87.4,18,IF(Z10&lt;89.9,27,IF(Z10&lt;92.4,36,IF(Z10&lt;94.9,45,IF(Z10&lt;97.4,54,IF(Z10&lt;99.9,63,72)))))))</f>
        <v>27</v>
      </c>
      <c r="AF10" s="270">
        <f t="shared" ref="AF10:AF49" si="9">IF(AG10=2,AI10,AJ10)</f>
        <v>0</v>
      </c>
      <c r="AG10" s="181">
        <f t="shared" ref="AG10:AG49" si="10">COUNTIF(E10:E12,"&gt;1")</f>
        <v>2</v>
      </c>
      <c r="AH10" s="183">
        <f t="shared" ref="AH10:AH49" si="11">COUNTIF(E10:E12,"&gt;84.9")</f>
        <v>2</v>
      </c>
      <c r="AI10" s="183">
        <f t="shared" si="2"/>
        <v>0</v>
      </c>
      <c r="AJ10" s="181"/>
      <c r="AK10" s="184"/>
      <c r="AL10" s="181"/>
      <c r="AM10" s="181"/>
      <c r="AN10" s="181"/>
      <c r="AO10" s="181"/>
      <c r="AP10" s="185"/>
    </row>
    <row r="11" spans="1:42" s="179" customFormat="1" ht="30" customHeight="1" x14ac:dyDescent="0.3">
      <c r="A11" s="343"/>
      <c r="B11" s="344"/>
      <c r="C11" s="48" t="s">
        <v>106</v>
      </c>
      <c r="D11" s="186" t="s">
        <v>49</v>
      </c>
      <c r="E11" s="207">
        <v>92.6</v>
      </c>
      <c r="F11" s="334"/>
      <c r="G11" s="208">
        <v>4</v>
      </c>
      <c r="H11" s="209">
        <v>39.96</v>
      </c>
      <c r="I11" s="208">
        <f t="shared" si="0"/>
        <v>0.25</v>
      </c>
      <c r="J11" s="190">
        <f t="shared" si="1"/>
        <v>39.71</v>
      </c>
      <c r="K11" s="294"/>
      <c r="L11" s="346"/>
      <c r="M11" s="348" t="s">
        <v>69</v>
      </c>
      <c r="N11" s="210">
        <f>1.5*4</f>
        <v>6</v>
      </c>
      <c r="O11" s="211">
        <f>1.5*4*2</f>
        <v>12</v>
      </c>
      <c r="P11" s="211">
        <f>1.5*4*3</f>
        <v>18</v>
      </c>
      <c r="Q11" s="211">
        <f>1.5*4*4</f>
        <v>24</v>
      </c>
      <c r="R11" s="211">
        <f>1.5*4*5</f>
        <v>30</v>
      </c>
      <c r="S11" s="211">
        <f>1.5*4*6</f>
        <v>36</v>
      </c>
      <c r="T11" s="211">
        <f>1.5*4*7</f>
        <v>42</v>
      </c>
      <c r="U11" s="211">
        <f>1.5*4*8</f>
        <v>48</v>
      </c>
      <c r="V11" s="212" t="s">
        <v>72</v>
      </c>
      <c r="W11" s="323" t="s">
        <v>74</v>
      </c>
      <c r="X11" s="324"/>
      <c r="Z11" s="180"/>
      <c r="AA11" s="181"/>
      <c r="AB11" s="181"/>
      <c r="AC11" s="267"/>
      <c r="AD11" s="182"/>
      <c r="AE11" s="182"/>
      <c r="AF11" s="270"/>
      <c r="AG11" s="181"/>
      <c r="AH11" s="183"/>
      <c r="AI11" s="183">
        <f t="shared" si="2"/>
        <v>0</v>
      </c>
      <c r="AJ11" s="181"/>
      <c r="AK11" s="184"/>
      <c r="AL11" s="181"/>
      <c r="AM11" s="181"/>
      <c r="AN11" s="181"/>
      <c r="AO11" s="181"/>
      <c r="AP11" s="185"/>
    </row>
    <row r="12" spans="1:42" s="179" customFormat="1" ht="30" customHeight="1" thickBot="1" x14ac:dyDescent="0.35">
      <c r="A12" s="329"/>
      <c r="B12" s="332"/>
      <c r="C12" s="51"/>
      <c r="D12" s="194" t="s">
        <v>78</v>
      </c>
      <c r="E12" s="214"/>
      <c r="F12" s="335"/>
      <c r="G12" s="196"/>
      <c r="H12" s="197"/>
      <c r="I12" s="196">
        <f t="shared" si="0"/>
        <v>0</v>
      </c>
      <c r="J12" s="198">
        <f t="shared" si="1"/>
        <v>0</v>
      </c>
      <c r="K12" s="295"/>
      <c r="L12" s="347"/>
      <c r="M12" s="349"/>
      <c r="N12" s="215">
        <f>3*4</f>
        <v>12</v>
      </c>
      <c r="O12" s="216">
        <f>3*4*2</f>
        <v>24</v>
      </c>
      <c r="P12" s="216">
        <f>3*4*3</f>
        <v>36</v>
      </c>
      <c r="Q12" s="216">
        <f>3*4*4</f>
        <v>48</v>
      </c>
      <c r="R12" s="216">
        <f>3*4*5</f>
        <v>60</v>
      </c>
      <c r="S12" s="216">
        <f>3*4*6</f>
        <v>72</v>
      </c>
      <c r="T12" s="216">
        <f>3*4*7</f>
        <v>84</v>
      </c>
      <c r="U12" s="216">
        <f>3*4*8</f>
        <v>96</v>
      </c>
      <c r="V12" s="217" t="s">
        <v>73</v>
      </c>
      <c r="W12" s="325"/>
      <c r="X12" s="326"/>
      <c r="Z12" s="180"/>
      <c r="AA12" s="181"/>
      <c r="AB12" s="181"/>
      <c r="AC12" s="267"/>
      <c r="AD12" s="182"/>
      <c r="AE12" s="182"/>
      <c r="AF12" s="270"/>
      <c r="AG12" s="181"/>
      <c r="AH12" s="183"/>
      <c r="AI12" s="183">
        <f t="shared" si="2"/>
        <v>0</v>
      </c>
      <c r="AJ12" s="181"/>
      <c r="AK12" s="184"/>
      <c r="AL12" s="181"/>
      <c r="AM12" s="181"/>
      <c r="AN12" s="181"/>
      <c r="AO12" s="181"/>
      <c r="AP12" s="185"/>
    </row>
    <row r="13" spans="1:42" s="179" customFormat="1" ht="30" customHeight="1" x14ac:dyDescent="0.3">
      <c r="A13" s="327">
        <v>3</v>
      </c>
      <c r="B13" s="330" t="s">
        <v>118</v>
      </c>
      <c r="C13" s="54" t="s">
        <v>119</v>
      </c>
      <c r="D13" s="171" t="s">
        <v>42</v>
      </c>
      <c r="E13" s="218">
        <v>82.6</v>
      </c>
      <c r="F13" s="333">
        <f>IF(M6=3,AC13,AF12)</f>
        <v>0</v>
      </c>
      <c r="G13" s="173">
        <v>5</v>
      </c>
      <c r="H13" s="174">
        <v>39.9</v>
      </c>
      <c r="I13" s="173">
        <f t="shared" si="0"/>
        <v>0</v>
      </c>
      <c r="J13" s="175">
        <f t="shared" si="1"/>
        <v>39.9</v>
      </c>
      <c r="K13" s="293">
        <f t="shared" ref="K13" si="12">AVERAGE(J13:J14)</f>
        <v>39.795000000000002</v>
      </c>
      <c r="L13" s="336">
        <f>RANK(K13,K7:K60,1)</f>
        <v>3</v>
      </c>
      <c r="M13" s="349"/>
      <c r="N13" s="219">
        <f>1*4</f>
        <v>4</v>
      </c>
      <c r="O13" s="220">
        <f>1*4*2</f>
        <v>8</v>
      </c>
      <c r="P13" s="220">
        <f>1*4*3</f>
        <v>12</v>
      </c>
      <c r="Q13" s="220">
        <f>1*4*4</f>
        <v>16</v>
      </c>
      <c r="R13" s="220">
        <f>1*4*5</f>
        <v>20</v>
      </c>
      <c r="S13" s="220">
        <f>1*4*6</f>
        <v>24</v>
      </c>
      <c r="T13" s="220">
        <f>1*4*7</f>
        <v>28</v>
      </c>
      <c r="U13" s="220">
        <f>1*4*8</f>
        <v>32</v>
      </c>
      <c r="V13" s="221" t="s">
        <v>72</v>
      </c>
      <c r="W13" s="339" t="s">
        <v>75</v>
      </c>
      <c r="X13" s="340"/>
      <c r="Z13" s="180">
        <f t="shared" si="3"/>
        <v>80.900000000000006</v>
      </c>
      <c r="AA13" s="181">
        <f t="shared" si="4"/>
        <v>79.2</v>
      </c>
      <c r="AB13" s="181">
        <f t="shared" si="5"/>
        <v>0</v>
      </c>
      <c r="AC13" s="267">
        <f t="shared" si="6"/>
        <v>0</v>
      </c>
      <c r="AD13" s="182">
        <f t="shared" si="7"/>
        <v>0</v>
      </c>
      <c r="AE13" s="182">
        <f t="shared" si="8"/>
        <v>0</v>
      </c>
      <c r="AF13" s="270">
        <f t="shared" si="9"/>
        <v>0</v>
      </c>
      <c r="AG13" s="181">
        <f t="shared" si="10"/>
        <v>2</v>
      </c>
      <c r="AH13" s="183">
        <f t="shared" si="11"/>
        <v>0</v>
      </c>
      <c r="AI13" s="183">
        <f t="shared" si="2"/>
        <v>0</v>
      </c>
      <c r="AJ13" s="181"/>
      <c r="AK13" s="184"/>
      <c r="AL13" s="181"/>
      <c r="AM13" s="181"/>
      <c r="AN13" s="181"/>
      <c r="AO13" s="181"/>
      <c r="AP13" s="185"/>
    </row>
    <row r="14" spans="1:42" s="179" customFormat="1" ht="30" customHeight="1" x14ac:dyDescent="0.3">
      <c r="A14" s="328"/>
      <c r="B14" s="331"/>
      <c r="C14" s="49" t="s">
        <v>120</v>
      </c>
      <c r="D14" s="223" t="s">
        <v>43</v>
      </c>
      <c r="E14" s="224">
        <v>79.2</v>
      </c>
      <c r="F14" s="334"/>
      <c r="G14" s="208">
        <v>4</v>
      </c>
      <c r="H14" s="209">
        <v>39.69</v>
      </c>
      <c r="I14" s="208">
        <f t="shared" si="0"/>
        <v>0</v>
      </c>
      <c r="J14" s="190">
        <f t="shared" si="1"/>
        <v>39.69</v>
      </c>
      <c r="K14" s="294"/>
      <c r="L14" s="337"/>
      <c r="M14" s="349"/>
      <c r="N14" s="219">
        <f>2*4</f>
        <v>8</v>
      </c>
      <c r="O14" s="220">
        <f>2*4*2</f>
        <v>16</v>
      </c>
      <c r="P14" s="220">
        <f>2*4*3</f>
        <v>24</v>
      </c>
      <c r="Q14" s="220">
        <f>2*4*4</f>
        <v>32</v>
      </c>
      <c r="R14" s="220">
        <f>2*4*5</f>
        <v>40</v>
      </c>
      <c r="S14" s="220">
        <f>2*4*6</f>
        <v>48</v>
      </c>
      <c r="T14" s="220">
        <f>2*4*7</f>
        <v>56</v>
      </c>
      <c r="U14" s="220">
        <f>2*4*8</f>
        <v>64</v>
      </c>
      <c r="V14" s="221" t="s">
        <v>73</v>
      </c>
      <c r="W14" s="339"/>
      <c r="X14" s="340"/>
      <c r="Z14" s="180"/>
      <c r="AA14" s="181"/>
      <c r="AB14" s="181"/>
      <c r="AC14" s="267"/>
      <c r="AD14" s="182"/>
      <c r="AE14" s="182"/>
      <c r="AF14" s="270"/>
      <c r="AG14" s="181"/>
      <c r="AH14" s="183"/>
      <c r="AI14" s="183">
        <f t="shared" si="2"/>
        <v>0</v>
      </c>
      <c r="AJ14" s="181"/>
      <c r="AK14" s="184"/>
      <c r="AL14" s="181"/>
      <c r="AM14" s="181"/>
      <c r="AN14" s="181"/>
      <c r="AO14" s="181"/>
      <c r="AP14" s="185"/>
    </row>
    <row r="15" spans="1:42" s="179" customFormat="1" ht="30" customHeight="1" thickBot="1" x14ac:dyDescent="0.35">
      <c r="A15" s="329"/>
      <c r="B15" s="332"/>
      <c r="C15" s="51"/>
      <c r="D15" s="194" t="s">
        <v>79</v>
      </c>
      <c r="E15" s="214"/>
      <c r="F15" s="335"/>
      <c r="G15" s="196"/>
      <c r="H15" s="197"/>
      <c r="I15" s="196">
        <f t="shared" si="0"/>
        <v>0</v>
      </c>
      <c r="J15" s="198">
        <f t="shared" si="1"/>
        <v>0</v>
      </c>
      <c r="K15" s="295"/>
      <c r="L15" s="338"/>
      <c r="M15" s="350"/>
      <c r="N15" s="225">
        <f>3*4</f>
        <v>12</v>
      </c>
      <c r="O15" s="226">
        <f>3*4*2</f>
        <v>24</v>
      </c>
      <c r="P15" s="226">
        <f>3*4*3</f>
        <v>36</v>
      </c>
      <c r="Q15" s="226">
        <f>3*4*4</f>
        <v>48</v>
      </c>
      <c r="R15" s="226">
        <f>3*4*5</f>
        <v>60</v>
      </c>
      <c r="S15" s="226">
        <f>3*4*6</f>
        <v>72</v>
      </c>
      <c r="T15" s="226">
        <f>3*4*7</f>
        <v>84</v>
      </c>
      <c r="U15" s="226">
        <f>3*4*8</f>
        <v>96</v>
      </c>
      <c r="V15" s="227" t="s">
        <v>76</v>
      </c>
      <c r="W15" s="341"/>
      <c r="X15" s="342"/>
      <c r="Z15" s="180"/>
      <c r="AA15" s="181"/>
      <c r="AB15" s="181"/>
      <c r="AC15" s="267"/>
      <c r="AD15" s="182"/>
      <c r="AE15" s="182"/>
      <c r="AF15" s="270"/>
      <c r="AG15" s="181"/>
      <c r="AH15" s="183"/>
      <c r="AI15" s="183">
        <f t="shared" si="2"/>
        <v>0</v>
      </c>
      <c r="AJ15" s="181"/>
      <c r="AK15" s="184"/>
      <c r="AL15" s="181"/>
      <c r="AM15" s="181"/>
      <c r="AN15" s="181"/>
      <c r="AO15" s="181"/>
      <c r="AP15" s="185"/>
    </row>
    <row r="16" spans="1:42" s="179" customFormat="1" ht="30" customHeight="1" x14ac:dyDescent="0.3">
      <c r="A16" s="287">
        <v>4</v>
      </c>
      <c r="B16" s="330" t="s">
        <v>110</v>
      </c>
      <c r="C16" s="54" t="s">
        <v>111</v>
      </c>
      <c r="D16" s="171" t="s">
        <v>57</v>
      </c>
      <c r="E16" s="218">
        <v>73.400000000000006</v>
      </c>
      <c r="F16" s="333">
        <f>IF(M6=3,AC16,AF15)</f>
        <v>0</v>
      </c>
      <c r="G16" s="173">
        <v>5</v>
      </c>
      <c r="H16" s="174">
        <v>39.94</v>
      </c>
      <c r="I16" s="173">
        <f t="shared" si="0"/>
        <v>0</v>
      </c>
      <c r="J16" s="175">
        <f t="shared" si="1"/>
        <v>39.94</v>
      </c>
      <c r="K16" s="293">
        <f t="shared" ref="K16" si="13">AVERAGE(J16:J17)</f>
        <v>39.935000000000002</v>
      </c>
      <c r="L16" s="296">
        <f>RANK(K16,K7:K60,1)</f>
        <v>7</v>
      </c>
      <c r="N16" s="228"/>
      <c r="O16" s="228"/>
      <c r="P16" s="228"/>
      <c r="Q16" s="228"/>
      <c r="Z16" s="180">
        <f t="shared" si="3"/>
        <v>77.300000000000011</v>
      </c>
      <c r="AA16" s="181">
        <f t="shared" si="4"/>
        <v>81.2</v>
      </c>
      <c r="AB16" s="181">
        <f t="shared" si="5"/>
        <v>0</v>
      </c>
      <c r="AC16" s="267">
        <f t="shared" si="6"/>
        <v>0</v>
      </c>
      <c r="AD16" s="182">
        <f t="shared" si="7"/>
        <v>0</v>
      </c>
      <c r="AE16" s="182">
        <f t="shared" si="8"/>
        <v>0</v>
      </c>
      <c r="AF16" s="270">
        <f t="shared" si="9"/>
        <v>0</v>
      </c>
      <c r="AG16" s="181">
        <f t="shared" si="10"/>
        <v>2</v>
      </c>
      <c r="AH16" s="183">
        <f t="shared" si="11"/>
        <v>0</v>
      </c>
      <c r="AI16" s="183">
        <f t="shared" si="2"/>
        <v>0</v>
      </c>
      <c r="AJ16" s="181"/>
      <c r="AK16" s="184"/>
      <c r="AL16" s="181"/>
      <c r="AM16" s="181"/>
      <c r="AN16" s="181"/>
      <c r="AO16" s="181"/>
      <c r="AP16" s="185"/>
    </row>
    <row r="17" spans="1:42" s="179" customFormat="1" ht="30" customHeight="1" x14ac:dyDescent="0.3">
      <c r="A17" s="351"/>
      <c r="B17" s="344"/>
      <c r="C17" s="48" t="s">
        <v>112</v>
      </c>
      <c r="D17" s="186" t="s">
        <v>64</v>
      </c>
      <c r="E17" s="229">
        <v>81.2</v>
      </c>
      <c r="F17" s="334"/>
      <c r="G17" s="208">
        <v>6</v>
      </c>
      <c r="H17" s="209">
        <v>39.93</v>
      </c>
      <c r="I17" s="208">
        <f t="shared" si="0"/>
        <v>0</v>
      </c>
      <c r="J17" s="190">
        <f t="shared" si="1"/>
        <v>39.93</v>
      </c>
      <c r="K17" s="294"/>
      <c r="L17" s="297"/>
      <c r="N17" s="228"/>
      <c r="O17" s="228"/>
      <c r="P17" s="228"/>
      <c r="Q17" s="228"/>
      <c r="Z17" s="180"/>
      <c r="AA17" s="181"/>
      <c r="AB17" s="181"/>
      <c r="AC17" s="267"/>
      <c r="AD17" s="182"/>
      <c r="AE17" s="182"/>
      <c r="AF17" s="270">
        <f t="shared" si="9"/>
        <v>0</v>
      </c>
      <c r="AG17" s="181">
        <f t="shared" si="10"/>
        <v>2</v>
      </c>
      <c r="AH17" s="183">
        <f t="shared" si="11"/>
        <v>0</v>
      </c>
      <c r="AI17" s="183">
        <f t="shared" si="2"/>
        <v>0</v>
      </c>
      <c r="AJ17" s="181"/>
      <c r="AK17" s="184"/>
      <c r="AL17" s="181"/>
      <c r="AM17" s="181"/>
      <c r="AN17" s="181"/>
      <c r="AO17" s="181"/>
      <c r="AP17" s="185"/>
    </row>
    <row r="18" spans="1:42" s="179" customFormat="1" ht="30" customHeight="1" thickBot="1" x14ac:dyDescent="0.35">
      <c r="A18" s="289"/>
      <c r="B18" s="332"/>
      <c r="C18" s="51"/>
      <c r="D18" s="194" t="s">
        <v>65</v>
      </c>
      <c r="E18" s="214"/>
      <c r="F18" s="335"/>
      <c r="G18" s="196"/>
      <c r="H18" s="197"/>
      <c r="I18" s="196">
        <f t="shared" si="0"/>
        <v>0</v>
      </c>
      <c r="J18" s="198">
        <f t="shared" si="1"/>
        <v>0</v>
      </c>
      <c r="K18" s="295"/>
      <c r="L18" s="298"/>
      <c r="N18" s="228"/>
      <c r="O18" s="228"/>
      <c r="P18" s="228"/>
      <c r="Q18" s="228"/>
      <c r="Z18" s="180"/>
      <c r="AA18" s="181"/>
      <c r="AB18" s="181"/>
      <c r="AC18" s="267"/>
      <c r="AD18" s="182"/>
      <c r="AE18" s="182"/>
      <c r="AF18" s="270">
        <f t="shared" si="9"/>
        <v>0</v>
      </c>
      <c r="AG18" s="181">
        <f t="shared" si="10"/>
        <v>2</v>
      </c>
      <c r="AH18" s="183">
        <f t="shared" si="11"/>
        <v>1</v>
      </c>
      <c r="AI18" s="183">
        <f t="shared" si="2"/>
        <v>0</v>
      </c>
      <c r="AJ18" s="181"/>
      <c r="AK18" s="184"/>
      <c r="AL18" s="181"/>
      <c r="AM18" s="181"/>
      <c r="AN18" s="181"/>
      <c r="AO18" s="181"/>
      <c r="AP18" s="185"/>
    </row>
    <row r="19" spans="1:42" s="179" customFormat="1" ht="30" customHeight="1" x14ac:dyDescent="0.3">
      <c r="A19" s="287">
        <v>5</v>
      </c>
      <c r="B19" s="330" t="s">
        <v>132</v>
      </c>
      <c r="C19" s="54" t="s">
        <v>130</v>
      </c>
      <c r="D19" s="171" t="s">
        <v>46</v>
      </c>
      <c r="E19" s="218">
        <v>74.400000000000006</v>
      </c>
      <c r="F19" s="333">
        <f>IF(M6=3,AC19,AF18)</f>
        <v>31.5</v>
      </c>
      <c r="G19" s="173">
        <v>7</v>
      </c>
      <c r="H19" s="174">
        <v>40.4</v>
      </c>
      <c r="I19" s="173">
        <f t="shared" si="0"/>
        <v>0</v>
      </c>
      <c r="J19" s="175">
        <f t="shared" si="1"/>
        <v>40.4</v>
      </c>
      <c r="K19" s="293">
        <f t="shared" ref="K19" si="14">AVERAGE(J19:J20)</f>
        <v>40.15</v>
      </c>
      <c r="L19" s="296">
        <f>RANK(K19,K7:K60,1)</f>
        <v>15</v>
      </c>
      <c r="N19" s="228"/>
      <c r="O19" s="228"/>
      <c r="P19" s="228"/>
      <c r="Q19" s="228"/>
      <c r="Z19" s="180">
        <f t="shared" si="3"/>
        <v>86.65</v>
      </c>
      <c r="AA19" s="181">
        <f t="shared" si="4"/>
        <v>98.9</v>
      </c>
      <c r="AB19" s="181">
        <f t="shared" si="5"/>
        <v>1</v>
      </c>
      <c r="AC19" s="267">
        <f t="shared" si="6"/>
        <v>31.5</v>
      </c>
      <c r="AD19" s="182">
        <f t="shared" si="7"/>
        <v>31.5</v>
      </c>
      <c r="AE19" s="182">
        <f t="shared" si="8"/>
        <v>18</v>
      </c>
      <c r="AF19" s="270">
        <f t="shared" si="9"/>
        <v>0</v>
      </c>
      <c r="AG19" s="181">
        <f t="shared" si="10"/>
        <v>2</v>
      </c>
      <c r="AH19" s="183">
        <f t="shared" si="11"/>
        <v>1</v>
      </c>
      <c r="AI19" s="183">
        <f t="shared" si="2"/>
        <v>0</v>
      </c>
      <c r="AJ19" s="181"/>
      <c r="AK19" s="184"/>
      <c r="AL19" s="181"/>
      <c r="AM19" s="181"/>
      <c r="AN19" s="181"/>
      <c r="AO19" s="181"/>
      <c r="AP19" s="185"/>
    </row>
    <row r="20" spans="1:42" s="179" customFormat="1" ht="30" customHeight="1" x14ac:dyDescent="0.3">
      <c r="A20" s="351"/>
      <c r="B20" s="331"/>
      <c r="C20" s="49" t="s">
        <v>131</v>
      </c>
      <c r="D20" s="223" t="s">
        <v>56</v>
      </c>
      <c r="E20" s="224">
        <v>98.9</v>
      </c>
      <c r="F20" s="334"/>
      <c r="G20" s="208">
        <v>6</v>
      </c>
      <c r="H20" s="209">
        <v>40.25</v>
      </c>
      <c r="I20" s="208">
        <f t="shared" si="0"/>
        <v>0.35</v>
      </c>
      <c r="J20" s="190">
        <f t="shared" si="1"/>
        <v>39.9</v>
      </c>
      <c r="K20" s="294"/>
      <c r="L20" s="297"/>
      <c r="N20" s="228"/>
      <c r="O20" s="228"/>
      <c r="P20" s="228"/>
      <c r="Q20" s="228"/>
      <c r="Z20" s="180"/>
      <c r="AA20" s="181"/>
      <c r="AB20" s="181"/>
      <c r="AC20" s="267"/>
      <c r="AD20" s="182"/>
      <c r="AE20" s="182"/>
      <c r="AF20" s="270">
        <f t="shared" si="9"/>
        <v>0</v>
      </c>
      <c r="AG20" s="181">
        <f t="shared" si="10"/>
        <v>2</v>
      </c>
      <c r="AH20" s="183">
        <f t="shared" si="11"/>
        <v>1</v>
      </c>
      <c r="AI20" s="183">
        <f t="shared" si="2"/>
        <v>0</v>
      </c>
      <c r="AJ20" s="181"/>
      <c r="AK20" s="184"/>
      <c r="AL20" s="181"/>
      <c r="AM20" s="181"/>
      <c r="AN20" s="181"/>
      <c r="AO20" s="181"/>
      <c r="AP20" s="185"/>
    </row>
    <row r="21" spans="1:42" s="179" customFormat="1" ht="30" customHeight="1" thickBot="1" x14ac:dyDescent="0.35">
      <c r="A21" s="289"/>
      <c r="B21" s="332"/>
      <c r="C21" s="51"/>
      <c r="D21" s="194" t="s">
        <v>80</v>
      </c>
      <c r="E21" s="214"/>
      <c r="F21" s="335"/>
      <c r="G21" s="196"/>
      <c r="H21" s="197"/>
      <c r="I21" s="196">
        <f t="shared" si="0"/>
        <v>0</v>
      </c>
      <c r="J21" s="198">
        <f t="shared" si="1"/>
        <v>0</v>
      </c>
      <c r="K21" s="295"/>
      <c r="L21" s="298"/>
      <c r="N21" s="230"/>
      <c r="O21" s="144"/>
      <c r="P21" s="228"/>
      <c r="Q21" s="228"/>
      <c r="Z21" s="180"/>
      <c r="AA21" s="181"/>
      <c r="AB21" s="181"/>
      <c r="AC21" s="267"/>
      <c r="AD21" s="182"/>
      <c r="AE21" s="182"/>
      <c r="AF21" s="270">
        <f t="shared" si="9"/>
        <v>0</v>
      </c>
      <c r="AG21" s="181">
        <f t="shared" si="10"/>
        <v>2</v>
      </c>
      <c r="AH21" s="183">
        <f t="shared" si="11"/>
        <v>0</v>
      </c>
      <c r="AI21" s="183">
        <f t="shared" si="2"/>
        <v>0</v>
      </c>
      <c r="AJ21" s="181"/>
      <c r="AK21" s="184"/>
      <c r="AL21" s="181"/>
      <c r="AM21" s="181"/>
      <c r="AN21" s="181"/>
      <c r="AO21" s="181"/>
      <c r="AP21" s="185"/>
    </row>
    <row r="22" spans="1:42" ht="29.25" customHeight="1" x14ac:dyDescent="0.35">
      <c r="A22" s="287">
        <v>6</v>
      </c>
      <c r="B22" s="356" t="s">
        <v>113</v>
      </c>
      <c r="C22" s="75" t="s">
        <v>114</v>
      </c>
      <c r="D22" s="231" t="s">
        <v>51</v>
      </c>
      <c r="E22" s="232">
        <v>74.099999999999994</v>
      </c>
      <c r="F22" s="290">
        <f>IF(M6=3,AC22,AF21)</f>
        <v>0</v>
      </c>
      <c r="G22" s="233">
        <v>7</v>
      </c>
      <c r="H22" s="234">
        <v>40.18</v>
      </c>
      <c r="I22" s="173">
        <f t="shared" si="0"/>
        <v>0</v>
      </c>
      <c r="J22" s="175">
        <f t="shared" si="1"/>
        <v>40.18</v>
      </c>
      <c r="K22" s="293">
        <f t="shared" ref="K22" si="15">AVERAGE(J22:J23)</f>
        <v>40.055</v>
      </c>
      <c r="L22" s="296">
        <f>RANK(K22,K7:K60,1)</f>
        <v>11</v>
      </c>
      <c r="M22" s="179"/>
      <c r="P22" s="235"/>
      <c r="Z22" s="180">
        <f t="shared" si="3"/>
        <v>64.05</v>
      </c>
      <c r="AA22" s="181">
        <f t="shared" si="4"/>
        <v>54</v>
      </c>
      <c r="AB22" s="236">
        <f t="shared" si="5"/>
        <v>0</v>
      </c>
      <c r="AC22" s="268">
        <f t="shared" si="6"/>
        <v>0</v>
      </c>
      <c r="AD22" s="182">
        <f t="shared" si="7"/>
        <v>0</v>
      </c>
      <c r="AE22" s="182">
        <f t="shared" si="8"/>
        <v>0</v>
      </c>
      <c r="AF22" s="270">
        <f t="shared" si="9"/>
        <v>0</v>
      </c>
      <c r="AG22" s="181">
        <f t="shared" si="10"/>
        <v>2</v>
      </c>
      <c r="AH22" s="183">
        <f t="shared" si="11"/>
        <v>0</v>
      </c>
      <c r="AI22" s="183">
        <f t="shared" si="2"/>
        <v>0</v>
      </c>
      <c r="AJ22" s="236"/>
      <c r="AK22" s="238"/>
      <c r="AL22" s="236"/>
      <c r="AM22" s="236"/>
      <c r="AN22" s="236"/>
      <c r="AO22" s="236"/>
      <c r="AP22" s="239"/>
    </row>
    <row r="23" spans="1:42" ht="29.25" customHeight="1" x14ac:dyDescent="0.35">
      <c r="A23" s="288"/>
      <c r="B23" s="357"/>
      <c r="C23" s="76" t="s">
        <v>115</v>
      </c>
      <c r="D23" s="240" t="s">
        <v>52</v>
      </c>
      <c r="E23" s="241">
        <v>54</v>
      </c>
      <c r="F23" s="291"/>
      <c r="G23" s="242">
        <v>8</v>
      </c>
      <c r="H23" s="243">
        <v>39.93</v>
      </c>
      <c r="I23" s="208">
        <f t="shared" si="0"/>
        <v>0</v>
      </c>
      <c r="J23" s="190">
        <f t="shared" si="1"/>
        <v>39.93</v>
      </c>
      <c r="K23" s="294"/>
      <c r="L23" s="297"/>
      <c r="M23" s="179"/>
      <c r="P23" s="235"/>
      <c r="Z23" s="180"/>
      <c r="AA23" s="181"/>
      <c r="AB23" s="236"/>
      <c r="AC23" s="268"/>
      <c r="AD23" s="182"/>
      <c r="AE23" s="182"/>
      <c r="AF23" s="270">
        <f t="shared" si="9"/>
        <v>0</v>
      </c>
      <c r="AG23" s="181">
        <f t="shared" si="10"/>
        <v>2</v>
      </c>
      <c r="AH23" s="183">
        <f t="shared" si="11"/>
        <v>1</v>
      </c>
      <c r="AI23" s="183">
        <f t="shared" si="2"/>
        <v>0</v>
      </c>
      <c r="AJ23" s="236"/>
      <c r="AK23" s="238"/>
      <c r="AL23" s="236"/>
      <c r="AM23" s="236"/>
      <c r="AN23" s="236"/>
      <c r="AO23" s="236"/>
      <c r="AP23" s="239"/>
    </row>
    <row r="24" spans="1:42" ht="29.25" customHeight="1" thickBot="1" x14ac:dyDescent="0.4">
      <c r="A24" s="289"/>
      <c r="B24" s="358"/>
      <c r="C24" s="77"/>
      <c r="D24" s="244" t="s">
        <v>81</v>
      </c>
      <c r="E24" s="245"/>
      <c r="F24" s="292"/>
      <c r="G24" s="246"/>
      <c r="H24" s="247"/>
      <c r="I24" s="196">
        <f t="shared" si="0"/>
        <v>0</v>
      </c>
      <c r="J24" s="198">
        <f t="shared" si="1"/>
        <v>0</v>
      </c>
      <c r="K24" s="295"/>
      <c r="L24" s="298"/>
      <c r="M24" s="179"/>
      <c r="P24" s="235"/>
      <c r="Z24" s="180"/>
      <c r="AA24" s="181"/>
      <c r="AB24" s="236"/>
      <c r="AC24" s="268"/>
      <c r="AD24" s="182"/>
      <c r="AE24" s="182"/>
      <c r="AF24" s="270">
        <f t="shared" si="9"/>
        <v>0</v>
      </c>
      <c r="AG24" s="181">
        <f t="shared" si="10"/>
        <v>2</v>
      </c>
      <c r="AH24" s="183">
        <f t="shared" si="11"/>
        <v>1</v>
      </c>
      <c r="AI24" s="183">
        <f t="shared" si="2"/>
        <v>0</v>
      </c>
      <c r="AJ24" s="236"/>
      <c r="AK24" s="238"/>
      <c r="AL24" s="236"/>
      <c r="AM24" s="236"/>
      <c r="AN24" s="236"/>
      <c r="AO24" s="236"/>
      <c r="AP24" s="239"/>
    </row>
    <row r="25" spans="1:42" ht="29.25" customHeight="1" x14ac:dyDescent="0.3">
      <c r="A25" s="287">
        <v>7</v>
      </c>
      <c r="B25" s="330" t="s">
        <v>135</v>
      </c>
      <c r="C25" s="54" t="s">
        <v>136</v>
      </c>
      <c r="D25" s="171" t="s">
        <v>58</v>
      </c>
      <c r="E25" s="232">
        <v>97.7</v>
      </c>
      <c r="F25" s="290">
        <f>IF(M6=3,AC25,AF24)</f>
        <v>31.5</v>
      </c>
      <c r="G25" s="233">
        <v>8</v>
      </c>
      <c r="H25" s="234">
        <v>40.53</v>
      </c>
      <c r="I25" s="173">
        <f t="shared" si="0"/>
        <v>0.35</v>
      </c>
      <c r="J25" s="175">
        <f t="shared" si="1"/>
        <v>40.18</v>
      </c>
      <c r="K25" s="293">
        <f t="shared" ref="K25" si="16">AVERAGE(J25:J26)</f>
        <v>40.11</v>
      </c>
      <c r="L25" s="296">
        <f>RANK(K25,K7:K60,1)</f>
        <v>14</v>
      </c>
      <c r="M25" s="179"/>
      <c r="Z25" s="180">
        <f t="shared" si="3"/>
        <v>86.800000000000011</v>
      </c>
      <c r="AA25" s="181">
        <f t="shared" si="4"/>
        <v>97.7</v>
      </c>
      <c r="AB25" s="236">
        <f t="shared" si="5"/>
        <v>1</v>
      </c>
      <c r="AC25" s="268">
        <f t="shared" si="6"/>
        <v>31.5</v>
      </c>
      <c r="AD25" s="182">
        <f t="shared" si="7"/>
        <v>31.5</v>
      </c>
      <c r="AE25" s="182">
        <f t="shared" si="8"/>
        <v>18</v>
      </c>
      <c r="AF25" s="270">
        <f t="shared" si="9"/>
        <v>0</v>
      </c>
      <c r="AG25" s="181">
        <f t="shared" si="10"/>
        <v>2</v>
      </c>
      <c r="AH25" s="183">
        <f t="shared" si="11"/>
        <v>1</v>
      </c>
      <c r="AI25" s="183">
        <f t="shared" si="2"/>
        <v>0</v>
      </c>
      <c r="AJ25" s="236"/>
      <c r="AK25" s="238"/>
      <c r="AL25" s="236"/>
      <c r="AM25" s="236"/>
      <c r="AN25" s="236"/>
      <c r="AO25" s="236"/>
      <c r="AP25" s="239"/>
    </row>
    <row r="26" spans="1:42" ht="29.25" customHeight="1" x14ac:dyDescent="0.3">
      <c r="A26" s="351"/>
      <c r="B26" s="331"/>
      <c r="C26" s="49" t="s">
        <v>137</v>
      </c>
      <c r="D26" s="223" t="s">
        <v>59</v>
      </c>
      <c r="E26" s="248">
        <v>75.900000000000006</v>
      </c>
      <c r="F26" s="291"/>
      <c r="G26" s="242">
        <v>9</v>
      </c>
      <c r="H26" s="243">
        <v>40.04</v>
      </c>
      <c r="I26" s="208">
        <f t="shared" si="0"/>
        <v>0</v>
      </c>
      <c r="J26" s="190">
        <f t="shared" si="1"/>
        <v>40.04</v>
      </c>
      <c r="K26" s="294"/>
      <c r="L26" s="297"/>
      <c r="M26" s="179"/>
      <c r="Z26" s="180"/>
      <c r="AA26" s="181"/>
      <c r="AB26" s="236"/>
      <c r="AC26" s="268"/>
      <c r="AD26" s="182"/>
      <c r="AE26" s="182"/>
      <c r="AF26" s="270">
        <f t="shared" si="9"/>
        <v>0</v>
      </c>
      <c r="AG26" s="181">
        <f t="shared" si="10"/>
        <v>2</v>
      </c>
      <c r="AH26" s="183">
        <f t="shared" si="11"/>
        <v>0</v>
      </c>
      <c r="AI26" s="183">
        <f t="shared" si="2"/>
        <v>0</v>
      </c>
      <c r="AJ26" s="236"/>
      <c r="AK26" s="238"/>
      <c r="AL26" s="236"/>
      <c r="AM26" s="236"/>
      <c r="AN26" s="236"/>
      <c r="AO26" s="236"/>
      <c r="AP26" s="239"/>
    </row>
    <row r="27" spans="1:42" ht="29.25" customHeight="1" thickBot="1" x14ac:dyDescent="0.35">
      <c r="A27" s="289"/>
      <c r="B27" s="332"/>
      <c r="C27" s="51"/>
      <c r="D27" s="194" t="s">
        <v>82</v>
      </c>
      <c r="E27" s="245"/>
      <c r="F27" s="292"/>
      <c r="G27" s="246"/>
      <c r="H27" s="247"/>
      <c r="I27" s="196">
        <f t="shared" si="0"/>
        <v>0</v>
      </c>
      <c r="J27" s="198">
        <f t="shared" si="1"/>
        <v>0</v>
      </c>
      <c r="K27" s="295"/>
      <c r="L27" s="298"/>
      <c r="M27" s="179"/>
      <c r="Z27" s="180"/>
      <c r="AA27" s="181"/>
      <c r="AB27" s="236"/>
      <c r="AC27" s="268"/>
      <c r="AD27" s="182"/>
      <c r="AE27" s="182"/>
      <c r="AF27" s="270">
        <f t="shared" si="9"/>
        <v>0</v>
      </c>
      <c r="AG27" s="181">
        <f t="shared" si="10"/>
        <v>2</v>
      </c>
      <c r="AH27" s="183">
        <f t="shared" si="11"/>
        <v>0</v>
      </c>
      <c r="AI27" s="183">
        <f t="shared" si="2"/>
        <v>0</v>
      </c>
      <c r="AJ27" s="236"/>
      <c r="AK27" s="238"/>
      <c r="AL27" s="236"/>
      <c r="AM27" s="236"/>
      <c r="AN27" s="236"/>
      <c r="AO27" s="236"/>
      <c r="AP27" s="239"/>
    </row>
    <row r="28" spans="1:42" ht="29.25" customHeight="1" x14ac:dyDescent="0.3">
      <c r="A28" s="287">
        <v>8</v>
      </c>
      <c r="B28" s="356" t="s">
        <v>107</v>
      </c>
      <c r="C28" s="54" t="s">
        <v>108</v>
      </c>
      <c r="D28" s="171" t="s">
        <v>47</v>
      </c>
      <c r="E28" s="232">
        <v>54.6</v>
      </c>
      <c r="F28" s="290">
        <f>IF(M6=3,AC28,AF27)</f>
        <v>0</v>
      </c>
      <c r="G28" s="233">
        <v>9</v>
      </c>
      <c r="H28" s="234">
        <v>40.119999999999997</v>
      </c>
      <c r="I28" s="173">
        <f t="shared" si="0"/>
        <v>0</v>
      </c>
      <c r="J28" s="175">
        <f t="shared" si="1"/>
        <v>40.119999999999997</v>
      </c>
      <c r="K28" s="293">
        <f t="shared" ref="K28" si="17">AVERAGE(J28:J29)</f>
        <v>40.105000000000004</v>
      </c>
      <c r="L28" s="296">
        <f>RANK(K28,K7:K60,1)</f>
        <v>13</v>
      </c>
      <c r="M28" s="179"/>
      <c r="Z28" s="180">
        <f t="shared" si="3"/>
        <v>64.05</v>
      </c>
      <c r="AA28" s="181">
        <f t="shared" si="4"/>
        <v>73.5</v>
      </c>
      <c r="AB28" s="236">
        <f t="shared" si="5"/>
        <v>0</v>
      </c>
      <c r="AC28" s="268">
        <f t="shared" si="6"/>
        <v>0</v>
      </c>
      <c r="AD28" s="182">
        <f t="shared" si="7"/>
        <v>0</v>
      </c>
      <c r="AE28" s="182">
        <f t="shared" si="8"/>
        <v>0</v>
      </c>
      <c r="AF28" s="270">
        <f t="shared" si="9"/>
        <v>0</v>
      </c>
      <c r="AG28" s="181">
        <f t="shared" si="10"/>
        <v>2</v>
      </c>
      <c r="AH28" s="183">
        <f t="shared" si="11"/>
        <v>0</v>
      </c>
      <c r="AI28" s="183">
        <f t="shared" si="2"/>
        <v>0</v>
      </c>
      <c r="AJ28" s="236"/>
      <c r="AK28" s="238"/>
      <c r="AL28" s="236"/>
      <c r="AM28" s="236"/>
      <c r="AN28" s="236"/>
      <c r="AO28" s="236"/>
      <c r="AP28" s="239"/>
    </row>
    <row r="29" spans="1:42" ht="29.25" customHeight="1" x14ac:dyDescent="0.3">
      <c r="A29" s="351"/>
      <c r="B29" s="359"/>
      <c r="C29" s="49" t="s">
        <v>109</v>
      </c>
      <c r="D29" s="223" t="s">
        <v>48</v>
      </c>
      <c r="E29" s="248">
        <v>73.5</v>
      </c>
      <c r="F29" s="291"/>
      <c r="G29" s="242">
        <v>10</v>
      </c>
      <c r="H29" s="243">
        <v>40.090000000000003</v>
      </c>
      <c r="I29" s="208">
        <f t="shared" si="0"/>
        <v>0</v>
      </c>
      <c r="J29" s="190">
        <f t="shared" si="1"/>
        <v>40.090000000000003</v>
      </c>
      <c r="K29" s="294"/>
      <c r="L29" s="297"/>
      <c r="M29" s="179"/>
      <c r="Z29" s="180"/>
      <c r="AA29" s="181"/>
      <c r="AB29" s="236"/>
      <c r="AC29" s="268"/>
      <c r="AD29" s="182"/>
      <c r="AE29" s="182"/>
      <c r="AF29" s="270">
        <f t="shared" si="9"/>
        <v>0</v>
      </c>
      <c r="AG29" s="181">
        <f t="shared" si="10"/>
        <v>2</v>
      </c>
      <c r="AH29" s="183">
        <f t="shared" si="11"/>
        <v>0</v>
      </c>
      <c r="AI29" s="183">
        <f t="shared" si="2"/>
        <v>0</v>
      </c>
      <c r="AJ29" s="236"/>
      <c r="AK29" s="238"/>
      <c r="AL29" s="236"/>
      <c r="AM29" s="236"/>
      <c r="AN29" s="236"/>
      <c r="AO29" s="236"/>
      <c r="AP29" s="239"/>
    </row>
    <row r="30" spans="1:42" ht="27" customHeight="1" thickBot="1" x14ac:dyDescent="0.35">
      <c r="A30" s="289"/>
      <c r="B30" s="358"/>
      <c r="C30" s="50"/>
      <c r="D30" s="249" t="s">
        <v>83</v>
      </c>
      <c r="E30" s="250"/>
      <c r="F30" s="292"/>
      <c r="G30" s="251"/>
      <c r="H30" s="252"/>
      <c r="I30" s="253">
        <f t="shared" si="0"/>
        <v>0</v>
      </c>
      <c r="J30" s="198">
        <f t="shared" si="1"/>
        <v>0</v>
      </c>
      <c r="K30" s="295"/>
      <c r="L30" s="360"/>
      <c r="M30" s="179"/>
      <c r="Z30" s="180"/>
      <c r="AA30" s="181"/>
      <c r="AB30" s="236"/>
      <c r="AC30" s="268"/>
      <c r="AD30" s="182"/>
      <c r="AE30" s="182"/>
      <c r="AF30" s="270">
        <f t="shared" si="9"/>
        <v>0</v>
      </c>
      <c r="AG30" s="181">
        <f t="shared" si="10"/>
        <v>2</v>
      </c>
      <c r="AH30" s="183">
        <f t="shared" si="11"/>
        <v>0</v>
      </c>
      <c r="AI30" s="183">
        <f t="shared" si="2"/>
        <v>0</v>
      </c>
      <c r="AJ30" s="236"/>
      <c r="AK30" s="238"/>
      <c r="AL30" s="236"/>
      <c r="AM30" s="236"/>
      <c r="AN30" s="236"/>
      <c r="AO30" s="236"/>
      <c r="AP30" s="239"/>
    </row>
    <row r="31" spans="1:42" ht="35.25" customHeight="1" x14ac:dyDescent="0.3">
      <c r="A31" s="287">
        <v>9</v>
      </c>
      <c r="B31" s="361" t="s">
        <v>133</v>
      </c>
      <c r="C31" s="46" t="s">
        <v>134</v>
      </c>
      <c r="D31" s="171" t="s">
        <v>45</v>
      </c>
      <c r="E31" s="172">
        <v>80</v>
      </c>
      <c r="F31" s="364">
        <f>IF(M6=3,AC31,AF30)</f>
        <v>0</v>
      </c>
      <c r="G31" s="254">
        <v>12</v>
      </c>
      <c r="H31" s="255">
        <v>40.090000000000003</v>
      </c>
      <c r="I31" s="173">
        <f t="shared" si="0"/>
        <v>0</v>
      </c>
      <c r="J31" s="175">
        <f t="shared" si="1"/>
        <v>40.090000000000003</v>
      </c>
      <c r="K31" s="293">
        <f t="shared" ref="K31" si="18">AVERAGE(J31:J32)</f>
        <v>39.92</v>
      </c>
      <c r="L31" s="296">
        <f>RANK(K31,K7:K60,1)</f>
        <v>6</v>
      </c>
      <c r="M31" s="179"/>
      <c r="Z31" s="180">
        <f t="shared" si="3"/>
        <v>81.7</v>
      </c>
      <c r="AA31" s="181">
        <f t="shared" si="4"/>
        <v>83.4</v>
      </c>
      <c r="AB31" s="236">
        <f t="shared" si="5"/>
        <v>0</v>
      </c>
      <c r="AC31" s="268">
        <f t="shared" si="6"/>
        <v>0</v>
      </c>
      <c r="AD31" s="182">
        <f t="shared" si="7"/>
        <v>0</v>
      </c>
      <c r="AE31" s="182">
        <f t="shared" si="8"/>
        <v>0</v>
      </c>
      <c r="AF31" s="270">
        <f t="shared" si="9"/>
        <v>0</v>
      </c>
      <c r="AG31" s="181">
        <f t="shared" si="10"/>
        <v>2</v>
      </c>
      <c r="AH31" s="183">
        <f t="shared" si="11"/>
        <v>0</v>
      </c>
      <c r="AI31" s="183">
        <f t="shared" si="2"/>
        <v>0</v>
      </c>
      <c r="AJ31" s="236"/>
      <c r="AK31" s="238"/>
      <c r="AL31" s="236"/>
      <c r="AM31" s="236"/>
      <c r="AN31" s="236"/>
      <c r="AO31" s="236"/>
      <c r="AP31" s="239"/>
    </row>
    <row r="32" spans="1:42" ht="35.25" customHeight="1" x14ac:dyDescent="0.3">
      <c r="A32" s="288"/>
      <c r="B32" s="362"/>
      <c r="C32" s="47" t="s">
        <v>153</v>
      </c>
      <c r="D32" s="223" t="s">
        <v>44</v>
      </c>
      <c r="E32" s="256">
        <v>83.4</v>
      </c>
      <c r="F32" s="365"/>
      <c r="G32" s="257">
        <v>11</v>
      </c>
      <c r="H32" s="258">
        <v>39.75</v>
      </c>
      <c r="I32" s="208">
        <f t="shared" si="0"/>
        <v>0</v>
      </c>
      <c r="J32" s="190">
        <f t="shared" si="1"/>
        <v>39.75</v>
      </c>
      <c r="K32" s="294"/>
      <c r="L32" s="297"/>
      <c r="M32" s="179"/>
      <c r="Z32" s="180"/>
      <c r="AA32" s="181"/>
      <c r="AB32" s="236"/>
      <c r="AC32" s="268"/>
      <c r="AD32" s="182"/>
      <c r="AE32" s="182"/>
      <c r="AF32" s="270">
        <f t="shared" si="9"/>
        <v>0</v>
      </c>
      <c r="AG32" s="181">
        <f t="shared" si="10"/>
        <v>2</v>
      </c>
      <c r="AH32" s="183">
        <f t="shared" si="11"/>
        <v>0</v>
      </c>
      <c r="AI32" s="183">
        <f t="shared" si="2"/>
        <v>0</v>
      </c>
      <c r="AJ32" s="236"/>
      <c r="AK32" s="238"/>
      <c r="AL32" s="236"/>
      <c r="AM32" s="236"/>
      <c r="AN32" s="236"/>
      <c r="AO32" s="236"/>
      <c r="AP32" s="239"/>
    </row>
    <row r="33" spans="1:42" ht="33.75" customHeight="1" thickBot="1" x14ac:dyDescent="0.35">
      <c r="A33" s="289"/>
      <c r="B33" s="363"/>
      <c r="C33" s="53"/>
      <c r="D33" s="194" t="s">
        <v>84</v>
      </c>
      <c r="E33" s="195"/>
      <c r="F33" s="366"/>
      <c r="G33" s="259"/>
      <c r="H33" s="260"/>
      <c r="I33" s="196">
        <f t="shared" si="0"/>
        <v>0</v>
      </c>
      <c r="J33" s="198">
        <f t="shared" si="1"/>
        <v>0</v>
      </c>
      <c r="K33" s="295"/>
      <c r="L33" s="298"/>
      <c r="M33" s="179"/>
      <c r="Z33" s="180"/>
      <c r="AA33" s="181"/>
      <c r="AB33" s="236"/>
      <c r="AC33" s="268"/>
      <c r="AD33" s="182"/>
      <c r="AE33" s="182"/>
      <c r="AF33" s="270">
        <f t="shared" si="9"/>
        <v>0</v>
      </c>
      <c r="AG33" s="181">
        <f t="shared" si="10"/>
        <v>2</v>
      </c>
      <c r="AH33" s="183">
        <f t="shared" si="11"/>
        <v>1</v>
      </c>
      <c r="AI33" s="183">
        <f t="shared" si="2"/>
        <v>0</v>
      </c>
      <c r="AJ33" s="236"/>
      <c r="AK33" s="238"/>
      <c r="AL33" s="236"/>
      <c r="AM33" s="236"/>
      <c r="AN33" s="236"/>
      <c r="AO33" s="236"/>
      <c r="AP33" s="239"/>
    </row>
    <row r="34" spans="1:42" ht="29.25" customHeight="1" thickBot="1" x14ac:dyDescent="0.4">
      <c r="A34" s="287">
        <v>10</v>
      </c>
      <c r="B34" s="330" t="s">
        <v>116</v>
      </c>
      <c r="C34" s="54" t="s">
        <v>117</v>
      </c>
      <c r="D34" s="171" t="s">
        <v>55</v>
      </c>
      <c r="E34" s="232">
        <v>73.400000000000006</v>
      </c>
      <c r="F34" s="290">
        <f>IF(M6=3,AC34,AF33)</f>
        <v>13.5</v>
      </c>
      <c r="G34" s="233">
        <v>12</v>
      </c>
      <c r="H34" s="234">
        <v>40.54</v>
      </c>
      <c r="I34" s="173">
        <f t="shared" si="0"/>
        <v>0</v>
      </c>
      <c r="J34" s="175">
        <f t="shared" si="1"/>
        <v>40.54</v>
      </c>
      <c r="K34" s="293">
        <f>AVERAGE(J34,J36)</f>
        <v>41.474999999999994</v>
      </c>
      <c r="L34" s="296">
        <f>RANK(K34,K7:K60,1)</f>
        <v>18</v>
      </c>
      <c r="M34" s="179"/>
      <c r="P34" s="235"/>
      <c r="Z34" s="180">
        <f t="shared" si="3"/>
        <v>81.400000000000006</v>
      </c>
      <c r="AA34" s="181">
        <f t="shared" si="4"/>
        <v>89.4</v>
      </c>
      <c r="AB34" s="236">
        <f t="shared" si="5"/>
        <v>1</v>
      </c>
      <c r="AC34" s="268">
        <f t="shared" si="6"/>
        <v>13.5</v>
      </c>
      <c r="AD34" s="182">
        <f t="shared" si="7"/>
        <v>13.5</v>
      </c>
      <c r="AE34" s="182">
        <f t="shared" si="8"/>
        <v>0</v>
      </c>
      <c r="AF34" s="270">
        <f t="shared" si="9"/>
        <v>0</v>
      </c>
      <c r="AG34" s="181">
        <f t="shared" si="10"/>
        <v>3</v>
      </c>
      <c r="AH34" s="183">
        <f t="shared" si="11"/>
        <v>1</v>
      </c>
      <c r="AI34" s="183">
        <f t="shared" si="2"/>
        <v>0</v>
      </c>
      <c r="AJ34" s="236"/>
      <c r="AK34" s="238"/>
      <c r="AL34" s="236"/>
      <c r="AM34" s="236"/>
      <c r="AN34" s="236"/>
      <c r="AO34" s="236"/>
      <c r="AP34" s="239"/>
    </row>
    <row r="35" spans="1:42" ht="29.25" customHeight="1" x14ac:dyDescent="0.35">
      <c r="A35" s="351"/>
      <c r="B35" s="344"/>
      <c r="C35" s="202" t="s">
        <v>143</v>
      </c>
      <c r="D35" s="186" t="s">
        <v>85</v>
      </c>
      <c r="E35" s="241">
        <v>89.4</v>
      </c>
      <c r="F35" s="291"/>
      <c r="G35" s="242"/>
      <c r="H35" s="243"/>
      <c r="I35" s="208">
        <f t="shared" si="0"/>
        <v>0.15</v>
      </c>
      <c r="J35" s="190">
        <f t="shared" si="1"/>
        <v>-0.15</v>
      </c>
      <c r="K35" s="294"/>
      <c r="L35" s="297"/>
      <c r="M35" s="179"/>
      <c r="P35" s="235"/>
      <c r="Z35" s="180"/>
      <c r="AA35" s="181"/>
      <c r="AB35" s="236"/>
      <c r="AC35" s="268"/>
      <c r="AD35" s="182"/>
      <c r="AE35" s="182"/>
      <c r="AF35" s="270">
        <f t="shared" si="9"/>
        <v>0</v>
      </c>
      <c r="AG35" s="181">
        <f t="shared" si="10"/>
        <v>3</v>
      </c>
      <c r="AH35" s="183">
        <f t="shared" si="11"/>
        <v>1</v>
      </c>
      <c r="AI35" s="183">
        <f t="shared" si="2"/>
        <v>0</v>
      </c>
      <c r="AJ35" s="236"/>
      <c r="AK35" s="238"/>
      <c r="AL35" s="236"/>
      <c r="AM35" s="236"/>
      <c r="AN35" s="236"/>
      <c r="AO35" s="236"/>
      <c r="AP35" s="239"/>
    </row>
    <row r="36" spans="1:42" ht="29.25" customHeight="1" thickBot="1" x14ac:dyDescent="0.4">
      <c r="A36" s="289"/>
      <c r="B36" s="332"/>
      <c r="C36" s="51"/>
      <c r="D36" s="194" t="s">
        <v>86</v>
      </c>
      <c r="E36" s="245">
        <v>44.5</v>
      </c>
      <c r="F36" s="292"/>
      <c r="G36" s="246">
        <v>13</v>
      </c>
      <c r="H36" s="247">
        <v>42.41</v>
      </c>
      <c r="I36" s="196">
        <f t="shared" si="0"/>
        <v>0</v>
      </c>
      <c r="J36" s="198">
        <f t="shared" si="1"/>
        <v>42.41</v>
      </c>
      <c r="K36" s="295"/>
      <c r="L36" s="298"/>
      <c r="M36" s="179"/>
      <c r="P36" s="235"/>
      <c r="Z36" s="180"/>
      <c r="AA36" s="181"/>
      <c r="AB36" s="236"/>
      <c r="AC36" s="268"/>
      <c r="AD36" s="182"/>
      <c r="AE36" s="182"/>
      <c r="AF36" s="270">
        <f t="shared" si="9"/>
        <v>0</v>
      </c>
      <c r="AG36" s="181">
        <f t="shared" si="10"/>
        <v>3</v>
      </c>
      <c r="AH36" s="183">
        <f t="shared" si="11"/>
        <v>0</v>
      </c>
      <c r="AI36" s="183">
        <f t="shared" si="2"/>
        <v>0</v>
      </c>
      <c r="AJ36" s="236"/>
      <c r="AK36" s="238"/>
      <c r="AL36" s="236"/>
      <c r="AM36" s="236"/>
      <c r="AN36" s="236"/>
      <c r="AO36" s="236"/>
      <c r="AP36" s="239"/>
    </row>
    <row r="37" spans="1:42" ht="29.25" customHeight="1" x14ac:dyDescent="0.3">
      <c r="A37" s="287">
        <v>11</v>
      </c>
      <c r="B37" s="330" t="s">
        <v>127</v>
      </c>
      <c r="C37" s="54" t="s">
        <v>128</v>
      </c>
      <c r="D37" s="171" t="s">
        <v>61</v>
      </c>
      <c r="E37" s="232">
        <v>76</v>
      </c>
      <c r="F37" s="290">
        <f>IF(M6=3,AC37,AF36)</f>
        <v>0</v>
      </c>
      <c r="G37" s="233">
        <v>13</v>
      </c>
      <c r="H37" s="234">
        <v>39.700000000000003</v>
      </c>
      <c r="I37" s="173">
        <f t="shared" si="0"/>
        <v>0</v>
      </c>
      <c r="J37" s="175">
        <f t="shared" si="1"/>
        <v>39.700000000000003</v>
      </c>
      <c r="K37" s="293">
        <f t="shared" ref="K37" si="19">AVERAGE(J37:J38)</f>
        <v>39.855000000000004</v>
      </c>
      <c r="L37" s="296">
        <f>RANK(K37,K7:K60,1)</f>
        <v>4</v>
      </c>
      <c r="M37" s="179"/>
      <c r="Z37" s="180">
        <f t="shared" si="3"/>
        <v>74.849999999999994</v>
      </c>
      <c r="AA37" s="181">
        <f t="shared" si="4"/>
        <v>73.7</v>
      </c>
      <c r="AB37" s="236">
        <f t="shared" si="5"/>
        <v>0</v>
      </c>
      <c r="AC37" s="268">
        <f t="shared" si="6"/>
        <v>0</v>
      </c>
      <c r="AD37" s="182">
        <f t="shared" si="7"/>
        <v>0</v>
      </c>
      <c r="AE37" s="182">
        <f t="shared" si="8"/>
        <v>0</v>
      </c>
      <c r="AF37" s="270">
        <f t="shared" si="9"/>
        <v>0</v>
      </c>
      <c r="AG37" s="181">
        <f t="shared" si="10"/>
        <v>2</v>
      </c>
      <c r="AH37" s="183">
        <f t="shared" si="11"/>
        <v>0</v>
      </c>
      <c r="AI37" s="183">
        <f t="shared" si="2"/>
        <v>0</v>
      </c>
      <c r="AJ37" s="236"/>
      <c r="AK37" s="238"/>
      <c r="AL37" s="236"/>
      <c r="AM37" s="236"/>
      <c r="AN37" s="236"/>
      <c r="AO37" s="236"/>
      <c r="AP37" s="239"/>
    </row>
    <row r="38" spans="1:42" ht="29.25" customHeight="1" x14ac:dyDescent="0.3">
      <c r="A38" s="351"/>
      <c r="B38" s="331"/>
      <c r="C38" s="49" t="s">
        <v>129</v>
      </c>
      <c r="D38" s="223" t="s">
        <v>60</v>
      </c>
      <c r="E38" s="248">
        <v>73.7</v>
      </c>
      <c r="F38" s="291"/>
      <c r="G38" s="242">
        <v>14</v>
      </c>
      <c r="H38" s="243">
        <v>40.01</v>
      </c>
      <c r="I38" s="208">
        <f>IF(E38&lt;84.9,0,IF(E38&lt;87.4,0.1,IF(E38&lt;89.9,0.15,IF(E38&lt;92.4,0.2,IF(E38&lt;94.9,0.25,IF(E38&lt;97.4,0.3,IF(E38&lt;99.9,0.35,0.4)))))))</f>
        <v>0</v>
      </c>
      <c r="J38" s="190">
        <f t="shared" si="1"/>
        <v>40.01</v>
      </c>
      <c r="K38" s="294"/>
      <c r="L38" s="297"/>
      <c r="M38" s="179"/>
      <c r="Z38" s="180"/>
      <c r="AA38" s="181"/>
      <c r="AB38" s="236"/>
      <c r="AC38" s="268"/>
      <c r="AD38" s="182"/>
      <c r="AE38" s="182"/>
      <c r="AF38" s="270">
        <f t="shared" si="9"/>
        <v>0</v>
      </c>
      <c r="AG38" s="181">
        <f t="shared" si="10"/>
        <v>2</v>
      </c>
      <c r="AH38" s="183">
        <f t="shared" si="11"/>
        <v>0</v>
      </c>
      <c r="AI38" s="183">
        <f t="shared" si="2"/>
        <v>0</v>
      </c>
      <c r="AJ38" s="236"/>
      <c r="AK38" s="238"/>
      <c r="AL38" s="236"/>
      <c r="AM38" s="236"/>
      <c r="AN38" s="236"/>
      <c r="AO38" s="236"/>
      <c r="AP38" s="239"/>
    </row>
    <row r="39" spans="1:42" ht="29.25" customHeight="1" thickBot="1" x14ac:dyDescent="0.35">
      <c r="A39" s="288"/>
      <c r="B39" s="367"/>
      <c r="C39" s="50"/>
      <c r="D39" s="249" t="s">
        <v>87</v>
      </c>
      <c r="E39" s="250"/>
      <c r="F39" s="292"/>
      <c r="G39" s="251"/>
      <c r="H39" s="252"/>
      <c r="I39" s="253">
        <f t="shared" si="0"/>
        <v>0</v>
      </c>
      <c r="J39" s="261">
        <f t="shared" si="1"/>
        <v>0</v>
      </c>
      <c r="K39" s="295"/>
      <c r="L39" s="360"/>
      <c r="M39" s="179"/>
      <c r="Z39" s="180"/>
      <c r="AA39" s="181"/>
      <c r="AB39" s="236"/>
      <c r="AC39" s="268"/>
      <c r="AD39" s="182"/>
      <c r="AE39" s="182"/>
      <c r="AF39" s="270">
        <f t="shared" si="9"/>
        <v>0</v>
      </c>
      <c r="AG39" s="181">
        <f t="shared" si="10"/>
        <v>2</v>
      </c>
      <c r="AH39" s="183">
        <f t="shared" si="11"/>
        <v>0</v>
      </c>
      <c r="AI39" s="183">
        <f t="shared" si="2"/>
        <v>0</v>
      </c>
      <c r="AJ39" s="236"/>
      <c r="AK39" s="238"/>
      <c r="AL39" s="236"/>
      <c r="AM39" s="236"/>
      <c r="AN39" s="236"/>
      <c r="AO39" s="236"/>
      <c r="AP39" s="239"/>
    </row>
    <row r="40" spans="1:42" ht="29.25" customHeight="1" x14ac:dyDescent="0.3">
      <c r="A40" s="288">
        <v>12</v>
      </c>
      <c r="B40" s="330" t="s">
        <v>145</v>
      </c>
      <c r="C40" s="54" t="s">
        <v>146</v>
      </c>
      <c r="D40" s="171" t="s">
        <v>39</v>
      </c>
      <c r="E40" s="232">
        <v>63.3</v>
      </c>
      <c r="F40" s="290">
        <f>IF(M6=3,AC40,AF39)</f>
        <v>0</v>
      </c>
      <c r="G40" s="233">
        <v>15</v>
      </c>
      <c r="H40" s="234">
        <v>40.04</v>
      </c>
      <c r="I40" s="173">
        <f t="shared" si="0"/>
        <v>0</v>
      </c>
      <c r="J40" s="175">
        <f t="shared" si="1"/>
        <v>40.04</v>
      </c>
      <c r="K40" s="293">
        <f t="shared" ref="K40" si="20">AVERAGE(J40:J41)</f>
        <v>40.090000000000003</v>
      </c>
      <c r="L40" s="296">
        <f>RANK(K40,K7:K60,1)</f>
        <v>12</v>
      </c>
      <c r="M40" s="179"/>
      <c r="Z40" s="180">
        <f t="shared" si="3"/>
        <v>68.150000000000006</v>
      </c>
      <c r="AA40" s="181">
        <f t="shared" si="4"/>
        <v>73</v>
      </c>
      <c r="AB40" s="236">
        <f t="shared" si="5"/>
        <v>0</v>
      </c>
      <c r="AC40" s="268">
        <f t="shared" si="6"/>
        <v>0</v>
      </c>
      <c r="AD40" s="182">
        <f t="shared" si="7"/>
        <v>0</v>
      </c>
      <c r="AE40" s="182">
        <f t="shared" si="8"/>
        <v>0</v>
      </c>
      <c r="AF40" s="270">
        <f t="shared" si="9"/>
        <v>0</v>
      </c>
      <c r="AG40" s="181">
        <f t="shared" si="10"/>
        <v>2</v>
      </c>
      <c r="AH40" s="183">
        <f t="shared" si="11"/>
        <v>0</v>
      </c>
      <c r="AI40" s="183">
        <f t="shared" si="2"/>
        <v>0</v>
      </c>
      <c r="AJ40" s="236"/>
      <c r="AK40" s="238"/>
      <c r="AL40" s="236"/>
      <c r="AM40" s="236"/>
      <c r="AN40" s="236"/>
      <c r="AO40" s="236"/>
      <c r="AP40" s="239"/>
    </row>
    <row r="41" spans="1:42" ht="29.25" customHeight="1" thickBot="1" x14ac:dyDescent="0.35">
      <c r="A41" s="288"/>
      <c r="B41" s="331"/>
      <c r="C41" s="51" t="s">
        <v>147</v>
      </c>
      <c r="D41" s="194" t="s">
        <v>40</v>
      </c>
      <c r="E41" s="245">
        <v>73</v>
      </c>
      <c r="F41" s="291"/>
      <c r="G41" s="246">
        <v>14</v>
      </c>
      <c r="H41" s="247">
        <v>40.14</v>
      </c>
      <c r="I41" s="208">
        <f t="shared" si="0"/>
        <v>0</v>
      </c>
      <c r="J41" s="190">
        <f t="shared" si="1"/>
        <v>40.14</v>
      </c>
      <c r="K41" s="294"/>
      <c r="L41" s="297"/>
      <c r="M41" s="179"/>
      <c r="Z41" s="180"/>
      <c r="AA41" s="181"/>
      <c r="AB41" s="236"/>
      <c r="AC41" s="268"/>
      <c r="AD41" s="182"/>
      <c r="AE41" s="182"/>
      <c r="AF41" s="270">
        <f t="shared" si="9"/>
        <v>0</v>
      </c>
      <c r="AG41" s="181">
        <f t="shared" si="10"/>
        <v>2</v>
      </c>
      <c r="AH41" s="183">
        <f t="shared" si="11"/>
        <v>0</v>
      </c>
      <c r="AI41" s="183">
        <f t="shared" si="2"/>
        <v>0</v>
      </c>
      <c r="AJ41" s="236"/>
      <c r="AK41" s="238"/>
      <c r="AL41" s="236"/>
      <c r="AM41" s="236"/>
      <c r="AN41" s="236"/>
      <c r="AO41" s="236"/>
      <c r="AP41" s="239"/>
    </row>
    <row r="42" spans="1:42" ht="27" customHeight="1" thickBot="1" x14ac:dyDescent="0.35">
      <c r="A42" s="288"/>
      <c r="B42" s="332"/>
      <c r="C42" s="49"/>
      <c r="D42" s="223" t="s">
        <v>41</v>
      </c>
      <c r="E42" s="248"/>
      <c r="F42" s="292"/>
      <c r="G42" s="242"/>
      <c r="H42" s="243"/>
      <c r="I42" s="196">
        <f t="shared" si="0"/>
        <v>0</v>
      </c>
      <c r="J42" s="198">
        <f t="shared" si="1"/>
        <v>0</v>
      </c>
      <c r="K42" s="295"/>
      <c r="L42" s="298"/>
      <c r="M42" s="179"/>
      <c r="Z42" s="180"/>
      <c r="AA42" s="181"/>
      <c r="AB42" s="236"/>
      <c r="AC42" s="268"/>
      <c r="AD42" s="182"/>
      <c r="AE42" s="182"/>
      <c r="AF42" s="270">
        <f t="shared" si="9"/>
        <v>0</v>
      </c>
      <c r="AG42" s="181">
        <f t="shared" si="10"/>
        <v>2</v>
      </c>
      <c r="AH42" s="183">
        <f t="shared" si="11"/>
        <v>0</v>
      </c>
      <c r="AI42" s="183">
        <f t="shared" si="2"/>
        <v>0</v>
      </c>
      <c r="AJ42" s="236"/>
      <c r="AK42" s="238"/>
      <c r="AL42" s="236"/>
      <c r="AM42" s="236"/>
      <c r="AN42" s="236"/>
      <c r="AO42" s="236"/>
      <c r="AP42" s="239"/>
    </row>
    <row r="43" spans="1:42" ht="26.25" customHeight="1" x14ac:dyDescent="0.3">
      <c r="A43" s="288">
        <v>13</v>
      </c>
      <c r="B43" s="330" t="s">
        <v>162</v>
      </c>
      <c r="C43" s="54" t="s">
        <v>125</v>
      </c>
      <c r="D43" s="171" t="s">
        <v>62</v>
      </c>
      <c r="E43" s="232">
        <v>80</v>
      </c>
      <c r="F43" s="290">
        <f>IF(M6=3,AC43,AF42)</f>
        <v>0</v>
      </c>
      <c r="G43" s="233">
        <v>15</v>
      </c>
      <c r="H43" s="234">
        <v>40.270000000000003</v>
      </c>
      <c r="I43" s="173">
        <f t="shared" si="0"/>
        <v>0</v>
      </c>
      <c r="J43" s="175">
        <f t="shared" si="1"/>
        <v>40.270000000000003</v>
      </c>
      <c r="K43" s="293">
        <f t="shared" ref="K43" si="21">AVERAGE(J43:J44)</f>
        <v>40.395000000000003</v>
      </c>
      <c r="L43" s="296">
        <f>RANK(K43,K7:K60,1)</f>
        <v>17</v>
      </c>
      <c r="Z43" s="180">
        <f t="shared" si="3"/>
        <v>78.75</v>
      </c>
      <c r="AA43" s="181">
        <f t="shared" si="4"/>
        <v>77.5</v>
      </c>
      <c r="AB43" s="236">
        <f t="shared" si="5"/>
        <v>0</v>
      </c>
      <c r="AC43" s="268">
        <f t="shared" si="6"/>
        <v>0</v>
      </c>
      <c r="AD43" s="182">
        <f t="shared" si="7"/>
        <v>0</v>
      </c>
      <c r="AE43" s="182">
        <f t="shared" si="8"/>
        <v>0</v>
      </c>
      <c r="AF43" s="270">
        <f t="shared" si="9"/>
        <v>0</v>
      </c>
      <c r="AG43" s="181">
        <f t="shared" si="10"/>
        <v>2</v>
      </c>
      <c r="AH43" s="183">
        <f t="shared" si="11"/>
        <v>0</v>
      </c>
      <c r="AI43" s="183">
        <f t="shared" si="2"/>
        <v>0</v>
      </c>
      <c r="AJ43" s="236"/>
      <c r="AK43" s="238"/>
      <c r="AL43" s="236"/>
      <c r="AM43" s="236"/>
      <c r="AN43" s="236"/>
      <c r="AO43" s="236"/>
      <c r="AP43" s="239"/>
    </row>
    <row r="44" spans="1:42" ht="26.25" customHeight="1" x14ac:dyDescent="0.3">
      <c r="A44" s="288"/>
      <c r="B44" s="331"/>
      <c r="C44" s="49" t="s">
        <v>126</v>
      </c>
      <c r="D44" s="223" t="s">
        <v>63</v>
      </c>
      <c r="E44" s="248">
        <v>77.5</v>
      </c>
      <c r="F44" s="291"/>
      <c r="G44" s="242">
        <v>16</v>
      </c>
      <c r="H44" s="243">
        <v>40.520000000000003</v>
      </c>
      <c r="I44" s="208">
        <f t="shared" si="0"/>
        <v>0</v>
      </c>
      <c r="J44" s="190">
        <f t="shared" si="1"/>
        <v>40.520000000000003</v>
      </c>
      <c r="K44" s="294"/>
      <c r="L44" s="297"/>
      <c r="Z44" s="180"/>
      <c r="AA44" s="181"/>
      <c r="AB44" s="236"/>
      <c r="AC44" s="268"/>
      <c r="AD44" s="182"/>
      <c r="AE44" s="182"/>
      <c r="AF44" s="270">
        <f t="shared" si="9"/>
        <v>0</v>
      </c>
      <c r="AG44" s="181">
        <f t="shared" si="10"/>
        <v>2</v>
      </c>
      <c r="AH44" s="183">
        <f t="shared" si="11"/>
        <v>0</v>
      </c>
      <c r="AI44" s="183">
        <f t="shared" si="2"/>
        <v>0</v>
      </c>
      <c r="AJ44" s="236"/>
      <c r="AK44" s="238"/>
      <c r="AL44" s="236"/>
      <c r="AM44" s="236"/>
      <c r="AN44" s="236"/>
      <c r="AO44" s="236"/>
      <c r="AP44" s="239"/>
    </row>
    <row r="45" spans="1:42" ht="26.25" customHeight="1" thickBot="1" x14ac:dyDescent="0.35">
      <c r="A45" s="352"/>
      <c r="B45" s="367"/>
      <c r="C45" s="50"/>
      <c r="D45" s="249" t="s">
        <v>88</v>
      </c>
      <c r="E45" s="250"/>
      <c r="F45" s="292"/>
      <c r="G45" s="251"/>
      <c r="H45" s="252"/>
      <c r="I45" s="253">
        <f t="shared" si="0"/>
        <v>0</v>
      </c>
      <c r="J45" s="261">
        <f t="shared" si="1"/>
        <v>0</v>
      </c>
      <c r="K45" s="368"/>
      <c r="L45" s="360"/>
      <c r="Z45" s="180"/>
      <c r="AA45" s="181"/>
      <c r="AB45" s="236"/>
      <c r="AC45" s="268"/>
      <c r="AD45" s="182"/>
      <c r="AE45" s="182"/>
      <c r="AF45" s="270">
        <f t="shared" si="9"/>
        <v>0</v>
      </c>
      <c r="AG45" s="181">
        <f t="shared" si="10"/>
        <v>2</v>
      </c>
      <c r="AH45" s="183">
        <f t="shared" si="11"/>
        <v>0</v>
      </c>
      <c r="AI45" s="183">
        <f t="shared" si="2"/>
        <v>0</v>
      </c>
      <c r="AJ45" s="236"/>
      <c r="AK45" s="238"/>
      <c r="AL45" s="236"/>
      <c r="AM45" s="236"/>
      <c r="AN45" s="236"/>
      <c r="AO45" s="236"/>
      <c r="AP45" s="239"/>
    </row>
    <row r="46" spans="1:42" ht="26.25" customHeight="1" x14ac:dyDescent="0.3">
      <c r="A46" s="287">
        <v>14</v>
      </c>
      <c r="B46" s="330" t="s">
        <v>154</v>
      </c>
      <c r="C46" s="54" t="s">
        <v>121</v>
      </c>
      <c r="D46" s="171" t="s">
        <v>67</v>
      </c>
      <c r="E46" s="232">
        <v>82.2</v>
      </c>
      <c r="F46" s="290">
        <f>IF(M6=3,AC46,AF45)</f>
        <v>0</v>
      </c>
      <c r="G46" s="233">
        <v>16</v>
      </c>
      <c r="H46" s="234">
        <v>40.06</v>
      </c>
      <c r="I46" s="173">
        <f t="shared" si="0"/>
        <v>0</v>
      </c>
      <c r="J46" s="175">
        <f t="shared" si="1"/>
        <v>40.06</v>
      </c>
      <c r="K46" s="293">
        <f t="shared" ref="K46" si="22">AVERAGE(J46:J47)</f>
        <v>39.96</v>
      </c>
      <c r="L46" s="296">
        <f>RANK(K46,K7:K60,1)</f>
        <v>8</v>
      </c>
      <c r="Z46" s="180">
        <f t="shared" si="3"/>
        <v>81.2</v>
      </c>
      <c r="AA46" s="181">
        <f t="shared" si="4"/>
        <v>80.2</v>
      </c>
      <c r="AB46" s="236">
        <f t="shared" si="5"/>
        <v>0</v>
      </c>
      <c r="AC46" s="268">
        <f t="shared" si="6"/>
        <v>0</v>
      </c>
      <c r="AD46" s="182">
        <f t="shared" si="7"/>
        <v>0</v>
      </c>
      <c r="AE46" s="182">
        <f t="shared" si="8"/>
        <v>0</v>
      </c>
      <c r="AF46" s="270">
        <f t="shared" si="9"/>
        <v>0</v>
      </c>
      <c r="AG46" s="181">
        <f t="shared" si="10"/>
        <v>2</v>
      </c>
      <c r="AH46" s="183">
        <f t="shared" si="11"/>
        <v>0</v>
      </c>
      <c r="AI46" s="183">
        <f t="shared" si="2"/>
        <v>0</v>
      </c>
      <c r="AJ46" s="236"/>
      <c r="AK46" s="238"/>
      <c r="AL46" s="236"/>
      <c r="AM46" s="236"/>
      <c r="AN46" s="236"/>
      <c r="AO46" s="236"/>
      <c r="AP46" s="239"/>
    </row>
    <row r="47" spans="1:42" ht="26.25" customHeight="1" x14ac:dyDescent="0.3">
      <c r="A47" s="288"/>
      <c r="B47" s="331"/>
      <c r="C47" s="49" t="s">
        <v>138</v>
      </c>
      <c r="D47" s="223" t="s">
        <v>66</v>
      </c>
      <c r="E47" s="248">
        <v>80.2</v>
      </c>
      <c r="F47" s="291"/>
      <c r="G47" s="242">
        <v>11</v>
      </c>
      <c r="H47" s="243">
        <v>39.86</v>
      </c>
      <c r="I47" s="208">
        <f t="shared" si="0"/>
        <v>0</v>
      </c>
      <c r="J47" s="190">
        <f t="shared" si="1"/>
        <v>39.86</v>
      </c>
      <c r="K47" s="294"/>
      <c r="L47" s="297"/>
      <c r="Z47" s="180"/>
      <c r="AA47" s="181"/>
      <c r="AB47" s="236"/>
      <c r="AC47" s="268"/>
      <c r="AD47" s="182"/>
      <c r="AE47" s="182"/>
      <c r="AF47" s="270">
        <f t="shared" si="9"/>
        <v>0</v>
      </c>
      <c r="AG47" s="181">
        <f t="shared" si="10"/>
        <v>2</v>
      </c>
      <c r="AH47" s="183">
        <f t="shared" si="11"/>
        <v>0</v>
      </c>
      <c r="AI47" s="183">
        <f t="shared" si="2"/>
        <v>0</v>
      </c>
      <c r="AJ47" s="236"/>
      <c r="AK47" s="238"/>
      <c r="AL47" s="236"/>
      <c r="AM47" s="236"/>
      <c r="AN47" s="236"/>
      <c r="AO47" s="236"/>
      <c r="AP47" s="239"/>
    </row>
    <row r="48" spans="1:42" ht="26.25" customHeight="1" thickBot="1" x14ac:dyDescent="0.35">
      <c r="A48" s="289"/>
      <c r="B48" s="332"/>
      <c r="C48" s="51"/>
      <c r="D48" s="194" t="s">
        <v>89</v>
      </c>
      <c r="E48" s="245"/>
      <c r="F48" s="292"/>
      <c r="G48" s="246"/>
      <c r="H48" s="247"/>
      <c r="I48" s="196">
        <f t="shared" si="0"/>
        <v>0</v>
      </c>
      <c r="J48" s="198">
        <f t="shared" si="1"/>
        <v>0</v>
      </c>
      <c r="K48" s="295"/>
      <c r="L48" s="298"/>
      <c r="Z48" s="180"/>
      <c r="AA48" s="181"/>
      <c r="AB48" s="236"/>
      <c r="AC48" s="268"/>
      <c r="AD48" s="182"/>
      <c r="AE48" s="182"/>
      <c r="AF48" s="270">
        <f t="shared" si="9"/>
        <v>0</v>
      </c>
      <c r="AG48" s="181">
        <f t="shared" si="10"/>
        <v>2</v>
      </c>
      <c r="AH48" s="183">
        <f t="shared" si="11"/>
        <v>0</v>
      </c>
      <c r="AI48" s="183">
        <f t="shared" si="2"/>
        <v>0</v>
      </c>
      <c r="AJ48" s="236"/>
      <c r="AK48" s="238"/>
      <c r="AL48" s="236"/>
      <c r="AM48" s="236"/>
      <c r="AN48" s="236"/>
      <c r="AO48" s="236"/>
      <c r="AP48" s="239"/>
    </row>
    <row r="49" spans="1:42" ht="27" customHeight="1" x14ac:dyDescent="0.3">
      <c r="A49" s="287">
        <v>15</v>
      </c>
      <c r="B49" s="330" t="s">
        <v>156</v>
      </c>
      <c r="C49" s="54" t="s">
        <v>144</v>
      </c>
      <c r="D49" s="171" t="s">
        <v>90</v>
      </c>
      <c r="E49" s="232">
        <v>42.5</v>
      </c>
      <c r="F49" s="290">
        <f>IF(M6=3,AC49,AF48)</f>
        <v>0</v>
      </c>
      <c r="G49" s="233">
        <v>33</v>
      </c>
      <c r="H49" s="234">
        <v>40.020000000000003</v>
      </c>
      <c r="I49" s="173">
        <f t="shared" si="0"/>
        <v>0</v>
      </c>
      <c r="J49" s="175">
        <f t="shared" si="1"/>
        <v>40.020000000000003</v>
      </c>
      <c r="K49" s="293">
        <f t="shared" ref="K49" si="23">AVERAGE(J49:J50)</f>
        <v>39.900000000000006</v>
      </c>
      <c r="L49" s="296">
        <f>RANK(K49,K7:K60,1)</f>
        <v>5</v>
      </c>
      <c r="Z49" s="180">
        <f t="shared" si="3"/>
        <v>62.4</v>
      </c>
      <c r="AA49" s="181">
        <f>IF(E49&gt;84.9,E49,E50)</f>
        <v>82.3</v>
      </c>
      <c r="AB49" s="236">
        <f t="shared" si="5"/>
        <v>0</v>
      </c>
      <c r="AC49" s="268">
        <f t="shared" si="6"/>
        <v>0</v>
      </c>
      <c r="AD49" s="182">
        <f t="shared" si="7"/>
        <v>0</v>
      </c>
      <c r="AE49" s="182">
        <f t="shared" si="8"/>
        <v>0</v>
      </c>
      <c r="AF49" s="270">
        <f t="shared" si="9"/>
        <v>0</v>
      </c>
      <c r="AG49" s="181">
        <f t="shared" si="10"/>
        <v>2</v>
      </c>
      <c r="AH49" s="183">
        <f t="shared" si="11"/>
        <v>0</v>
      </c>
      <c r="AI49" s="183">
        <f t="shared" si="2"/>
        <v>0</v>
      </c>
      <c r="AJ49" s="236"/>
      <c r="AK49" s="238"/>
      <c r="AL49" s="236"/>
      <c r="AM49" s="236"/>
      <c r="AN49" s="236"/>
      <c r="AO49" s="236"/>
      <c r="AP49" s="239"/>
    </row>
    <row r="50" spans="1:42" ht="27" customHeight="1" x14ac:dyDescent="0.3">
      <c r="A50" s="288"/>
      <c r="B50" s="331"/>
      <c r="C50" s="49" t="s">
        <v>139</v>
      </c>
      <c r="D50" s="223" t="s">
        <v>91</v>
      </c>
      <c r="E50" s="248">
        <v>82.3</v>
      </c>
      <c r="F50" s="291"/>
      <c r="G50" s="242">
        <v>21</v>
      </c>
      <c r="H50" s="243">
        <v>39.78</v>
      </c>
      <c r="I50" s="208">
        <f t="shared" si="0"/>
        <v>0</v>
      </c>
      <c r="J50" s="190">
        <f t="shared" si="1"/>
        <v>39.78</v>
      </c>
      <c r="K50" s="294"/>
      <c r="L50" s="297"/>
      <c r="Z50" s="180"/>
      <c r="AA50" s="181"/>
      <c r="AB50" s="236"/>
      <c r="AC50" s="268"/>
      <c r="AD50" s="182"/>
      <c r="AE50" s="182"/>
      <c r="AF50" s="268"/>
      <c r="AG50" s="236"/>
      <c r="AH50" s="237"/>
      <c r="AI50" s="237"/>
      <c r="AJ50" s="236"/>
      <c r="AK50" s="238"/>
      <c r="AL50" s="236"/>
      <c r="AM50" s="236"/>
      <c r="AN50" s="236"/>
      <c r="AO50" s="236"/>
      <c r="AP50" s="239"/>
    </row>
    <row r="51" spans="1:42" ht="27" customHeight="1" thickBot="1" x14ac:dyDescent="0.35">
      <c r="A51" s="289"/>
      <c r="B51" s="332"/>
      <c r="C51" s="51"/>
      <c r="D51" s="194" t="s">
        <v>92</v>
      </c>
      <c r="E51" s="245"/>
      <c r="F51" s="292"/>
      <c r="G51" s="246"/>
      <c r="H51" s="247"/>
      <c r="I51" s="196">
        <f t="shared" si="0"/>
        <v>0</v>
      </c>
      <c r="J51" s="198">
        <f t="shared" si="1"/>
        <v>0</v>
      </c>
      <c r="K51" s="295"/>
      <c r="L51" s="298"/>
      <c r="Z51" s="180"/>
      <c r="AA51" s="181"/>
      <c r="AB51" s="236"/>
      <c r="AC51" s="268"/>
      <c r="AD51" s="182"/>
      <c r="AE51" s="182"/>
      <c r="AF51" s="269"/>
      <c r="AG51" s="262"/>
      <c r="AH51" s="263"/>
      <c r="AI51" s="263"/>
      <c r="AJ51" s="262"/>
      <c r="AK51" s="264"/>
      <c r="AL51" s="262"/>
      <c r="AM51" s="262"/>
      <c r="AN51" s="262"/>
      <c r="AO51" s="262"/>
      <c r="AP51" s="265"/>
    </row>
    <row r="52" spans="1:42" ht="27" customHeight="1" x14ac:dyDescent="0.3">
      <c r="A52" s="287">
        <v>16</v>
      </c>
      <c r="B52" s="287" t="s">
        <v>140</v>
      </c>
      <c r="C52" s="202" t="s">
        <v>141</v>
      </c>
      <c r="D52" s="171" t="s">
        <v>90</v>
      </c>
      <c r="E52" s="232">
        <v>86.7</v>
      </c>
      <c r="F52" s="290">
        <f>IF(M6=3,AC52,AF51)</f>
        <v>9</v>
      </c>
      <c r="G52" s="233">
        <v>21</v>
      </c>
      <c r="H52" s="234">
        <v>40.07</v>
      </c>
      <c r="I52" s="173">
        <f t="shared" ref="I52:I54" si="24">IF(E52&lt;84.9,0,IF(E52&lt;87.4,0.1,IF(E52&lt;89.9,0.15,IF(E52&lt;92.4,0.2,IF(E52&lt;94.9,0.25,IF(E52&lt;97.4,0.3,IF(E52&lt;99.9,0.35,0.4)))))))</f>
        <v>0.1</v>
      </c>
      <c r="J52" s="175">
        <f t="shared" ref="J52:J54" si="25">H52-I52</f>
        <v>39.97</v>
      </c>
      <c r="K52" s="293">
        <f t="shared" ref="K52" si="26">AVERAGE(J52:J53)</f>
        <v>40.22</v>
      </c>
      <c r="L52" s="296">
        <f>RANK(K52,K7:K60,1)</f>
        <v>16</v>
      </c>
      <c r="Z52" s="180">
        <f t="shared" si="3"/>
        <v>84.85</v>
      </c>
      <c r="AA52" s="181">
        <f t="shared" ref="AA52" si="27">IF(E52&gt;84.9,E52,E53)</f>
        <v>86.7</v>
      </c>
      <c r="AB52" s="236">
        <f t="shared" ref="AB52" si="28">COUNTIF(E52:E54,"&gt;84.9")</f>
        <v>1</v>
      </c>
      <c r="AC52" s="268">
        <f t="shared" ref="AC52" si="29">IF(AB52=1,AD52,AE52)</f>
        <v>9</v>
      </c>
      <c r="AD52" s="182">
        <f t="shared" ref="AD52" si="30">IF(AA52&lt;84.9,0,IF(AA52&lt;87.4,9,IF(AA52&lt;89.9,13.5,IF(AA52&lt;92.4,18,IF(AA52&lt;94.9,22.5,IF(AA52&lt;97.4,27,IF(AA52&lt;99.9,31.5,36)))))))</f>
        <v>9</v>
      </c>
      <c r="AE52" s="182">
        <f t="shared" ref="AE52" si="31">IF(Z52&lt;84.9,0,IF(Z52&lt;87.4,18,IF(Z52&lt;89.9,27,IF(Z52&lt;92.4,36,IF(Z52&lt;94.9,45,IF(Z52&lt;97.4,54,IF(Z52&lt;99.9,63,72)))))))</f>
        <v>0</v>
      </c>
    </row>
    <row r="53" spans="1:42" ht="21" x14ac:dyDescent="0.3">
      <c r="A53" s="288"/>
      <c r="B53" s="288"/>
      <c r="C53" s="222" t="s">
        <v>142</v>
      </c>
      <c r="D53" s="223" t="s">
        <v>91</v>
      </c>
      <c r="E53" s="248">
        <v>83</v>
      </c>
      <c r="F53" s="291"/>
      <c r="G53" s="242">
        <v>33</v>
      </c>
      <c r="H53" s="243">
        <v>40.47</v>
      </c>
      <c r="I53" s="208">
        <f t="shared" si="24"/>
        <v>0</v>
      </c>
      <c r="J53" s="190">
        <f t="shared" si="25"/>
        <v>40.47</v>
      </c>
      <c r="K53" s="294"/>
      <c r="L53" s="297"/>
      <c r="Z53" s="180"/>
      <c r="AA53" s="181"/>
      <c r="AB53" s="236"/>
      <c r="AC53" s="268"/>
      <c r="AD53" s="182"/>
      <c r="AE53" s="182"/>
    </row>
    <row r="54" spans="1:42" ht="21.6" thickBot="1" x14ac:dyDescent="0.35">
      <c r="A54" s="289"/>
      <c r="B54" s="289"/>
      <c r="C54" s="213"/>
      <c r="D54" s="194" t="s">
        <v>92</v>
      </c>
      <c r="E54" s="245"/>
      <c r="F54" s="292"/>
      <c r="G54" s="246"/>
      <c r="H54" s="247"/>
      <c r="I54" s="196">
        <f t="shared" si="24"/>
        <v>0</v>
      </c>
      <c r="J54" s="198">
        <f t="shared" si="25"/>
        <v>0</v>
      </c>
      <c r="K54" s="295"/>
      <c r="L54" s="298"/>
      <c r="Z54" s="180"/>
      <c r="AA54" s="181"/>
      <c r="AB54" s="236"/>
      <c r="AC54" s="268"/>
      <c r="AD54" s="182"/>
      <c r="AE54" s="182"/>
    </row>
    <row r="55" spans="1:42" ht="21" x14ac:dyDescent="0.3">
      <c r="A55" s="287">
        <v>18</v>
      </c>
      <c r="B55" s="287" t="s">
        <v>148</v>
      </c>
      <c r="C55" s="202" t="s">
        <v>149</v>
      </c>
      <c r="D55" s="171" t="s">
        <v>90</v>
      </c>
      <c r="E55" s="232">
        <v>85.5</v>
      </c>
      <c r="F55" s="290">
        <f>IF(M6=3,AC55,#REF!)</f>
        <v>9</v>
      </c>
      <c r="G55" s="233">
        <v>1</v>
      </c>
      <c r="H55" s="234">
        <v>39.71</v>
      </c>
      <c r="I55" s="173">
        <f t="shared" ref="I55:I60" si="32">IF(E55&lt;84.9,0,IF(E55&lt;87.4,0.1,IF(E55&lt;89.9,0.15,IF(E55&lt;92.4,0.2,IF(E55&lt;94.9,0.25,IF(E55&lt;97.4,0.3,IF(E55&lt;99.9,0.35,0.4)))))))</f>
        <v>0.1</v>
      </c>
      <c r="J55" s="175">
        <f t="shared" ref="J55:J60" si="33">H55-I55</f>
        <v>39.61</v>
      </c>
      <c r="K55" s="293">
        <f t="shared" ref="K55" si="34">AVERAGE(J55:J56)</f>
        <v>39.984999999999999</v>
      </c>
      <c r="L55" s="296">
        <f>RANK(K55,K7:K60,1)</f>
        <v>9</v>
      </c>
      <c r="Z55" s="180">
        <f t="shared" ref="Z55:Z58" si="35">AVERAGE(E55:E56)</f>
        <v>80</v>
      </c>
      <c r="AA55" s="181">
        <f t="shared" ref="AA55:AA58" si="36">IF(E55&gt;84.9,E55,E56)</f>
        <v>85.5</v>
      </c>
      <c r="AB55" s="236">
        <f t="shared" ref="AB55:AB58" si="37">COUNTIF(E55:E57,"&gt;84.9")</f>
        <v>1</v>
      </c>
      <c r="AC55" s="268">
        <f t="shared" ref="AC55:AC58" si="38">IF(AB55=1,AD55,AE55)</f>
        <v>9</v>
      </c>
      <c r="AD55" s="182">
        <f t="shared" ref="AD55:AD58" si="39">IF(AA55&lt;84.9,0,IF(AA55&lt;87.4,9,IF(AA55&lt;89.9,13.5,IF(AA55&lt;92.4,18,IF(AA55&lt;94.9,22.5,IF(AA55&lt;97.4,27,IF(AA55&lt;99.9,31.5,36)))))))</f>
        <v>9</v>
      </c>
      <c r="AE55" s="182">
        <f t="shared" ref="AE55:AE58" si="40">IF(Z55&lt;84.9,0,IF(Z55&lt;87.4,18,IF(Z55&lt;89.9,27,IF(Z55&lt;92.4,36,IF(Z55&lt;94.9,45,IF(Z55&lt;97.4,54,IF(Z55&lt;99.9,63,72)))))))</f>
        <v>0</v>
      </c>
    </row>
    <row r="56" spans="1:42" ht="21" x14ac:dyDescent="0.3">
      <c r="A56" s="288"/>
      <c r="B56" s="288"/>
      <c r="C56" s="222" t="s">
        <v>150</v>
      </c>
      <c r="D56" s="223" t="s">
        <v>91</v>
      </c>
      <c r="E56" s="248">
        <v>74.5</v>
      </c>
      <c r="F56" s="291"/>
      <c r="G56" s="242">
        <v>69</v>
      </c>
      <c r="H56" s="243">
        <v>40.36</v>
      </c>
      <c r="I56" s="208">
        <f t="shared" si="32"/>
        <v>0</v>
      </c>
      <c r="J56" s="190">
        <f t="shared" si="33"/>
        <v>40.36</v>
      </c>
      <c r="K56" s="294"/>
      <c r="L56" s="297"/>
      <c r="Z56" s="180"/>
      <c r="AA56" s="181"/>
      <c r="AB56" s="236"/>
      <c r="AC56" s="268"/>
      <c r="AD56" s="182"/>
      <c r="AE56" s="182"/>
    </row>
    <row r="57" spans="1:42" ht="21.6" thickBot="1" x14ac:dyDescent="0.35">
      <c r="A57" s="289"/>
      <c r="B57" s="289"/>
      <c r="C57" s="213"/>
      <c r="D57" s="194" t="s">
        <v>92</v>
      </c>
      <c r="E57" s="245"/>
      <c r="F57" s="292"/>
      <c r="G57" s="246"/>
      <c r="H57" s="247"/>
      <c r="I57" s="196">
        <f t="shared" si="32"/>
        <v>0</v>
      </c>
      <c r="J57" s="198">
        <f t="shared" si="33"/>
        <v>0</v>
      </c>
      <c r="K57" s="295"/>
      <c r="L57" s="298"/>
      <c r="Z57" s="180"/>
      <c r="AA57" s="181"/>
      <c r="AB57" s="236"/>
      <c r="AC57" s="268"/>
      <c r="AD57" s="182"/>
      <c r="AE57" s="182"/>
    </row>
    <row r="58" spans="1:42" ht="21" x14ac:dyDescent="0.3">
      <c r="A58" s="287">
        <v>19</v>
      </c>
      <c r="B58" s="287" t="s">
        <v>155</v>
      </c>
      <c r="C58" s="202" t="s">
        <v>151</v>
      </c>
      <c r="D58" s="171" t="s">
        <v>90</v>
      </c>
      <c r="E58" s="232">
        <v>76</v>
      </c>
      <c r="F58" s="290">
        <f>IF(M6=3,AC58,AF57)</f>
        <v>0</v>
      </c>
      <c r="G58" s="233">
        <v>2</v>
      </c>
      <c r="H58" s="234">
        <v>40.020000000000003</v>
      </c>
      <c r="I58" s="173">
        <f t="shared" si="32"/>
        <v>0</v>
      </c>
      <c r="J58" s="175">
        <f t="shared" si="33"/>
        <v>40.020000000000003</v>
      </c>
      <c r="K58" s="293">
        <f t="shared" ref="K58" si="41">AVERAGE(J58:J59)</f>
        <v>39.775000000000006</v>
      </c>
      <c r="L58" s="296">
        <f>RANK(K58,K7:K60,1)</f>
        <v>2</v>
      </c>
      <c r="Z58" s="180">
        <f t="shared" si="35"/>
        <v>77</v>
      </c>
      <c r="AA58" s="181">
        <f t="shared" si="36"/>
        <v>78</v>
      </c>
      <c r="AB58" s="236">
        <f t="shared" si="37"/>
        <v>0</v>
      </c>
      <c r="AC58" s="268">
        <f t="shared" si="38"/>
        <v>0</v>
      </c>
      <c r="AD58" s="182">
        <f t="shared" si="39"/>
        <v>0</v>
      </c>
      <c r="AE58" s="182">
        <f t="shared" si="40"/>
        <v>0</v>
      </c>
    </row>
    <row r="59" spans="1:42" ht="21" x14ac:dyDescent="0.3">
      <c r="A59" s="288"/>
      <c r="B59" s="288"/>
      <c r="C59" s="222" t="s">
        <v>152</v>
      </c>
      <c r="D59" s="223" t="s">
        <v>91</v>
      </c>
      <c r="E59" s="248">
        <v>78</v>
      </c>
      <c r="F59" s="291"/>
      <c r="G59" s="242">
        <v>1</v>
      </c>
      <c r="H59" s="243">
        <v>39.53</v>
      </c>
      <c r="I59" s="208">
        <f t="shared" si="32"/>
        <v>0</v>
      </c>
      <c r="J59" s="190">
        <f t="shared" si="33"/>
        <v>39.53</v>
      </c>
      <c r="K59" s="294"/>
      <c r="L59" s="297"/>
      <c r="Z59" s="180"/>
      <c r="AA59" s="181"/>
      <c r="AB59" s="236"/>
      <c r="AC59" s="268"/>
      <c r="AD59" s="182"/>
      <c r="AE59" s="182"/>
    </row>
    <row r="60" spans="1:42" ht="21.6" thickBot="1" x14ac:dyDescent="0.35">
      <c r="A60" s="289"/>
      <c r="B60" s="289"/>
      <c r="C60" s="213"/>
      <c r="D60" s="194" t="s">
        <v>92</v>
      </c>
      <c r="E60" s="245"/>
      <c r="F60" s="292"/>
      <c r="G60" s="246"/>
      <c r="H60" s="247"/>
      <c r="I60" s="196">
        <f t="shared" si="32"/>
        <v>0</v>
      </c>
      <c r="J60" s="198">
        <f t="shared" si="33"/>
        <v>0</v>
      </c>
      <c r="K60" s="295"/>
      <c r="L60" s="298"/>
      <c r="Z60" s="180"/>
      <c r="AA60" s="181"/>
      <c r="AB60" s="236"/>
      <c r="AC60" s="268"/>
      <c r="AD60" s="182"/>
      <c r="AE60" s="182"/>
    </row>
  </sheetData>
  <mergeCells count="107">
    <mergeCell ref="A52:A54"/>
    <mergeCell ref="B52:B54"/>
    <mergeCell ref="F52:F54"/>
    <mergeCell ref="K52:K54"/>
    <mergeCell ref="L52:L54"/>
    <mergeCell ref="A46:A48"/>
    <mergeCell ref="B46:B48"/>
    <mergeCell ref="F46:F48"/>
    <mergeCell ref="K46:K48"/>
    <mergeCell ref="L46:L48"/>
    <mergeCell ref="A49:A51"/>
    <mergeCell ref="B49:B51"/>
    <mergeCell ref="F49:F51"/>
    <mergeCell ref="K49:K51"/>
    <mergeCell ref="L49:L51"/>
    <mergeCell ref="A40:A42"/>
    <mergeCell ref="B40:B42"/>
    <mergeCell ref="F40:F42"/>
    <mergeCell ref="K40:K42"/>
    <mergeCell ref="L40:L42"/>
    <mergeCell ref="A43:A45"/>
    <mergeCell ref="B43:B45"/>
    <mergeCell ref="F43:F45"/>
    <mergeCell ref="K43:K45"/>
    <mergeCell ref="L43:L45"/>
    <mergeCell ref="A34:A36"/>
    <mergeCell ref="B34:B36"/>
    <mergeCell ref="F34:F36"/>
    <mergeCell ref="K34:K36"/>
    <mergeCell ref="L34:L36"/>
    <mergeCell ref="A37:A39"/>
    <mergeCell ref="B37:B39"/>
    <mergeCell ref="F37:F39"/>
    <mergeCell ref="K37:K39"/>
    <mergeCell ref="L37:L39"/>
    <mergeCell ref="A28:A30"/>
    <mergeCell ref="B28:B30"/>
    <mergeCell ref="F28:F30"/>
    <mergeCell ref="K28:K30"/>
    <mergeCell ref="L28:L30"/>
    <mergeCell ref="A31:A33"/>
    <mergeCell ref="B31:B33"/>
    <mergeCell ref="F31:F33"/>
    <mergeCell ref="K31:K33"/>
    <mergeCell ref="L31:L33"/>
    <mergeCell ref="A22:A24"/>
    <mergeCell ref="B22:B24"/>
    <mergeCell ref="F22:F24"/>
    <mergeCell ref="K22:K24"/>
    <mergeCell ref="L22:L24"/>
    <mergeCell ref="A25:A27"/>
    <mergeCell ref="B25:B27"/>
    <mergeCell ref="F25:F27"/>
    <mergeCell ref="K25:K27"/>
    <mergeCell ref="L25:L27"/>
    <mergeCell ref="A16:A18"/>
    <mergeCell ref="B16:B18"/>
    <mergeCell ref="F16:F18"/>
    <mergeCell ref="K16:K18"/>
    <mergeCell ref="L16:L18"/>
    <mergeCell ref="A19:A21"/>
    <mergeCell ref="B19:B21"/>
    <mergeCell ref="F19:F21"/>
    <mergeCell ref="K19:K21"/>
    <mergeCell ref="L19:L21"/>
    <mergeCell ref="M8:M9"/>
    <mergeCell ref="W11:X12"/>
    <mergeCell ref="A13:A15"/>
    <mergeCell ref="B13:B15"/>
    <mergeCell ref="F13:F15"/>
    <mergeCell ref="K13:K15"/>
    <mergeCell ref="L13:L15"/>
    <mergeCell ref="W13:X15"/>
    <mergeCell ref="A10:A12"/>
    <mergeCell ref="B10:B12"/>
    <mergeCell ref="F10:F12"/>
    <mergeCell ref="K10:K12"/>
    <mergeCell ref="L10:L12"/>
    <mergeCell ref="M11:M15"/>
    <mergeCell ref="A7:A9"/>
    <mergeCell ref="B7:B9"/>
    <mergeCell ref="F7:F9"/>
    <mergeCell ref="K7:K9"/>
    <mergeCell ref="L7:L9"/>
    <mergeCell ref="A1:L1"/>
    <mergeCell ref="A3:L3"/>
    <mergeCell ref="AF4:AM4"/>
    <mergeCell ref="A5:A6"/>
    <mergeCell ref="B5:B6"/>
    <mergeCell ref="C5:C6"/>
    <mergeCell ref="D5:D6"/>
    <mergeCell ref="E5:E6"/>
    <mergeCell ref="F5:F6"/>
    <mergeCell ref="G5:L5"/>
    <mergeCell ref="Z5:AE5"/>
    <mergeCell ref="AK5:AM5"/>
    <mergeCell ref="N6:U6"/>
    <mergeCell ref="A55:A57"/>
    <mergeCell ref="B55:B57"/>
    <mergeCell ref="F55:F57"/>
    <mergeCell ref="K55:K57"/>
    <mergeCell ref="L55:L57"/>
    <mergeCell ref="A58:A60"/>
    <mergeCell ref="B58:B60"/>
    <mergeCell ref="F58:F60"/>
    <mergeCell ref="K58:K60"/>
    <mergeCell ref="L58:L60"/>
  </mergeCells>
  <pageMargins left="0.31496062992125984" right="0.31496062992125984" top="0.15748031496062992" bottom="0.11811023622047245" header="0.31496062992125984" footer="0.31496062992125984"/>
  <pageSetup paperSize="9" scale="32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2:P82"/>
  <sheetViews>
    <sheetView zoomScale="90" zoomScaleNormal="90" workbookViewId="0">
      <selection activeCell="F14" sqref="F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158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120</v>
      </c>
      <c r="C8" s="95" t="s">
        <v>176</v>
      </c>
      <c r="D8" s="133">
        <f>COUNTA(C19:C83)</f>
        <v>22</v>
      </c>
      <c r="E8" s="100">
        <f>COUNTA(C19:C83)</f>
        <v>22</v>
      </c>
      <c r="F8" s="415">
        <f>MIN(C19:C82)</f>
        <v>39.51</v>
      </c>
      <c r="G8" s="136">
        <f>AVERAGE(C19:C85)</f>
        <v>40.065909090909088</v>
      </c>
      <c r="H8" s="81">
        <v>0</v>
      </c>
      <c r="I8" s="104">
        <f>G8-F8</f>
        <v>0.5559090909090898</v>
      </c>
      <c r="J8" s="109">
        <v>1.0659722222222221E-2</v>
      </c>
      <c r="K8" s="116">
        <f>J8</f>
        <v>1.0659722222222221E-2</v>
      </c>
      <c r="L8" s="117">
        <f>K8</f>
        <v>1.0659722222222221E-2</v>
      </c>
      <c r="M8" s="404" t="s">
        <v>242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119</v>
      </c>
      <c r="C9" s="96" t="s">
        <v>177</v>
      </c>
      <c r="D9" s="20">
        <f>COUNTA(D19:D83)+D8+1</f>
        <v>70</v>
      </c>
      <c r="E9" s="101">
        <f>COUNTA(D19:D83)+1</f>
        <v>48</v>
      </c>
      <c r="F9" s="414">
        <f>MIN(D19:D82)</f>
        <v>39.53</v>
      </c>
      <c r="G9" s="63">
        <f>AVERAGE(D19:D84)</f>
        <v>39.938936170212763</v>
      </c>
      <c r="H9" s="18">
        <v>2</v>
      </c>
      <c r="I9" s="105">
        <f>G9-F9</f>
        <v>0.40893617021276185</v>
      </c>
      <c r="J9" s="110">
        <v>3.394675925925926E-2</v>
      </c>
      <c r="K9" s="118">
        <f>J9-J8</f>
        <v>2.3287037037037037E-2</v>
      </c>
      <c r="L9" s="119">
        <f>K9</f>
        <v>2.3287037037037037E-2</v>
      </c>
      <c r="M9" s="405" t="s">
        <v>243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120</v>
      </c>
      <c r="C10" s="96" t="s">
        <v>178</v>
      </c>
      <c r="D10" s="20">
        <f>COUNTA(E19:E83)+D9+1</f>
        <v>135</v>
      </c>
      <c r="E10" s="101">
        <f>COUNTA(E19:E83)+1</f>
        <v>65</v>
      </c>
      <c r="F10" s="135">
        <f>MIN(E19:E84)</f>
        <v>39.61</v>
      </c>
      <c r="G10" s="62">
        <f>AVERAGE(E19:E85)</f>
        <v>39.846718750000008</v>
      </c>
      <c r="H10" s="18">
        <v>12</v>
      </c>
      <c r="I10" s="105">
        <f t="shared" ref="I10:I13" si="0">G10-F10</f>
        <v>0.23671875000000853</v>
      </c>
      <c r="J10" s="110">
        <v>6.5023148148148149E-2</v>
      </c>
      <c r="K10" s="118">
        <f>J10-J9</f>
        <v>3.107638888888889E-2</v>
      </c>
      <c r="L10" s="119">
        <f>K10+L8</f>
        <v>4.1736111111111113E-2</v>
      </c>
      <c r="M10" s="405" t="s">
        <v>244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119</v>
      </c>
      <c r="C11" s="96" t="s">
        <v>179</v>
      </c>
      <c r="D11" s="20">
        <f>COUNTA(F19:F83)+D10+1</f>
        <v>160</v>
      </c>
      <c r="E11" s="101">
        <f>COUNTA(F19:F83)+1</f>
        <v>25</v>
      </c>
      <c r="F11" s="106">
        <f>MIN(F19:F84)</f>
        <v>39.79</v>
      </c>
      <c r="G11" s="62">
        <f>AVERAGE(F19:F84)</f>
        <v>40.108333333333341</v>
      </c>
      <c r="H11" s="18">
        <v>9</v>
      </c>
      <c r="I11" s="105">
        <f t="shared" si="0"/>
        <v>0.31833333333334224</v>
      </c>
      <c r="J11" s="110">
        <v>7.7743055555555551E-2</v>
      </c>
      <c r="K11" s="118">
        <f>J11-J10</f>
        <v>1.2719907407407402E-2</v>
      </c>
      <c r="L11" s="119">
        <f>K11+L9</f>
        <v>3.6006944444444439E-2</v>
      </c>
      <c r="M11" s="405" t="s">
        <v>245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120</v>
      </c>
      <c r="C12" s="97" t="s">
        <v>177</v>
      </c>
      <c r="D12" s="20">
        <f>COUNTA(G19:G83)+D11+1</f>
        <v>200</v>
      </c>
      <c r="E12" s="101">
        <f>COUNTA(G19:G83)+1</f>
        <v>40</v>
      </c>
      <c r="F12" s="413">
        <f>MIN(G19:G84)</f>
        <v>39.57</v>
      </c>
      <c r="G12" s="62">
        <f>AVERAGE(G19:G884)</f>
        <v>39.843846153846165</v>
      </c>
      <c r="H12" s="18">
        <v>3</v>
      </c>
      <c r="I12" s="105">
        <f t="shared" si="0"/>
        <v>0.27384615384616495</v>
      </c>
      <c r="J12" s="110">
        <v>9.7268518518518518E-2</v>
      </c>
      <c r="K12" s="118">
        <f>J12-J11</f>
        <v>1.9525462962962967E-2</v>
      </c>
      <c r="L12" s="120">
        <f t="shared" ref="L12" si="1">K12+L10</f>
        <v>6.1261574074074079E-2</v>
      </c>
      <c r="M12" s="405" t="s">
        <v>246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119</v>
      </c>
      <c r="C13" s="98" t="s">
        <v>180</v>
      </c>
      <c r="D13" s="134">
        <f>COUNTA(H19:H83)+D12+1</f>
        <v>259</v>
      </c>
      <c r="E13" s="399">
        <f>COUNTA(H19:H83)+1</f>
        <v>59</v>
      </c>
      <c r="F13" s="415">
        <f>MIN(H19:H84)</f>
        <v>39.520000000000003</v>
      </c>
      <c r="G13" s="411">
        <f>AVERAGE(H19:H84)</f>
        <v>39.813103448275854</v>
      </c>
      <c r="H13" s="86">
        <v>9</v>
      </c>
      <c r="I13" s="108">
        <f t="shared" si="0"/>
        <v>0.29310344827585055</v>
      </c>
      <c r="J13" s="111" t="str">
        <f>'Общие результаты'!G6</f>
        <v>03:00:08</v>
      </c>
      <c r="K13" s="121">
        <f>J13-J12</f>
        <v>2.7824074074074071E-2</v>
      </c>
      <c r="L13" s="122">
        <f>K13+L11</f>
        <v>6.3831018518518509E-2</v>
      </c>
      <c r="M13" s="406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39.563333333333333</v>
      </c>
      <c r="G14" s="42">
        <f>AVERAGE(G8,G10,G12)</f>
        <v>39.918824664918418</v>
      </c>
      <c r="H14" s="68" t="s">
        <v>181</v>
      </c>
      <c r="I14" s="43">
        <f>AVERAGE(I8,I10,I12)</f>
        <v>0.35549133158508778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39.613333333333337</v>
      </c>
      <c r="G15" s="26">
        <f>AVERAGE(G9,G11,G13)</f>
        <v>39.953457650607319</v>
      </c>
      <c r="H15" s="69" t="s">
        <v>182</v>
      </c>
      <c r="I15" s="27">
        <f>AVERAGE(I9,I11,I13)</f>
        <v>0.3401243172739849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39.588333333333331</v>
      </c>
      <c r="G16" s="30">
        <f>AVERAGE(C19:H90)</f>
        <v>39.899370078740169</v>
      </c>
      <c r="H16" s="31"/>
      <c r="I16" s="32">
        <f>AVERAGE(I8:I13)</f>
        <v>0.34780782442953634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Петушков Андрей</v>
      </c>
      <c r="D18" s="33" t="str">
        <f>B9</f>
        <v>Манило Денис</v>
      </c>
      <c r="E18" s="33" t="str">
        <f>B10</f>
        <v>Петушков Андрей</v>
      </c>
      <c r="F18" s="33" t="str">
        <f>B11</f>
        <v>Манило Денис</v>
      </c>
      <c r="G18" s="33" t="str">
        <f>B12</f>
        <v>Петушков Андрей</v>
      </c>
      <c r="H18" s="33" t="str">
        <f>B13</f>
        <v>Манило Денис</v>
      </c>
      <c r="I18" s="17"/>
      <c r="J18" s="17"/>
    </row>
    <row r="19" spans="2:14" x14ac:dyDescent="0.3">
      <c r="B19" s="1">
        <v>1</v>
      </c>
      <c r="C19" s="34">
        <v>41.59</v>
      </c>
      <c r="D19" s="35">
        <v>42.19</v>
      </c>
      <c r="E19" s="35">
        <v>41.49</v>
      </c>
      <c r="F19" s="35">
        <v>41.63</v>
      </c>
      <c r="G19" s="35">
        <v>41.31</v>
      </c>
      <c r="H19" s="35">
        <v>40.78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42.94</v>
      </c>
      <c r="D20" s="37">
        <v>40.31</v>
      </c>
      <c r="E20" s="37">
        <v>39.93</v>
      </c>
      <c r="F20" s="37">
        <v>40.340000000000003</v>
      </c>
      <c r="G20" s="37">
        <v>40.159999999999997</v>
      </c>
      <c r="H20" s="37">
        <v>39.71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40.08</v>
      </c>
      <c r="D21" s="37">
        <v>40.78</v>
      </c>
      <c r="E21" s="37">
        <v>39.81</v>
      </c>
      <c r="F21" s="37">
        <v>40.159999999999997</v>
      </c>
      <c r="G21" s="37">
        <v>39.92</v>
      </c>
      <c r="H21" s="37">
        <v>39.520000000000003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40.43</v>
      </c>
      <c r="D22" s="37">
        <v>41.3</v>
      </c>
      <c r="E22" s="37">
        <v>39.65</v>
      </c>
      <c r="F22" s="37">
        <v>40.18</v>
      </c>
      <c r="G22" s="37">
        <v>39.97</v>
      </c>
      <c r="H22" s="37">
        <v>39.57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39.96</v>
      </c>
      <c r="D23" s="37">
        <v>39.979999999999997</v>
      </c>
      <c r="E23" s="37">
        <v>39.700000000000003</v>
      </c>
      <c r="F23" s="37">
        <v>40.03</v>
      </c>
      <c r="G23" s="37">
        <v>39.94</v>
      </c>
      <c r="H23" s="37">
        <v>40.229999999999997</v>
      </c>
      <c r="I23" s="123"/>
      <c r="J23" s="127"/>
      <c r="K23" s="123"/>
    </row>
    <row r="24" spans="2:14" x14ac:dyDescent="0.3">
      <c r="B24" s="1">
        <v>6</v>
      </c>
      <c r="C24" s="36">
        <v>39.950000000000003</v>
      </c>
      <c r="D24" s="37">
        <v>39.869999999999997</v>
      </c>
      <c r="E24" s="37">
        <v>39.909999999999997</v>
      </c>
      <c r="F24" s="37">
        <v>40</v>
      </c>
      <c r="G24" s="37">
        <v>39.880000000000003</v>
      </c>
      <c r="H24" s="37">
        <v>39.86</v>
      </c>
      <c r="I24" s="123"/>
      <c r="J24" s="127"/>
      <c r="K24" s="123"/>
    </row>
    <row r="25" spans="2:14" x14ac:dyDescent="0.3">
      <c r="B25" s="1">
        <v>7</v>
      </c>
      <c r="C25" s="36">
        <v>39.75</v>
      </c>
      <c r="D25" s="37">
        <v>39.83</v>
      </c>
      <c r="E25" s="37">
        <v>39.85</v>
      </c>
      <c r="F25" s="37">
        <v>39.96</v>
      </c>
      <c r="G25" s="37">
        <v>39.78</v>
      </c>
      <c r="H25" s="37">
        <v>39.909999999999997</v>
      </c>
      <c r="I25" s="123"/>
      <c r="J25" s="127"/>
      <c r="K25" s="123"/>
    </row>
    <row r="26" spans="2:14" x14ac:dyDescent="0.3">
      <c r="B26" s="1">
        <v>8</v>
      </c>
      <c r="C26" s="36">
        <v>39.85</v>
      </c>
      <c r="D26" s="37">
        <v>39.729999999999997</v>
      </c>
      <c r="E26" s="37">
        <v>39.700000000000003</v>
      </c>
      <c r="F26" s="37">
        <v>40.119999999999997</v>
      </c>
      <c r="G26" s="37">
        <v>39.869999999999997</v>
      </c>
      <c r="H26" s="37">
        <v>39.979999999999997</v>
      </c>
      <c r="I26" s="123"/>
      <c r="J26" s="127"/>
      <c r="K26" s="123"/>
    </row>
    <row r="27" spans="2:14" x14ac:dyDescent="0.3">
      <c r="B27" s="1">
        <v>9</v>
      </c>
      <c r="C27" s="41">
        <v>39.81</v>
      </c>
      <c r="D27" s="37">
        <v>39.74</v>
      </c>
      <c r="E27" s="37">
        <v>39.81</v>
      </c>
      <c r="F27" s="37">
        <v>39.840000000000003</v>
      </c>
      <c r="G27" s="37">
        <v>39.86</v>
      </c>
      <c r="H27" s="37">
        <v>39.94</v>
      </c>
      <c r="I27" s="123"/>
      <c r="J27" s="127"/>
      <c r="K27" s="123"/>
    </row>
    <row r="28" spans="2:14" x14ac:dyDescent="0.3">
      <c r="B28" s="1">
        <v>10</v>
      </c>
      <c r="C28" s="36">
        <v>39.69</v>
      </c>
      <c r="D28" s="37">
        <v>39.74</v>
      </c>
      <c r="E28" s="37">
        <v>39.729999999999997</v>
      </c>
      <c r="F28" s="37">
        <v>39.86</v>
      </c>
      <c r="G28" s="37">
        <v>39.79</v>
      </c>
      <c r="H28" s="37">
        <v>39.85</v>
      </c>
      <c r="I28" s="123"/>
      <c r="J28" s="127"/>
      <c r="K28" s="123"/>
    </row>
    <row r="29" spans="2:14" x14ac:dyDescent="0.3">
      <c r="B29" s="1">
        <v>11</v>
      </c>
      <c r="C29" s="36">
        <v>39.729999999999997</v>
      </c>
      <c r="D29" s="37">
        <v>39.69</v>
      </c>
      <c r="E29" s="37">
        <v>39.75</v>
      </c>
      <c r="F29" s="37">
        <v>40.840000000000003</v>
      </c>
      <c r="G29" s="37">
        <v>39.82</v>
      </c>
      <c r="H29" s="37">
        <v>39.97</v>
      </c>
      <c r="I29" s="123"/>
      <c r="J29" s="127"/>
      <c r="K29" s="123"/>
    </row>
    <row r="30" spans="2:14" x14ac:dyDescent="0.3">
      <c r="B30" s="1">
        <v>12</v>
      </c>
      <c r="C30" s="36">
        <v>39.51</v>
      </c>
      <c r="D30" s="37">
        <v>39.78</v>
      </c>
      <c r="E30" s="37">
        <v>39.630000000000003</v>
      </c>
      <c r="F30" s="37">
        <v>40.6</v>
      </c>
      <c r="G30" s="37">
        <v>39.799999999999997</v>
      </c>
      <c r="H30" s="37">
        <v>39.82</v>
      </c>
      <c r="I30" s="123"/>
      <c r="J30" s="127"/>
      <c r="K30" s="123"/>
    </row>
    <row r="31" spans="2:14" x14ac:dyDescent="0.3">
      <c r="B31" s="1">
        <v>13</v>
      </c>
      <c r="C31" s="36">
        <v>39.97</v>
      </c>
      <c r="D31" s="37">
        <v>39.76</v>
      </c>
      <c r="E31" s="37">
        <v>39.61</v>
      </c>
      <c r="F31" s="37">
        <v>39.880000000000003</v>
      </c>
      <c r="G31" s="37">
        <v>39.81</v>
      </c>
      <c r="H31" s="37">
        <v>39.75</v>
      </c>
      <c r="I31" s="123"/>
      <c r="J31" s="127"/>
      <c r="K31" s="124"/>
      <c r="L31" s="1"/>
    </row>
    <row r="32" spans="2:14" x14ac:dyDescent="0.3">
      <c r="B32" s="1">
        <v>14</v>
      </c>
      <c r="C32" s="39">
        <v>39.630000000000003</v>
      </c>
      <c r="D32" s="37">
        <v>39.71</v>
      </c>
      <c r="E32" s="37">
        <v>39.9</v>
      </c>
      <c r="F32" s="37">
        <v>39.89</v>
      </c>
      <c r="G32" s="37">
        <v>39.71</v>
      </c>
      <c r="H32" s="37">
        <v>39.78</v>
      </c>
      <c r="I32" s="123"/>
      <c r="J32" s="127"/>
      <c r="K32" s="124"/>
      <c r="L32" s="1"/>
    </row>
    <row r="33" spans="2:12" x14ac:dyDescent="0.3">
      <c r="B33" s="1">
        <v>15</v>
      </c>
      <c r="C33" s="36">
        <v>39.75</v>
      </c>
      <c r="D33" s="37">
        <v>39.700000000000003</v>
      </c>
      <c r="E33" s="37">
        <v>39.85</v>
      </c>
      <c r="F33" s="37">
        <v>39.83</v>
      </c>
      <c r="G33" s="37">
        <v>39.57</v>
      </c>
      <c r="H33" s="37">
        <v>39.619999999999997</v>
      </c>
      <c r="I33" s="123"/>
      <c r="J33" s="127"/>
      <c r="K33" s="124"/>
      <c r="L33" s="1"/>
    </row>
    <row r="34" spans="2:12" x14ac:dyDescent="0.3">
      <c r="B34" s="1">
        <v>16</v>
      </c>
      <c r="C34" s="36">
        <v>39.700000000000003</v>
      </c>
      <c r="D34" s="44">
        <v>39.590000000000003</v>
      </c>
      <c r="E34" s="37">
        <v>39.75</v>
      </c>
      <c r="F34" s="37">
        <v>40.19</v>
      </c>
      <c r="G34" s="37">
        <v>39.770000000000003</v>
      </c>
      <c r="H34" s="37">
        <v>39.92</v>
      </c>
      <c r="I34" s="123"/>
      <c r="J34" s="127"/>
      <c r="K34" s="124"/>
      <c r="L34" s="1"/>
    </row>
    <row r="35" spans="2:12" x14ac:dyDescent="0.3">
      <c r="B35" s="1">
        <v>17</v>
      </c>
      <c r="C35" s="36">
        <v>39.76</v>
      </c>
      <c r="D35" s="37">
        <v>39.909999999999997</v>
      </c>
      <c r="E35" s="37">
        <v>39.700000000000003</v>
      </c>
      <c r="F35" s="37">
        <v>40.18</v>
      </c>
      <c r="G35" s="37">
        <v>39.69</v>
      </c>
      <c r="H35" s="37">
        <v>39.840000000000003</v>
      </c>
      <c r="I35" s="123"/>
      <c r="J35" s="127"/>
      <c r="K35" s="124"/>
      <c r="L35" s="1"/>
    </row>
    <row r="36" spans="2:12" x14ac:dyDescent="0.3">
      <c r="B36" s="1">
        <v>18</v>
      </c>
      <c r="C36" s="36">
        <v>40.36</v>
      </c>
      <c r="D36" s="37">
        <v>39.96</v>
      </c>
      <c r="E36" s="37">
        <v>40.11</v>
      </c>
      <c r="F36" s="37">
        <v>39.950000000000003</v>
      </c>
      <c r="G36" s="37">
        <v>39.74</v>
      </c>
      <c r="H36" s="37">
        <v>39.83</v>
      </c>
      <c r="I36" s="123"/>
      <c r="J36" s="127"/>
      <c r="K36" s="124"/>
      <c r="L36" s="1"/>
    </row>
    <row r="37" spans="2:12" x14ac:dyDescent="0.3">
      <c r="B37" s="1">
        <v>19</v>
      </c>
      <c r="C37" s="36">
        <v>39.76</v>
      </c>
      <c r="D37" s="37">
        <v>40.799999999999997</v>
      </c>
      <c r="E37" s="37">
        <v>39.840000000000003</v>
      </c>
      <c r="F37" s="37">
        <v>39.950000000000003</v>
      </c>
      <c r="G37" s="37">
        <v>39.799999999999997</v>
      </c>
      <c r="H37" s="37">
        <v>39.75</v>
      </c>
      <c r="I37" s="123"/>
      <c r="J37" s="127"/>
      <c r="K37" s="124"/>
      <c r="L37" s="1"/>
    </row>
    <row r="38" spans="2:12" x14ac:dyDescent="0.3">
      <c r="B38" s="1">
        <v>20</v>
      </c>
      <c r="C38" s="36">
        <v>39.67</v>
      </c>
      <c r="D38" s="37">
        <v>39.53</v>
      </c>
      <c r="E38" s="37">
        <v>40</v>
      </c>
      <c r="F38" s="37">
        <v>39.81</v>
      </c>
      <c r="G38" s="37">
        <v>39.770000000000003</v>
      </c>
      <c r="H38" s="37">
        <v>39.75</v>
      </c>
      <c r="I38" s="123"/>
      <c r="J38" s="127"/>
      <c r="K38" s="124"/>
      <c r="L38" s="1"/>
    </row>
    <row r="39" spans="2:12" x14ac:dyDescent="0.3">
      <c r="B39" s="1">
        <v>21</v>
      </c>
      <c r="C39" s="36">
        <v>39.770000000000003</v>
      </c>
      <c r="D39" s="37">
        <v>40.39</v>
      </c>
      <c r="E39" s="37">
        <v>39.799999999999997</v>
      </c>
      <c r="F39" s="37">
        <v>39.86</v>
      </c>
      <c r="G39" s="37">
        <v>39.57</v>
      </c>
      <c r="H39" s="37">
        <v>39.74</v>
      </c>
      <c r="I39" s="123"/>
      <c r="J39" s="127"/>
      <c r="K39" s="124"/>
      <c r="L39" s="1"/>
    </row>
    <row r="40" spans="2:12" x14ac:dyDescent="0.3">
      <c r="B40" s="1">
        <v>22</v>
      </c>
      <c r="C40" s="36">
        <v>39.79</v>
      </c>
      <c r="D40" s="37">
        <v>40.01</v>
      </c>
      <c r="E40" s="37">
        <v>39.880000000000003</v>
      </c>
      <c r="F40" s="37">
        <v>39.79</v>
      </c>
      <c r="G40" s="37">
        <v>39.82</v>
      </c>
      <c r="H40" s="37">
        <v>39.67</v>
      </c>
      <c r="I40" s="123"/>
      <c r="J40" s="127"/>
      <c r="K40" s="124"/>
      <c r="L40" s="1"/>
    </row>
    <row r="41" spans="2:12" x14ac:dyDescent="0.3">
      <c r="B41" s="1">
        <v>23</v>
      </c>
      <c r="C41" s="36"/>
      <c r="D41" s="37">
        <v>39.840000000000003</v>
      </c>
      <c r="E41" s="37">
        <v>39.72</v>
      </c>
      <c r="F41" s="37">
        <v>39.85</v>
      </c>
      <c r="G41" s="37">
        <v>39.700000000000003</v>
      </c>
      <c r="H41" s="37">
        <v>39.89</v>
      </c>
      <c r="I41" s="123"/>
      <c r="J41" s="127"/>
      <c r="K41" s="124"/>
      <c r="L41" s="1"/>
    </row>
    <row r="42" spans="2:12" x14ac:dyDescent="0.3">
      <c r="B42" s="1">
        <v>24</v>
      </c>
      <c r="C42" s="36"/>
      <c r="D42" s="37">
        <v>39.85</v>
      </c>
      <c r="E42" s="37">
        <v>39.729999999999997</v>
      </c>
      <c r="F42" s="37">
        <v>39.86</v>
      </c>
      <c r="G42" s="37">
        <v>39.880000000000003</v>
      </c>
      <c r="H42" s="37">
        <v>39.82</v>
      </c>
      <c r="I42" s="123"/>
      <c r="J42" s="127"/>
      <c r="K42" s="124"/>
      <c r="L42" s="1"/>
    </row>
    <row r="43" spans="2:12" x14ac:dyDescent="0.3">
      <c r="B43" s="1">
        <v>25</v>
      </c>
      <c r="C43" s="36"/>
      <c r="D43" s="37">
        <v>39.770000000000003</v>
      </c>
      <c r="E43" s="37">
        <v>39.869999999999997</v>
      </c>
      <c r="F43" s="37"/>
      <c r="G43" s="37">
        <v>39.75</v>
      </c>
      <c r="H43" s="37">
        <v>39.630000000000003</v>
      </c>
      <c r="I43" s="123"/>
      <c r="J43" s="127"/>
      <c r="K43" s="124"/>
      <c r="L43" s="1"/>
    </row>
    <row r="44" spans="2:12" x14ac:dyDescent="0.3">
      <c r="B44" s="1">
        <v>26</v>
      </c>
      <c r="C44" s="36"/>
      <c r="D44" s="37">
        <v>39.82</v>
      </c>
      <c r="E44" s="37">
        <v>39.869999999999997</v>
      </c>
      <c r="F44" s="37"/>
      <c r="G44" s="37">
        <v>39.89</v>
      </c>
      <c r="H44" s="37">
        <v>39.57</v>
      </c>
      <c r="I44" s="123"/>
      <c r="J44" s="127"/>
      <c r="K44" s="124"/>
      <c r="L44" s="1"/>
    </row>
    <row r="45" spans="2:12" x14ac:dyDescent="0.3">
      <c r="B45" s="1">
        <v>27</v>
      </c>
      <c r="C45" s="36"/>
      <c r="D45" s="37">
        <v>39.79</v>
      </c>
      <c r="E45" s="37">
        <v>40.270000000000003</v>
      </c>
      <c r="F45" s="37"/>
      <c r="G45" s="37">
        <v>39.92</v>
      </c>
      <c r="H45" s="37">
        <v>39.590000000000003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39.75</v>
      </c>
      <c r="E46" s="37">
        <v>40.15</v>
      </c>
      <c r="F46" s="37"/>
      <c r="G46" s="37">
        <v>39.86</v>
      </c>
      <c r="H46" s="37">
        <v>39.67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39.71</v>
      </c>
      <c r="E47" s="37">
        <v>39.81</v>
      </c>
      <c r="F47" s="37"/>
      <c r="G47" s="37">
        <v>39.81</v>
      </c>
      <c r="H47" s="37">
        <v>40.15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39.93</v>
      </c>
      <c r="E48" s="37">
        <v>40.06</v>
      </c>
      <c r="F48" s="37"/>
      <c r="G48" s="37">
        <v>39.619999999999997</v>
      </c>
      <c r="H48" s="37">
        <v>39.96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39.83</v>
      </c>
      <c r="E49" s="37">
        <v>39.880000000000003</v>
      </c>
      <c r="F49" s="37"/>
      <c r="G49" s="37">
        <v>39.69</v>
      </c>
      <c r="H49" s="37">
        <v>39.64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39.75</v>
      </c>
      <c r="E50" s="37">
        <v>39.75</v>
      </c>
      <c r="F50" s="37"/>
      <c r="G50" s="37">
        <v>40.03</v>
      </c>
      <c r="H50" s="37">
        <v>39.79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39.6</v>
      </c>
      <c r="E51" s="37">
        <v>39.71</v>
      </c>
      <c r="F51" s="37"/>
      <c r="G51" s="37">
        <v>39.69</v>
      </c>
      <c r="H51" s="37">
        <v>39.76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39.76</v>
      </c>
      <c r="E52" s="37">
        <v>39.700000000000003</v>
      </c>
      <c r="F52" s="37"/>
      <c r="G52" s="37">
        <v>39.74</v>
      </c>
      <c r="H52" s="37">
        <v>39.76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39.76</v>
      </c>
      <c r="E53" s="37">
        <v>39.92</v>
      </c>
      <c r="F53" s="37"/>
      <c r="G53" s="37">
        <v>39.69</v>
      </c>
      <c r="H53" s="37">
        <v>39.54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39.81</v>
      </c>
      <c r="E54" s="37">
        <v>39.72</v>
      </c>
      <c r="F54" s="37"/>
      <c r="G54" s="37">
        <v>39.99</v>
      </c>
      <c r="H54" s="37">
        <v>40.020000000000003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39.69</v>
      </c>
      <c r="E55" s="37">
        <v>39.82</v>
      </c>
      <c r="F55" s="37"/>
      <c r="G55" s="37">
        <v>39.69</v>
      </c>
      <c r="H55" s="37">
        <v>39.83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39.85</v>
      </c>
      <c r="E56" s="37">
        <v>39.86</v>
      </c>
      <c r="F56" s="37"/>
      <c r="G56" s="37">
        <v>39.67</v>
      </c>
      <c r="H56" s="37">
        <v>39.909999999999997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39.78</v>
      </c>
      <c r="E57" s="37">
        <v>39.83</v>
      </c>
      <c r="F57" s="37"/>
      <c r="G57" s="37">
        <v>39.94</v>
      </c>
      <c r="H57" s="37">
        <v>39.69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39.799999999999997</v>
      </c>
      <c r="E58" s="37">
        <v>39.74</v>
      </c>
      <c r="F58" s="37"/>
      <c r="G58" s="37"/>
      <c r="H58" s="37">
        <v>39.61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39.78</v>
      </c>
      <c r="E59" s="37">
        <v>39.69</v>
      </c>
      <c r="F59" s="37"/>
      <c r="G59" s="37"/>
      <c r="H59" s="37">
        <v>39.86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39.950000000000003</v>
      </c>
      <c r="E60" s="37">
        <v>39.76</v>
      </c>
      <c r="F60" s="37"/>
      <c r="G60" s="37"/>
      <c r="H60" s="37">
        <v>39.81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39.729999999999997</v>
      </c>
      <c r="E61" s="37">
        <v>39.86</v>
      </c>
      <c r="F61" s="37"/>
      <c r="G61" s="37"/>
      <c r="H61" s="37">
        <v>39.61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39.82</v>
      </c>
      <c r="E62" s="37">
        <v>39.840000000000003</v>
      </c>
      <c r="F62" s="37"/>
      <c r="G62" s="37"/>
      <c r="H62" s="37">
        <v>39.67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39.950000000000003</v>
      </c>
      <c r="E63" s="37">
        <v>39.65</v>
      </c>
      <c r="F63" s="37"/>
      <c r="G63" s="37"/>
      <c r="H63" s="37">
        <v>39.630000000000003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39.83</v>
      </c>
      <c r="E64" s="37">
        <v>39.81</v>
      </c>
      <c r="F64" s="37"/>
      <c r="G64" s="37"/>
      <c r="H64" s="37">
        <v>39.869999999999997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39.68</v>
      </c>
      <c r="E65" s="37">
        <v>39.72</v>
      </c>
      <c r="F65" s="37"/>
      <c r="G65" s="37"/>
      <c r="H65" s="37">
        <v>39.9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>
        <v>39.65</v>
      </c>
      <c r="F66" s="37"/>
      <c r="G66" s="37"/>
      <c r="H66" s="37">
        <v>39.58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>
        <v>39.97</v>
      </c>
      <c r="F67" s="37"/>
      <c r="G67" s="37"/>
      <c r="H67" s="37">
        <v>40.549999999999997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>
        <v>40.29</v>
      </c>
      <c r="F68" s="37"/>
      <c r="G68" s="37"/>
      <c r="H68" s="37">
        <v>39.840000000000003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>
        <v>39.69</v>
      </c>
      <c r="F69" s="37"/>
      <c r="G69" s="37"/>
      <c r="H69" s="37">
        <v>39.61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>
        <v>39.92</v>
      </c>
      <c r="F70" s="37"/>
      <c r="G70" s="37"/>
      <c r="H70" s="37">
        <v>39.97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>
        <v>39.94</v>
      </c>
      <c r="F71" s="37"/>
      <c r="G71" s="37"/>
      <c r="H71" s="37">
        <v>39.71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>
        <v>39.9</v>
      </c>
      <c r="F72" s="37"/>
      <c r="G72" s="37"/>
      <c r="H72" s="37">
        <v>39.770000000000003</v>
      </c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>
        <v>39.74</v>
      </c>
      <c r="F73" s="37"/>
      <c r="G73" s="37"/>
      <c r="H73" s="37">
        <v>39.67</v>
      </c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>
        <v>39.82</v>
      </c>
      <c r="F74" s="37"/>
      <c r="G74" s="37"/>
      <c r="H74" s="37">
        <v>39.869999999999997</v>
      </c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>
        <v>39.770000000000003</v>
      </c>
      <c r="F75" s="37"/>
      <c r="G75" s="37"/>
      <c r="H75" s="37">
        <v>39.729999999999997</v>
      </c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>
        <v>39.83</v>
      </c>
      <c r="F76" s="123"/>
      <c r="G76" s="123"/>
      <c r="H76" s="123">
        <v>39.89</v>
      </c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>
        <v>39.78</v>
      </c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>
        <v>39.75</v>
      </c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>
        <v>39.76</v>
      </c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>
        <v>39.75</v>
      </c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>
        <v>39.82</v>
      </c>
      <c r="F81" s="131"/>
      <c r="G81" s="131"/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E82" s="2">
        <v>39.67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"/>
    <row r="4" spans="1:16" ht="18" thickBot="1" x14ac:dyDescent="0.4">
      <c r="A4" s="370" t="s">
        <v>156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139</v>
      </c>
      <c r="C8" s="95" t="s">
        <v>183</v>
      </c>
      <c r="D8" s="133">
        <f>COUNTA(C19:C83)</f>
        <v>36</v>
      </c>
      <c r="E8" s="100">
        <f>COUNTA(C19:C83)</f>
        <v>36</v>
      </c>
      <c r="F8" s="417">
        <f>MIN(C19:C82)</f>
        <v>39.700000000000003</v>
      </c>
      <c r="G8" s="136">
        <f>AVERAGE(C19:C85)</f>
        <v>40.148611111111109</v>
      </c>
      <c r="H8" s="81">
        <v>4</v>
      </c>
      <c r="I8" s="104">
        <f>G8-F8</f>
        <v>0.44861111111110574</v>
      </c>
      <c r="J8" s="109">
        <v>1.7199074074074071E-2</v>
      </c>
      <c r="K8" s="116">
        <f>J8</f>
        <v>1.7199074074074071E-2</v>
      </c>
      <c r="L8" s="117">
        <f>K8</f>
        <v>1.7199074074074071E-2</v>
      </c>
      <c r="M8" s="404" t="s">
        <v>237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144</v>
      </c>
      <c r="C9" s="96" t="s">
        <v>180</v>
      </c>
      <c r="D9" s="20">
        <f>COUNTA(D19:D83)+D8+1</f>
        <v>99</v>
      </c>
      <c r="E9" s="101">
        <f>COUNTA(D19:D83)+1</f>
        <v>63</v>
      </c>
      <c r="F9" s="414">
        <f>MIN(D19:D82)</f>
        <v>39.53</v>
      </c>
      <c r="G9" s="63">
        <f>AVERAGE(D19:D84)</f>
        <v>39.890806451612896</v>
      </c>
      <c r="H9" s="18">
        <v>9</v>
      </c>
      <c r="I9" s="105">
        <f>G9-F9</f>
        <v>0.36080645161289482</v>
      </c>
      <c r="J9" s="110">
        <v>4.7407407407407405E-2</v>
      </c>
      <c r="K9" s="118">
        <f>J9-J8</f>
        <v>3.0208333333333334E-2</v>
      </c>
      <c r="L9" s="119">
        <f>K9</f>
        <v>3.0208333333333334E-2</v>
      </c>
      <c r="M9" s="405" t="s">
        <v>238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139</v>
      </c>
      <c r="C10" s="96" t="s">
        <v>184</v>
      </c>
      <c r="D10" s="20">
        <f>COUNTA(E19:E83)+D9+1</f>
        <v>138</v>
      </c>
      <c r="E10" s="101">
        <f>COUNTA(E19:E83)+1</f>
        <v>39</v>
      </c>
      <c r="F10" s="416">
        <f>MIN(E19:E84)</f>
        <v>39.840000000000003</v>
      </c>
      <c r="G10" s="62">
        <f>AVERAGE(E19:E85)</f>
        <v>40.078157894736847</v>
      </c>
      <c r="H10" s="18">
        <v>10</v>
      </c>
      <c r="I10" s="105">
        <f t="shared" ref="I10:I13" si="0">G10-F10</f>
        <v>0.2381578947368439</v>
      </c>
      <c r="J10" s="110">
        <v>6.6562500000000011E-2</v>
      </c>
      <c r="K10" s="118">
        <f>J10-J9</f>
        <v>1.9155092592592605E-2</v>
      </c>
      <c r="L10" s="119">
        <f>K10+L8</f>
        <v>3.6354166666666674E-2</v>
      </c>
      <c r="M10" s="405" t="s">
        <v>239</v>
      </c>
      <c r="N10" s="84" t="s">
        <v>316</v>
      </c>
      <c r="O10" s="70" t="s">
        <v>318</v>
      </c>
      <c r="P10" s="19"/>
    </row>
    <row r="11" spans="1:16" s="3" customFormat="1" ht="30" customHeight="1" thickBot="1" x14ac:dyDescent="0.35">
      <c r="A11" s="93">
        <v>4</v>
      </c>
      <c r="B11" s="99" t="s">
        <v>144</v>
      </c>
      <c r="C11" s="96" t="s">
        <v>170</v>
      </c>
      <c r="D11" s="20">
        <f>COUNTA(F19:F83)+D10+1</f>
        <v>193</v>
      </c>
      <c r="E11" s="101">
        <f>COUNTA(F19:F83)+1</f>
        <v>55</v>
      </c>
      <c r="F11" s="415">
        <f>MIN(F19:F84)</f>
        <v>39.49</v>
      </c>
      <c r="G11" s="62">
        <f>AVERAGE(F19:F84)</f>
        <v>39.746296296296293</v>
      </c>
      <c r="H11" s="18">
        <v>11</v>
      </c>
      <c r="I11" s="105">
        <f t="shared" si="0"/>
        <v>0.25629629629629136</v>
      </c>
      <c r="J11" s="110">
        <v>9.302083333333333E-2</v>
      </c>
      <c r="K11" s="118">
        <f>J11-J10</f>
        <v>2.645833333333332E-2</v>
      </c>
      <c r="L11" s="119">
        <f>K11+L9</f>
        <v>5.6666666666666657E-2</v>
      </c>
      <c r="M11" s="405" t="s">
        <v>240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144</v>
      </c>
      <c r="C12" s="97" t="s">
        <v>171</v>
      </c>
      <c r="D12" s="20">
        <f>COUNTA(G19:G83)+D11+1</f>
        <v>217</v>
      </c>
      <c r="E12" s="101">
        <f>COUNTA(G19:G83)+1</f>
        <v>24</v>
      </c>
      <c r="F12" s="135">
        <f>MIN(G19:G84)</f>
        <v>39.81</v>
      </c>
      <c r="G12" s="62">
        <f>AVERAGE(G19:G884)</f>
        <v>40.058695652173917</v>
      </c>
      <c r="H12" s="18">
        <v>3</v>
      </c>
      <c r="I12" s="105">
        <f t="shared" si="0"/>
        <v>0.24869565217391454</v>
      </c>
      <c r="J12" s="110">
        <v>0.10523148148148148</v>
      </c>
      <c r="K12" s="118">
        <f>J12-J11</f>
        <v>1.2210648148148151E-2</v>
      </c>
      <c r="L12" s="120">
        <f>K12+L11</f>
        <v>6.8877314814814808E-2</v>
      </c>
      <c r="M12" s="405" t="s">
        <v>241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139</v>
      </c>
      <c r="C13" s="98" t="s">
        <v>172</v>
      </c>
      <c r="D13" s="134">
        <f>COUNTA(H19:H83)+D12+1</f>
        <v>259</v>
      </c>
      <c r="E13" s="399">
        <f>COUNTA(H19:H83)+1</f>
        <v>42</v>
      </c>
      <c r="F13" s="107">
        <f>MIN(H19:H84)</f>
        <v>39.89</v>
      </c>
      <c r="G13" s="85">
        <f>AVERAGE(H19:H84)</f>
        <v>40.238048780487794</v>
      </c>
      <c r="H13" s="86">
        <v>3</v>
      </c>
      <c r="I13" s="108">
        <f t="shared" si="0"/>
        <v>0.34804878048779386</v>
      </c>
      <c r="J13" s="111" t="str">
        <f>'Общие результаты'!G6</f>
        <v>03:00:08</v>
      </c>
      <c r="K13" s="121">
        <f>J13-J12</f>
        <v>1.9861111111111107E-2</v>
      </c>
      <c r="L13" s="122">
        <f>K13+L10</f>
        <v>5.6215277777777781E-2</v>
      </c>
      <c r="M13" s="406"/>
      <c r="N13" s="87"/>
      <c r="O13" s="61"/>
    </row>
    <row r="14" spans="1:16" s="3" customFormat="1" ht="30" customHeight="1" x14ac:dyDescent="0.25">
      <c r="A14" s="65"/>
      <c r="B14" s="66"/>
      <c r="C14" s="67"/>
      <c r="D14" s="67"/>
      <c r="E14" s="67"/>
      <c r="F14" s="40">
        <f>AVERAGE(F8,F10,F13)</f>
        <v>39.81</v>
      </c>
      <c r="G14" s="42">
        <f>AVERAGE(G8,G10,G13)</f>
        <v>40.154939262111917</v>
      </c>
      <c r="H14" s="68" t="s">
        <v>182</v>
      </c>
      <c r="I14" s="43">
        <f>AVERAGE(I8,I10,I13)</f>
        <v>0.3449392621119145</v>
      </c>
      <c r="J14" s="67"/>
      <c r="K14" s="67"/>
      <c r="L14" s="67"/>
      <c r="M14" s="21"/>
      <c r="N14" s="21"/>
    </row>
    <row r="15" spans="1:16" ht="27.75" customHeight="1" x14ac:dyDescent="0.25">
      <c r="A15" s="22"/>
      <c r="B15" s="22"/>
      <c r="C15" s="22"/>
      <c r="D15" s="23"/>
      <c r="E15" s="24"/>
      <c r="F15" s="25">
        <f>AVERAGE(F9,F11,F12)</f>
        <v>39.610000000000007</v>
      </c>
      <c r="G15" s="26">
        <f>AVERAGE(G9,G11,G12)</f>
        <v>39.898599466694371</v>
      </c>
      <c r="H15" s="69" t="s">
        <v>185</v>
      </c>
      <c r="I15" s="27">
        <f>AVERAGE(I9,I11,I12)</f>
        <v>0.28859946669436692</v>
      </c>
      <c r="J15" s="24"/>
      <c r="K15" s="24" t="s">
        <v>22</v>
      </c>
      <c r="L15" s="24"/>
      <c r="M15" s="21"/>
      <c r="N15" s="21"/>
    </row>
    <row r="16" spans="1:16" ht="30" customHeight="1" thickBot="1" x14ac:dyDescent="0.3">
      <c r="A16" s="28"/>
      <c r="B16" s="28"/>
      <c r="C16" s="28"/>
      <c r="D16" s="24"/>
      <c r="E16" s="24"/>
      <c r="F16" s="29">
        <f>AVERAGE(F8:F13)</f>
        <v>39.71</v>
      </c>
      <c r="G16" s="30">
        <f>AVERAGE(C19:H90)</f>
        <v>39.995905511811017</v>
      </c>
      <c r="H16" s="31"/>
      <c r="I16" s="32">
        <f>AVERAGE(I8:I13)</f>
        <v>0.31676936440314069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Лысенский Денис</v>
      </c>
      <c r="D18" s="33" t="str">
        <f>B9</f>
        <v>Мифтахутдинов Ильяс</v>
      </c>
      <c r="E18" s="33" t="str">
        <f>B10</f>
        <v>Лысенский Денис</v>
      </c>
      <c r="F18" s="33" t="str">
        <f>B11</f>
        <v>Мифтахутдинов Ильяс</v>
      </c>
      <c r="G18" s="33" t="str">
        <f>B12</f>
        <v>Мифтахутдинов Ильяс</v>
      </c>
      <c r="H18" s="33" t="str">
        <f>B13</f>
        <v>Лысенский Денис</v>
      </c>
      <c r="I18" s="17"/>
      <c r="J18" s="17"/>
    </row>
    <row r="19" spans="2:14" x14ac:dyDescent="0.3">
      <c r="B19" s="1">
        <v>1</v>
      </c>
      <c r="C19" s="34">
        <v>41.65</v>
      </c>
      <c r="D19" s="35">
        <v>42.03</v>
      </c>
      <c r="E19" s="35">
        <v>41.68</v>
      </c>
      <c r="F19" s="35">
        <v>41.17</v>
      </c>
      <c r="G19" s="35">
        <v>40.99</v>
      </c>
      <c r="H19" s="35">
        <v>41.57</v>
      </c>
      <c r="I19" s="125"/>
      <c r="J19" s="126"/>
      <c r="K19" s="123"/>
      <c r="M19" s="2"/>
      <c r="N19" s="2"/>
    </row>
    <row r="20" spans="2:14" ht="15" x14ac:dyDescent="0.25">
      <c r="B20" s="1">
        <v>2</v>
      </c>
      <c r="C20" s="36">
        <v>41.78</v>
      </c>
      <c r="D20" s="37">
        <v>39.840000000000003</v>
      </c>
      <c r="E20" s="37">
        <v>40.42</v>
      </c>
      <c r="F20" s="37">
        <v>40.01</v>
      </c>
      <c r="G20" s="37">
        <v>39.909999999999997</v>
      </c>
      <c r="H20" s="37">
        <v>39.909999999999997</v>
      </c>
      <c r="I20" s="123"/>
      <c r="J20" s="127"/>
      <c r="K20" s="123"/>
      <c r="M20" s="3"/>
      <c r="N20" s="3"/>
    </row>
    <row r="21" spans="2:14" ht="15" x14ac:dyDescent="0.25">
      <c r="B21" s="1">
        <v>3</v>
      </c>
      <c r="C21" s="36">
        <v>40.43</v>
      </c>
      <c r="D21" s="37">
        <v>39.99</v>
      </c>
      <c r="E21" s="37">
        <v>40.380000000000003</v>
      </c>
      <c r="F21" s="37">
        <v>39.99</v>
      </c>
      <c r="G21" s="37">
        <v>39.86</v>
      </c>
      <c r="H21" s="37">
        <v>39.94</v>
      </c>
      <c r="I21" s="123"/>
      <c r="J21" s="127"/>
      <c r="K21" s="123"/>
      <c r="M21" s="3"/>
      <c r="N21" s="3"/>
    </row>
    <row r="22" spans="2:14" ht="15" x14ac:dyDescent="0.25">
      <c r="B22" s="1">
        <v>4</v>
      </c>
      <c r="C22" s="36">
        <v>41</v>
      </c>
      <c r="D22" s="37">
        <v>40.119999999999997</v>
      </c>
      <c r="E22" s="37">
        <v>39.950000000000003</v>
      </c>
      <c r="F22" s="37">
        <v>39.81</v>
      </c>
      <c r="G22" s="37">
        <v>40</v>
      </c>
      <c r="H22" s="37">
        <v>40.159999999999997</v>
      </c>
      <c r="I22" s="123"/>
      <c r="J22" s="127"/>
      <c r="K22" s="123"/>
      <c r="M22" s="3"/>
      <c r="N22" s="3"/>
    </row>
    <row r="23" spans="2:14" ht="15" x14ac:dyDescent="0.25">
      <c r="B23" s="1">
        <v>5</v>
      </c>
      <c r="C23" s="36">
        <v>40.04</v>
      </c>
      <c r="D23" s="37">
        <v>40.03</v>
      </c>
      <c r="E23" s="37">
        <v>40.08</v>
      </c>
      <c r="F23" s="37">
        <v>39.659999999999997</v>
      </c>
      <c r="G23" s="37">
        <v>39.93</v>
      </c>
      <c r="H23" s="37">
        <v>40.049999999999997</v>
      </c>
      <c r="I23" s="123"/>
      <c r="J23" s="127"/>
      <c r="K23" s="123"/>
    </row>
    <row r="24" spans="2:14" ht="15" x14ac:dyDescent="0.25">
      <c r="B24" s="1">
        <v>6</v>
      </c>
      <c r="C24" s="36">
        <v>40.39</v>
      </c>
      <c r="D24" s="37">
        <v>40.520000000000003</v>
      </c>
      <c r="E24" s="37">
        <v>40</v>
      </c>
      <c r="F24" s="37">
        <v>39.76</v>
      </c>
      <c r="G24" s="37">
        <v>40</v>
      </c>
      <c r="H24" s="37">
        <v>40.130000000000003</v>
      </c>
      <c r="I24" s="123"/>
      <c r="J24" s="127"/>
      <c r="K24" s="123"/>
    </row>
    <row r="25" spans="2:14" ht="15" x14ac:dyDescent="0.25">
      <c r="B25" s="1">
        <v>7</v>
      </c>
      <c r="C25" s="36">
        <v>40.14</v>
      </c>
      <c r="D25" s="37">
        <v>39.700000000000003</v>
      </c>
      <c r="E25" s="37">
        <v>40.29</v>
      </c>
      <c r="F25" s="37">
        <v>40.020000000000003</v>
      </c>
      <c r="G25" s="37">
        <v>40.11</v>
      </c>
      <c r="H25" s="37">
        <v>41.5</v>
      </c>
      <c r="I25" s="123"/>
      <c r="J25" s="127"/>
      <c r="K25" s="123"/>
    </row>
    <row r="26" spans="2:14" ht="15" x14ac:dyDescent="0.25">
      <c r="B26" s="1">
        <v>8</v>
      </c>
      <c r="C26" s="36">
        <v>40.18</v>
      </c>
      <c r="D26" s="37">
        <v>40.04</v>
      </c>
      <c r="E26" s="37">
        <v>39.979999999999997</v>
      </c>
      <c r="F26" s="37">
        <v>39.700000000000003</v>
      </c>
      <c r="G26" s="37">
        <v>40.22</v>
      </c>
      <c r="H26" s="37">
        <v>40.01</v>
      </c>
      <c r="I26" s="123"/>
      <c r="J26" s="127"/>
      <c r="K26" s="123"/>
    </row>
    <row r="27" spans="2:14" ht="15" x14ac:dyDescent="0.25">
      <c r="B27" s="1">
        <v>9</v>
      </c>
      <c r="C27" s="41">
        <v>40.57</v>
      </c>
      <c r="D27" s="37">
        <v>40.1</v>
      </c>
      <c r="E27" s="37">
        <v>40.1</v>
      </c>
      <c r="F27" s="37">
        <v>39.72</v>
      </c>
      <c r="G27" s="37">
        <v>40</v>
      </c>
      <c r="H27" s="37">
        <v>39.89</v>
      </c>
      <c r="I27" s="123"/>
      <c r="J27" s="127"/>
      <c r="K27" s="123"/>
    </row>
    <row r="28" spans="2:14" ht="15" x14ac:dyDescent="0.25">
      <c r="B28" s="1">
        <v>10</v>
      </c>
      <c r="C28" s="36">
        <v>39.93</v>
      </c>
      <c r="D28" s="37">
        <v>39.729999999999997</v>
      </c>
      <c r="E28" s="37">
        <v>39.97</v>
      </c>
      <c r="F28" s="37">
        <v>39.53</v>
      </c>
      <c r="G28" s="37">
        <v>39.950000000000003</v>
      </c>
      <c r="H28" s="37">
        <v>40.03</v>
      </c>
      <c r="I28" s="123"/>
      <c r="J28" s="127"/>
      <c r="K28" s="123"/>
    </row>
    <row r="29" spans="2:14" ht="15" x14ac:dyDescent="0.25">
      <c r="B29" s="1">
        <v>11</v>
      </c>
      <c r="C29" s="36">
        <v>40.14</v>
      </c>
      <c r="D29" s="37">
        <v>39.81</v>
      </c>
      <c r="E29" s="37">
        <v>40.090000000000003</v>
      </c>
      <c r="F29" s="37">
        <v>39.659999999999997</v>
      </c>
      <c r="G29" s="37">
        <v>40</v>
      </c>
      <c r="H29" s="37">
        <v>40.24</v>
      </c>
      <c r="I29" s="123"/>
      <c r="J29" s="127"/>
      <c r="K29" s="123"/>
    </row>
    <row r="30" spans="2:14" ht="15" x14ac:dyDescent="0.25">
      <c r="B30" s="1">
        <v>12</v>
      </c>
      <c r="C30" s="36">
        <v>40.020000000000003</v>
      </c>
      <c r="D30" s="37">
        <v>39.630000000000003</v>
      </c>
      <c r="E30" s="37">
        <v>40.159999999999997</v>
      </c>
      <c r="F30" s="37">
        <v>39.79</v>
      </c>
      <c r="G30" s="37">
        <v>40.03</v>
      </c>
      <c r="H30" s="37">
        <v>40.08</v>
      </c>
      <c r="I30" s="123"/>
      <c r="J30" s="127"/>
      <c r="K30" s="123"/>
    </row>
    <row r="31" spans="2:14" ht="15" x14ac:dyDescent="0.25">
      <c r="B31" s="1">
        <v>13</v>
      </c>
      <c r="C31" s="36">
        <v>39.81</v>
      </c>
      <c r="D31" s="37">
        <v>41.14</v>
      </c>
      <c r="E31" s="37">
        <v>40.090000000000003</v>
      </c>
      <c r="F31" s="37">
        <v>39.909999999999997</v>
      </c>
      <c r="G31" s="37">
        <v>39.81</v>
      </c>
      <c r="H31" s="37">
        <v>40.049999999999997</v>
      </c>
      <c r="I31" s="123"/>
      <c r="J31" s="127"/>
      <c r="K31" s="124"/>
      <c r="L31" s="1"/>
    </row>
    <row r="32" spans="2:14" ht="15" x14ac:dyDescent="0.25">
      <c r="B32" s="1">
        <v>14</v>
      </c>
      <c r="C32" s="39">
        <v>39.840000000000003</v>
      </c>
      <c r="D32" s="37">
        <v>40.950000000000003</v>
      </c>
      <c r="E32" s="37">
        <v>39.97</v>
      </c>
      <c r="F32" s="37">
        <v>40.06</v>
      </c>
      <c r="G32" s="37">
        <v>40.01</v>
      </c>
      <c r="H32" s="37">
        <v>40.11</v>
      </c>
      <c r="I32" s="123"/>
      <c r="J32" s="127"/>
      <c r="K32" s="124"/>
      <c r="L32" s="1"/>
    </row>
    <row r="33" spans="2:12" ht="15" x14ac:dyDescent="0.25">
      <c r="B33" s="1">
        <v>15</v>
      </c>
      <c r="C33" s="36">
        <v>39.93</v>
      </c>
      <c r="D33" s="37">
        <v>39.700000000000003</v>
      </c>
      <c r="E33" s="37">
        <v>40.25</v>
      </c>
      <c r="F33" s="37">
        <v>39.61</v>
      </c>
      <c r="G33" s="37">
        <v>40.1</v>
      </c>
      <c r="H33" s="37">
        <v>40.14</v>
      </c>
      <c r="I33" s="123"/>
      <c r="J33" s="127"/>
      <c r="K33" s="124"/>
      <c r="L33" s="1"/>
    </row>
    <row r="34" spans="2:12" ht="15" x14ac:dyDescent="0.25">
      <c r="B34" s="1">
        <v>16</v>
      </c>
      <c r="C34" s="36">
        <v>39.840000000000003</v>
      </c>
      <c r="D34" s="44">
        <v>39.700000000000003</v>
      </c>
      <c r="E34" s="37">
        <v>40.04</v>
      </c>
      <c r="F34" s="37">
        <v>39.57</v>
      </c>
      <c r="G34" s="37">
        <v>39.869999999999997</v>
      </c>
      <c r="H34" s="37">
        <v>40.270000000000003</v>
      </c>
      <c r="I34" s="123"/>
      <c r="J34" s="127"/>
      <c r="K34" s="124"/>
      <c r="L34" s="1"/>
    </row>
    <row r="35" spans="2:12" ht="15" x14ac:dyDescent="0.25">
      <c r="B35" s="1">
        <v>17</v>
      </c>
      <c r="C35" s="36">
        <v>39.85</v>
      </c>
      <c r="D35" s="37">
        <v>39.700000000000003</v>
      </c>
      <c r="E35" s="37">
        <v>40</v>
      </c>
      <c r="F35" s="37">
        <v>39.49</v>
      </c>
      <c r="G35" s="37">
        <v>40.08</v>
      </c>
      <c r="H35" s="37">
        <v>40.18</v>
      </c>
      <c r="I35" s="123"/>
      <c r="J35" s="127"/>
      <c r="K35" s="124"/>
      <c r="L35" s="1"/>
    </row>
    <row r="36" spans="2:12" ht="15" x14ac:dyDescent="0.25">
      <c r="B36" s="1">
        <v>18</v>
      </c>
      <c r="C36" s="36">
        <v>39.83</v>
      </c>
      <c r="D36" s="37">
        <v>39.67</v>
      </c>
      <c r="E36" s="37">
        <v>39.9</v>
      </c>
      <c r="F36" s="37">
        <v>40.08</v>
      </c>
      <c r="G36" s="37">
        <v>40.11</v>
      </c>
      <c r="H36" s="37">
        <v>40.07</v>
      </c>
      <c r="I36" s="123"/>
      <c r="J36" s="127"/>
      <c r="K36" s="124"/>
      <c r="L36" s="1"/>
    </row>
    <row r="37" spans="2:12" ht="15" x14ac:dyDescent="0.25">
      <c r="B37" s="1">
        <v>19</v>
      </c>
      <c r="C37" s="36">
        <v>39.89</v>
      </c>
      <c r="D37" s="37">
        <v>39.67</v>
      </c>
      <c r="E37" s="37">
        <v>39.92</v>
      </c>
      <c r="F37" s="37">
        <v>39.6</v>
      </c>
      <c r="G37" s="37">
        <v>39.92</v>
      </c>
      <c r="H37" s="37">
        <v>40.409999999999997</v>
      </c>
      <c r="I37" s="123"/>
      <c r="J37" s="127"/>
      <c r="K37" s="124"/>
      <c r="L37" s="1"/>
    </row>
    <row r="38" spans="2:12" ht="15" x14ac:dyDescent="0.25">
      <c r="B38" s="1">
        <v>20</v>
      </c>
      <c r="C38" s="36">
        <v>39.82</v>
      </c>
      <c r="D38" s="37">
        <v>39.53</v>
      </c>
      <c r="E38" s="37">
        <v>40.07</v>
      </c>
      <c r="F38" s="37">
        <v>39.770000000000003</v>
      </c>
      <c r="G38" s="37">
        <v>39.950000000000003</v>
      </c>
      <c r="H38" s="37">
        <v>40.200000000000003</v>
      </c>
      <c r="I38" s="123"/>
      <c r="J38" s="127"/>
      <c r="K38" s="124"/>
      <c r="L38" s="1"/>
    </row>
    <row r="39" spans="2:12" ht="15" x14ac:dyDescent="0.25">
      <c r="B39" s="1">
        <v>21</v>
      </c>
      <c r="C39" s="36">
        <v>39.799999999999997</v>
      </c>
      <c r="D39" s="37">
        <v>39.79</v>
      </c>
      <c r="E39" s="37">
        <v>39.89</v>
      </c>
      <c r="F39" s="37">
        <v>39.590000000000003</v>
      </c>
      <c r="G39" s="37">
        <v>40.18</v>
      </c>
      <c r="H39" s="37">
        <v>40.380000000000003</v>
      </c>
      <c r="I39" s="123"/>
      <c r="J39" s="127"/>
      <c r="K39" s="124"/>
      <c r="L39" s="1"/>
    </row>
    <row r="40" spans="2:12" ht="15" x14ac:dyDescent="0.25">
      <c r="B40" s="1">
        <v>22</v>
      </c>
      <c r="C40" s="36">
        <v>39.770000000000003</v>
      </c>
      <c r="D40" s="37">
        <v>39.58</v>
      </c>
      <c r="E40" s="37">
        <v>39.909999999999997</v>
      </c>
      <c r="F40" s="37">
        <v>39.5</v>
      </c>
      <c r="G40" s="37">
        <v>40.08</v>
      </c>
      <c r="H40" s="37">
        <v>40.19</v>
      </c>
      <c r="I40" s="123"/>
      <c r="J40" s="127"/>
      <c r="K40" s="124"/>
      <c r="L40" s="1"/>
    </row>
    <row r="41" spans="2:12" ht="15" x14ac:dyDescent="0.25">
      <c r="B41" s="1">
        <v>23</v>
      </c>
      <c r="C41" s="36">
        <v>39.869999999999997</v>
      </c>
      <c r="D41" s="37">
        <v>39.630000000000003</v>
      </c>
      <c r="E41" s="37">
        <v>39.94</v>
      </c>
      <c r="F41" s="37">
        <v>39.67</v>
      </c>
      <c r="G41" s="37">
        <v>40.24</v>
      </c>
      <c r="H41" s="37">
        <v>40.22</v>
      </c>
      <c r="I41" s="123"/>
      <c r="J41" s="127"/>
      <c r="K41" s="124"/>
      <c r="L41" s="1"/>
    </row>
    <row r="42" spans="2:12" ht="15" x14ac:dyDescent="0.25">
      <c r="B42" s="1">
        <v>24</v>
      </c>
      <c r="C42" s="36">
        <v>40.25</v>
      </c>
      <c r="D42" s="37">
        <v>39.61</v>
      </c>
      <c r="E42" s="37">
        <v>40</v>
      </c>
      <c r="F42" s="37">
        <v>39.68</v>
      </c>
      <c r="G42" s="37"/>
      <c r="H42" s="37">
        <v>40.19</v>
      </c>
      <c r="I42" s="123"/>
      <c r="J42" s="127"/>
      <c r="K42" s="124"/>
      <c r="L42" s="1"/>
    </row>
    <row r="43" spans="2:12" x14ac:dyDescent="0.3">
      <c r="B43" s="1">
        <v>25</v>
      </c>
      <c r="C43" s="36">
        <v>39.9</v>
      </c>
      <c r="D43" s="37">
        <v>39.76</v>
      </c>
      <c r="E43" s="37">
        <v>39.94</v>
      </c>
      <c r="F43" s="37">
        <v>39.69</v>
      </c>
      <c r="G43" s="37"/>
      <c r="H43" s="37">
        <v>40.5</v>
      </c>
      <c r="I43" s="123"/>
      <c r="J43" s="127"/>
      <c r="K43" s="124"/>
      <c r="L43" s="1"/>
    </row>
    <row r="44" spans="2:12" x14ac:dyDescent="0.3">
      <c r="B44" s="1">
        <v>26</v>
      </c>
      <c r="C44" s="36">
        <v>39.700000000000003</v>
      </c>
      <c r="D44" s="37">
        <v>40.15</v>
      </c>
      <c r="E44" s="37">
        <v>39.99</v>
      </c>
      <c r="F44" s="37">
        <v>39.61</v>
      </c>
      <c r="G44" s="37"/>
      <c r="H44" s="37">
        <v>40.25</v>
      </c>
      <c r="I44" s="123"/>
      <c r="J44" s="127"/>
      <c r="K44" s="124"/>
      <c r="L44" s="1"/>
    </row>
    <row r="45" spans="2:12" x14ac:dyDescent="0.3">
      <c r="B45" s="1">
        <v>27</v>
      </c>
      <c r="C45" s="36">
        <v>39.72</v>
      </c>
      <c r="D45" s="37">
        <v>39.82</v>
      </c>
      <c r="E45" s="37">
        <v>40.14</v>
      </c>
      <c r="F45" s="37">
        <v>39.590000000000003</v>
      </c>
      <c r="G45" s="37"/>
      <c r="H45" s="37">
        <v>40.270000000000003</v>
      </c>
      <c r="I45" s="123"/>
      <c r="J45" s="127"/>
      <c r="K45" s="124"/>
      <c r="L45" s="1"/>
    </row>
    <row r="46" spans="2:12" x14ac:dyDescent="0.3">
      <c r="B46" s="1">
        <v>28</v>
      </c>
      <c r="C46" s="36">
        <v>39.89</v>
      </c>
      <c r="D46" s="37">
        <v>41.27</v>
      </c>
      <c r="E46" s="37">
        <v>40</v>
      </c>
      <c r="F46" s="37">
        <v>39.71</v>
      </c>
      <c r="G46" s="37"/>
      <c r="H46" s="37">
        <v>40.14</v>
      </c>
      <c r="I46" s="123"/>
      <c r="J46" s="127"/>
      <c r="K46" s="124"/>
      <c r="L46" s="1"/>
    </row>
    <row r="47" spans="2:12" x14ac:dyDescent="0.3">
      <c r="B47" s="1">
        <v>29</v>
      </c>
      <c r="C47" s="36">
        <v>39.82</v>
      </c>
      <c r="D47" s="37">
        <v>39.85</v>
      </c>
      <c r="E47" s="37">
        <v>39.9</v>
      </c>
      <c r="F47" s="37">
        <v>39.69</v>
      </c>
      <c r="G47" s="37"/>
      <c r="H47" s="37">
        <v>40.11</v>
      </c>
      <c r="I47" s="123"/>
      <c r="J47" s="127"/>
      <c r="K47" s="124"/>
      <c r="L47" s="1"/>
    </row>
    <row r="48" spans="2:12" x14ac:dyDescent="0.3">
      <c r="B48" s="1">
        <v>30</v>
      </c>
      <c r="C48" s="36">
        <v>39.93</v>
      </c>
      <c r="D48" s="37">
        <v>39.869999999999997</v>
      </c>
      <c r="E48" s="37">
        <v>39.89</v>
      </c>
      <c r="F48" s="37">
        <v>39.54</v>
      </c>
      <c r="G48" s="37"/>
      <c r="H48" s="37">
        <v>40.299999999999997</v>
      </c>
      <c r="I48" s="123"/>
      <c r="J48" s="127"/>
      <c r="K48" s="124"/>
      <c r="L48" s="1"/>
    </row>
    <row r="49" spans="2:12" x14ac:dyDescent="0.3">
      <c r="B49" s="1">
        <v>31</v>
      </c>
      <c r="C49" s="36">
        <v>40.049999999999997</v>
      </c>
      <c r="D49" s="37">
        <v>39.78</v>
      </c>
      <c r="E49" s="37">
        <v>39.97</v>
      </c>
      <c r="F49" s="37">
        <v>39.76</v>
      </c>
      <c r="G49" s="37"/>
      <c r="H49" s="37">
        <v>40.11</v>
      </c>
      <c r="I49" s="123"/>
      <c r="J49" s="127"/>
      <c r="K49" s="124"/>
      <c r="L49" s="1"/>
    </row>
    <row r="50" spans="2:12" x14ac:dyDescent="0.3">
      <c r="B50" s="1">
        <v>32</v>
      </c>
      <c r="C50" s="36">
        <v>40.49</v>
      </c>
      <c r="D50" s="37">
        <v>39.78</v>
      </c>
      <c r="E50" s="37">
        <v>39.94</v>
      </c>
      <c r="F50" s="37">
        <v>39.630000000000003</v>
      </c>
      <c r="G50" s="37"/>
      <c r="H50" s="37">
        <v>40.17</v>
      </c>
      <c r="I50" s="123"/>
      <c r="J50" s="127"/>
      <c r="K50" s="124"/>
      <c r="L50" s="1"/>
    </row>
    <row r="51" spans="2:12" x14ac:dyDescent="0.3">
      <c r="B51" s="1">
        <v>33</v>
      </c>
      <c r="C51" s="36">
        <v>39.85</v>
      </c>
      <c r="D51" s="37">
        <v>39.78</v>
      </c>
      <c r="E51" s="37">
        <v>39.85</v>
      </c>
      <c r="F51" s="37">
        <v>39.58</v>
      </c>
      <c r="G51" s="37"/>
      <c r="H51" s="37">
        <v>39.99</v>
      </c>
      <c r="I51" s="123"/>
      <c r="J51" s="127"/>
      <c r="K51" s="124"/>
      <c r="L51" s="1"/>
    </row>
    <row r="52" spans="2:12" x14ac:dyDescent="0.3">
      <c r="B52" s="1">
        <v>34</v>
      </c>
      <c r="C52" s="36">
        <v>39.700000000000003</v>
      </c>
      <c r="D52" s="37">
        <v>39.71</v>
      </c>
      <c r="E52" s="37">
        <v>40.42</v>
      </c>
      <c r="F52" s="37">
        <v>39.74</v>
      </c>
      <c r="G52" s="37"/>
      <c r="H52" s="37">
        <v>40.119999999999997</v>
      </c>
      <c r="I52" s="123"/>
      <c r="J52" s="127"/>
      <c r="K52" s="124"/>
      <c r="L52" s="1"/>
    </row>
    <row r="53" spans="2:12" x14ac:dyDescent="0.3">
      <c r="B53" s="1">
        <v>35</v>
      </c>
      <c r="C53" s="36">
        <v>40.1</v>
      </c>
      <c r="D53" s="37">
        <v>39.83</v>
      </c>
      <c r="E53" s="37">
        <v>39.96</v>
      </c>
      <c r="F53" s="37">
        <v>39.65</v>
      </c>
      <c r="G53" s="37"/>
      <c r="H53" s="37">
        <v>40.25</v>
      </c>
      <c r="I53" s="123"/>
      <c r="J53" s="127"/>
      <c r="K53" s="124"/>
      <c r="L53" s="1"/>
    </row>
    <row r="54" spans="2:12" x14ac:dyDescent="0.3">
      <c r="B54" s="1">
        <v>36</v>
      </c>
      <c r="C54" s="36">
        <v>41.43</v>
      </c>
      <c r="D54" s="37">
        <v>39.85</v>
      </c>
      <c r="E54" s="37">
        <v>39.96</v>
      </c>
      <c r="F54" s="37">
        <v>39.65</v>
      </c>
      <c r="G54" s="37"/>
      <c r="H54" s="37">
        <v>40.24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39.799999999999997</v>
      </c>
      <c r="E55" s="37">
        <v>39.840000000000003</v>
      </c>
      <c r="F55" s="37">
        <v>39.549999999999997</v>
      </c>
      <c r="G55" s="37"/>
      <c r="H55" s="37">
        <v>40.090000000000003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39.75</v>
      </c>
      <c r="E56" s="37">
        <v>40.090000000000003</v>
      </c>
      <c r="F56" s="37">
        <v>40.18</v>
      </c>
      <c r="G56" s="37"/>
      <c r="H56" s="37">
        <v>40.119999999999997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39.630000000000003</v>
      </c>
      <c r="E57" s="37"/>
      <c r="F57" s="37">
        <v>39.53</v>
      </c>
      <c r="G57" s="37"/>
      <c r="H57" s="37">
        <v>40.090000000000003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39.58</v>
      </c>
      <c r="E58" s="37"/>
      <c r="F58" s="37">
        <v>39.92</v>
      </c>
      <c r="G58" s="37"/>
      <c r="H58" s="37">
        <v>40.020000000000003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39.58</v>
      </c>
      <c r="E59" s="37"/>
      <c r="F59" s="37">
        <v>39.64</v>
      </c>
      <c r="G59" s="37"/>
      <c r="H59" s="37">
        <v>41.07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39.53</v>
      </c>
      <c r="E60" s="37"/>
      <c r="F60" s="37">
        <v>39.619999999999997</v>
      </c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39.71</v>
      </c>
      <c r="E61" s="37"/>
      <c r="F61" s="37">
        <v>39.89</v>
      </c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39.65</v>
      </c>
      <c r="E62" s="37"/>
      <c r="F62" s="37">
        <v>39.71</v>
      </c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39.700000000000003</v>
      </c>
      <c r="E63" s="37"/>
      <c r="F63" s="37">
        <v>39.58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39.78</v>
      </c>
      <c r="E64" s="37"/>
      <c r="F64" s="37">
        <v>39.770000000000003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39.79</v>
      </c>
      <c r="E65" s="37"/>
      <c r="F65" s="37">
        <v>39.590000000000003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40.15</v>
      </c>
      <c r="E66" s="37"/>
      <c r="F66" s="37">
        <v>39.74</v>
      </c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39.76</v>
      </c>
      <c r="E67" s="37"/>
      <c r="F67" s="37">
        <v>39.630000000000003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39.68</v>
      </c>
      <c r="E68" s="37"/>
      <c r="F68" s="37">
        <v>39.700000000000003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39.67</v>
      </c>
      <c r="E69" s="37"/>
      <c r="F69" s="37">
        <v>39.68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39.65</v>
      </c>
      <c r="E70" s="37"/>
      <c r="F70" s="37">
        <v>39.729999999999997</v>
      </c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39.619999999999997</v>
      </c>
      <c r="E71" s="37"/>
      <c r="F71" s="37">
        <v>39.74</v>
      </c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39.68</v>
      </c>
      <c r="E72" s="37"/>
      <c r="F72" s="37">
        <v>39.909999999999997</v>
      </c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39.729999999999997</v>
      </c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39.78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40.39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39.82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39.86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39.619999999999997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39.92</v>
      </c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>
        <v>39.74</v>
      </c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159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152</v>
      </c>
      <c r="C8" s="95" t="s">
        <v>184</v>
      </c>
      <c r="D8" s="133">
        <f>COUNTA(C19:C83)</f>
        <v>33</v>
      </c>
      <c r="E8" s="100">
        <f>COUNTA(C19:C83)</f>
        <v>33</v>
      </c>
      <c r="F8" s="142">
        <f>MIN(C19:C82)</f>
        <v>39.590000000000003</v>
      </c>
      <c r="G8" s="136">
        <f>AVERAGE(C19:C85)</f>
        <v>39.995454545454542</v>
      </c>
      <c r="H8" s="81">
        <v>5</v>
      </c>
      <c r="I8" s="104">
        <f>G8-F8</f>
        <v>0.40545454545453907</v>
      </c>
      <c r="J8" s="109">
        <v>1.5740740740740743E-2</v>
      </c>
      <c r="K8" s="116">
        <f>J8</f>
        <v>1.5740740740740743E-2</v>
      </c>
      <c r="L8" s="117">
        <f>K8</f>
        <v>1.5740740740740743E-2</v>
      </c>
      <c r="M8" s="404" t="s">
        <v>247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151</v>
      </c>
      <c r="C9" s="96" t="s">
        <v>186</v>
      </c>
      <c r="D9" s="20">
        <f>COUNTA(D19:D83)+D8+1</f>
        <v>66</v>
      </c>
      <c r="E9" s="101">
        <f>COUNTA(D19:D83)+1</f>
        <v>33</v>
      </c>
      <c r="F9" s="143">
        <f>MIN(D19:D82)</f>
        <v>39.86</v>
      </c>
      <c r="G9" s="63">
        <f>AVERAGE(D19:D84)</f>
        <v>40.218750000000014</v>
      </c>
      <c r="H9" s="18">
        <v>13</v>
      </c>
      <c r="I9" s="105">
        <f>G9-F9</f>
        <v>0.35875000000001478</v>
      </c>
      <c r="J9" s="110">
        <v>3.2210648148148148E-2</v>
      </c>
      <c r="K9" s="118">
        <f>J9-J8</f>
        <v>1.6469907407407405E-2</v>
      </c>
      <c r="L9" s="119">
        <f>K9</f>
        <v>1.6469907407407405E-2</v>
      </c>
      <c r="M9" s="405" t="s">
        <v>248</v>
      </c>
      <c r="N9" s="84" t="s">
        <v>314</v>
      </c>
      <c r="O9" s="409" t="s">
        <v>315</v>
      </c>
      <c r="P9" s="19"/>
    </row>
    <row r="10" spans="1:16" s="3" customFormat="1" ht="30" customHeight="1" x14ac:dyDescent="0.3">
      <c r="A10" s="93">
        <v>3</v>
      </c>
      <c r="B10" s="99" t="s">
        <v>152</v>
      </c>
      <c r="C10" s="96" t="s">
        <v>183</v>
      </c>
      <c r="D10" s="20">
        <f>COUNTA(E19:E83)+D9+1</f>
        <v>118</v>
      </c>
      <c r="E10" s="101">
        <f>COUNTA(E19:E83)+1</f>
        <v>52</v>
      </c>
      <c r="F10" s="135">
        <f>MIN(E19:E84)</f>
        <v>39.549999999999997</v>
      </c>
      <c r="G10" s="62">
        <f>AVERAGE(E19:E85)</f>
        <v>39.858235294117662</v>
      </c>
      <c r="H10" s="18">
        <v>3</v>
      </c>
      <c r="I10" s="105">
        <f t="shared" ref="I10:I13" si="0">G10-F10</f>
        <v>0.30823529411766515</v>
      </c>
      <c r="J10" s="110">
        <v>5.7418981481481481E-2</v>
      </c>
      <c r="K10" s="118">
        <f>J10-J9</f>
        <v>2.5208333333333333E-2</v>
      </c>
      <c r="L10" s="119">
        <f>K10+L8</f>
        <v>4.0949074074074075E-2</v>
      </c>
      <c r="M10" s="405" t="s">
        <v>249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151</v>
      </c>
      <c r="C11" s="96" t="s">
        <v>187</v>
      </c>
      <c r="D11" s="20">
        <f>COUNTA(F19:F83)+D10+1</f>
        <v>164</v>
      </c>
      <c r="E11" s="101">
        <f>COUNTA(F19:F83)+1</f>
        <v>46</v>
      </c>
      <c r="F11" s="413">
        <f>MIN(F19:F84)</f>
        <v>39.729999999999997</v>
      </c>
      <c r="G11" s="62">
        <f>AVERAGE(F19:F84)</f>
        <v>40.034666666666674</v>
      </c>
      <c r="H11" s="18">
        <v>6</v>
      </c>
      <c r="I11" s="105">
        <f t="shared" si="0"/>
        <v>0.30466666666667663</v>
      </c>
      <c r="J11" s="110">
        <v>7.9895833333333333E-2</v>
      </c>
      <c r="K11" s="118">
        <f>J11-J10</f>
        <v>2.2476851851851852E-2</v>
      </c>
      <c r="L11" s="119">
        <f>K11+L9</f>
        <v>3.8946759259259257E-2</v>
      </c>
      <c r="M11" s="405" t="s">
        <v>250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151</v>
      </c>
      <c r="C12" s="97" t="s">
        <v>188</v>
      </c>
      <c r="D12" s="20">
        <f>COUNTA(G19:G83)+D11+1</f>
        <v>199</v>
      </c>
      <c r="E12" s="101">
        <f>COUNTA(G19:G83)+1</f>
        <v>35</v>
      </c>
      <c r="F12" s="417">
        <f>MIN(G19:G84)</f>
        <v>39.64</v>
      </c>
      <c r="G12" s="62">
        <f>AVERAGE(G19:G884)</f>
        <v>39.986176470588234</v>
      </c>
      <c r="H12" s="18">
        <v>3</v>
      </c>
      <c r="I12" s="105">
        <f t="shared" si="0"/>
        <v>0.34617647058823309</v>
      </c>
      <c r="J12" s="110">
        <v>9.7141203703703702E-2</v>
      </c>
      <c r="K12" s="118">
        <f>J12-J11</f>
        <v>1.7245370370370369E-2</v>
      </c>
      <c r="L12" s="120">
        <f>K12+L11</f>
        <v>5.6192129629629627E-2</v>
      </c>
      <c r="M12" s="405" t="s">
        <v>251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152</v>
      </c>
      <c r="C13" s="98" t="s">
        <v>183</v>
      </c>
      <c r="D13" s="134">
        <f>COUNTA(H19:H83)+D12+1</f>
        <v>259</v>
      </c>
      <c r="E13" s="399">
        <f>COUNTA(H19:H83)+1</f>
        <v>60</v>
      </c>
      <c r="F13" s="415">
        <f>MIN(H19:H84)</f>
        <v>39.51</v>
      </c>
      <c r="G13" s="411">
        <f>AVERAGE(H19:H84)</f>
        <v>39.935084745762715</v>
      </c>
      <c r="H13" s="86">
        <v>5</v>
      </c>
      <c r="I13" s="108">
        <f t="shared" si="0"/>
        <v>0.42508474576271738</v>
      </c>
      <c r="J13" s="111" t="str">
        <f>'Общие результаты'!G6</f>
        <v>03:00:08</v>
      </c>
      <c r="K13" s="121">
        <f>J13-J12</f>
        <v>2.7951388888888887E-2</v>
      </c>
      <c r="L13" s="122">
        <f>K13+L10</f>
        <v>6.8900462962962955E-2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AVERAGE(F8,F10,F13)</f>
        <v>39.550000000000004</v>
      </c>
      <c r="G14" s="42">
        <f>AVERAGE(G8,G10,G13)</f>
        <v>39.929591528444973</v>
      </c>
      <c r="H14" s="68" t="s">
        <v>152</v>
      </c>
      <c r="I14" s="43">
        <f>AVERAGE(I8,I10,I13)</f>
        <v>0.37959152844497385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AVERAGE(F9,F11,F12)</f>
        <v>39.743333333333332</v>
      </c>
      <c r="G15" s="26">
        <f>AVERAGE(G9,G11,G12)</f>
        <v>40.079864379084974</v>
      </c>
      <c r="H15" s="69" t="s">
        <v>189</v>
      </c>
      <c r="I15" s="27">
        <f>AVERAGE(I9,I11,I12)</f>
        <v>0.3365310457516415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39.646666666666668</v>
      </c>
      <c r="G16" s="30">
        <f>AVERAGE(C19:H90)</f>
        <v>39.987716535433066</v>
      </c>
      <c r="H16" s="31"/>
      <c r="I16" s="32">
        <f>AVERAGE(I8:I13)</f>
        <v>0.3580612870983077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Наум</v>
      </c>
      <c r="D18" s="33" t="str">
        <f>B9</f>
        <v>Ткаченко Кирилл</v>
      </c>
      <c r="E18" s="33" t="str">
        <f>B10</f>
        <v>Наум</v>
      </c>
      <c r="F18" s="33" t="str">
        <f>B11</f>
        <v>Ткаченко Кирилл</v>
      </c>
      <c r="G18" s="33" t="str">
        <f>B12</f>
        <v>Ткаченко Кирилл</v>
      </c>
      <c r="H18" s="33" t="str">
        <f>B13</f>
        <v>Наум</v>
      </c>
      <c r="I18" s="17"/>
      <c r="J18" s="17"/>
    </row>
    <row r="19" spans="2:14" x14ac:dyDescent="0.3">
      <c r="B19" s="1">
        <v>1</v>
      </c>
      <c r="C19" s="34">
        <v>41.77</v>
      </c>
      <c r="D19" s="35">
        <v>41.73</v>
      </c>
      <c r="E19" s="35">
        <v>41.67</v>
      </c>
      <c r="F19" s="35">
        <v>42.06</v>
      </c>
      <c r="G19" s="35">
        <v>41.23</v>
      </c>
      <c r="H19" s="35">
        <v>41.36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41.26</v>
      </c>
      <c r="D20" s="37">
        <v>40.299999999999997</v>
      </c>
      <c r="E20" s="37">
        <v>39.92</v>
      </c>
      <c r="F20" s="37">
        <v>40.08</v>
      </c>
      <c r="G20" s="37">
        <v>40.4</v>
      </c>
      <c r="H20" s="37">
        <v>40.35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40.26</v>
      </c>
      <c r="D21" s="37">
        <v>39.950000000000003</v>
      </c>
      <c r="E21" s="37">
        <v>39.86</v>
      </c>
      <c r="F21" s="37">
        <v>40.19</v>
      </c>
      <c r="G21" s="37">
        <v>40.270000000000003</v>
      </c>
      <c r="H21" s="37">
        <v>39.85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40.22</v>
      </c>
      <c r="D22" s="37">
        <v>39.979999999999997</v>
      </c>
      <c r="E22" s="37">
        <v>39.9</v>
      </c>
      <c r="F22" s="37">
        <v>40.14</v>
      </c>
      <c r="G22" s="37">
        <v>40.08</v>
      </c>
      <c r="H22" s="37">
        <v>39.56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40.1</v>
      </c>
      <c r="D23" s="37">
        <v>39.93</v>
      </c>
      <c r="E23" s="37">
        <v>39.72</v>
      </c>
      <c r="F23" s="37">
        <v>39.99</v>
      </c>
      <c r="G23" s="37">
        <v>39.75</v>
      </c>
      <c r="H23" s="37">
        <v>39.729999999999997</v>
      </c>
      <c r="I23" s="123"/>
      <c r="J23" s="127"/>
      <c r="K23" s="123"/>
    </row>
    <row r="24" spans="2:14" x14ac:dyDescent="0.3">
      <c r="B24" s="1">
        <v>6</v>
      </c>
      <c r="C24" s="36">
        <v>40.19</v>
      </c>
      <c r="D24" s="37">
        <v>40.549999999999997</v>
      </c>
      <c r="E24" s="37">
        <v>39.549999999999997</v>
      </c>
      <c r="F24" s="37">
        <v>40.04</v>
      </c>
      <c r="G24" s="37">
        <v>39.950000000000003</v>
      </c>
      <c r="H24" s="37">
        <v>39.64</v>
      </c>
      <c r="I24" s="123"/>
      <c r="J24" s="127"/>
      <c r="K24" s="123"/>
    </row>
    <row r="25" spans="2:14" x14ac:dyDescent="0.3">
      <c r="B25" s="1">
        <v>7</v>
      </c>
      <c r="C25" s="36">
        <v>39.869999999999997</v>
      </c>
      <c r="D25" s="37">
        <v>40.26</v>
      </c>
      <c r="E25" s="37">
        <v>39.78</v>
      </c>
      <c r="F25" s="37">
        <v>40.08</v>
      </c>
      <c r="G25" s="37">
        <v>39.89</v>
      </c>
      <c r="H25" s="37">
        <v>39.65</v>
      </c>
      <c r="I25" s="123"/>
      <c r="J25" s="127"/>
      <c r="K25" s="123"/>
    </row>
    <row r="26" spans="2:14" x14ac:dyDescent="0.3">
      <c r="B26" s="1">
        <v>8</v>
      </c>
      <c r="C26" s="36">
        <v>40.04</v>
      </c>
      <c r="D26" s="37">
        <v>41.22</v>
      </c>
      <c r="E26" s="37">
        <v>39.869999999999997</v>
      </c>
      <c r="F26" s="37">
        <v>39.94</v>
      </c>
      <c r="G26" s="37">
        <v>39.92</v>
      </c>
      <c r="H26" s="37">
        <v>40.6</v>
      </c>
      <c r="I26" s="123"/>
      <c r="J26" s="127"/>
      <c r="K26" s="123"/>
    </row>
    <row r="27" spans="2:14" x14ac:dyDescent="0.3">
      <c r="B27" s="1">
        <v>9</v>
      </c>
      <c r="C27" s="41">
        <v>40.07</v>
      </c>
      <c r="D27" s="37">
        <v>39.9</v>
      </c>
      <c r="E27" s="37">
        <v>39.67</v>
      </c>
      <c r="F27" s="37">
        <v>39.89</v>
      </c>
      <c r="G27" s="37">
        <v>39.799999999999997</v>
      </c>
      <c r="H27" s="37">
        <v>39.69</v>
      </c>
      <c r="I27" s="123"/>
      <c r="J27" s="127"/>
      <c r="K27" s="123"/>
    </row>
    <row r="28" spans="2:14" x14ac:dyDescent="0.3">
      <c r="B28" s="1">
        <v>10</v>
      </c>
      <c r="C28" s="36">
        <v>39.89</v>
      </c>
      <c r="D28" s="37">
        <v>40.950000000000003</v>
      </c>
      <c r="E28" s="37">
        <v>39.97</v>
      </c>
      <c r="F28" s="37">
        <v>40</v>
      </c>
      <c r="G28" s="37">
        <v>39.92</v>
      </c>
      <c r="H28" s="37">
        <v>39.770000000000003</v>
      </c>
      <c r="I28" s="123"/>
      <c r="J28" s="127"/>
      <c r="K28" s="123"/>
    </row>
    <row r="29" spans="2:14" x14ac:dyDescent="0.3">
      <c r="B29" s="1">
        <v>11</v>
      </c>
      <c r="C29" s="36">
        <v>39.93</v>
      </c>
      <c r="D29" s="37">
        <v>40.18</v>
      </c>
      <c r="E29" s="37">
        <v>39.83</v>
      </c>
      <c r="F29" s="37">
        <v>39.82</v>
      </c>
      <c r="G29" s="37">
        <v>39.64</v>
      </c>
      <c r="H29" s="37">
        <v>40.47</v>
      </c>
      <c r="I29" s="123"/>
      <c r="J29" s="127"/>
      <c r="K29" s="123"/>
    </row>
    <row r="30" spans="2:14" x14ac:dyDescent="0.3">
      <c r="B30" s="1">
        <v>12</v>
      </c>
      <c r="C30" s="36">
        <v>39.74</v>
      </c>
      <c r="D30" s="37">
        <v>39.94</v>
      </c>
      <c r="E30" s="37">
        <v>40.049999999999997</v>
      </c>
      <c r="F30" s="37">
        <v>40.22</v>
      </c>
      <c r="G30" s="37">
        <v>39.83</v>
      </c>
      <c r="H30" s="37">
        <v>40.020000000000003</v>
      </c>
      <c r="I30" s="123"/>
      <c r="J30" s="127"/>
      <c r="K30" s="123"/>
    </row>
    <row r="31" spans="2:14" x14ac:dyDescent="0.3">
      <c r="B31" s="1">
        <v>13</v>
      </c>
      <c r="C31" s="36">
        <v>40.549999999999997</v>
      </c>
      <c r="D31" s="37">
        <v>39.92</v>
      </c>
      <c r="E31" s="37">
        <v>39.85</v>
      </c>
      <c r="F31" s="37">
        <v>40.07</v>
      </c>
      <c r="G31" s="37">
        <v>39.93</v>
      </c>
      <c r="H31" s="37">
        <v>39.65</v>
      </c>
      <c r="I31" s="123"/>
      <c r="J31" s="127"/>
      <c r="K31" s="124"/>
      <c r="L31" s="1"/>
    </row>
    <row r="32" spans="2:14" x14ac:dyDescent="0.3">
      <c r="B32" s="1">
        <v>14</v>
      </c>
      <c r="C32" s="39">
        <v>39.590000000000003</v>
      </c>
      <c r="D32" s="37">
        <v>40.840000000000003</v>
      </c>
      <c r="E32" s="37">
        <v>39.71</v>
      </c>
      <c r="F32" s="37">
        <v>39.950000000000003</v>
      </c>
      <c r="G32" s="37">
        <v>40.700000000000003</v>
      </c>
      <c r="H32" s="37">
        <v>39.81</v>
      </c>
      <c r="I32" s="123"/>
      <c r="J32" s="127"/>
      <c r="K32" s="124"/>
      <c r="L32" s="1"/>
    </row>
    <row r="33" spans="2:12" x14ac:dyDescent="0.3">
      <c r="B33" s="1">
        <v>15</v>
      </c>
      <c r="C33" s="36">
        <v>39.71</v>
      </c>
      <c r="D33" s="37">
        <v>40.07</v>
      </c>
      <c r="E33" s="37">
        <v>40.06</v>
      </c>
      <c r="F33" s="37">
        <v>40.619999999999997</v>
      </c>
      <c r="G33" s="37">
        <v>40.15</v>
      </c>
      <c r="H33" s="37">
        <v>39.71</v>
      </c>
      <c r="I33" s="123"/>
      <c r="J33" s="127"/>
      <c r="K33" s="124"/>
      <c r="L33" s="1"/>
    </row>
    <row r="34" spans="2:12" x14ac:dyDescent="0.3">
      <c r="B34" s="1">
        <v>16</v>
      </c>
      <c r="C34" s="36">
        <v>39.67</v>
      </c>
      <c r="D34" s="44">
        <v>40.020000000000003</v>
      </c>
      <c r="E34" s="37">
        <v>39.71</v>
      </c>
      <c r="F34" s="37">
        <v>39.950000000000003</v>
      </c>
      <c r="G34" s="37">
        <v>39.94</v>
      </c>
      <c r="H34" s="37">
        <v>39.950000000000003</v>
      </c>
      <c r="I34" s="123"/>
      <c r="J34" s="127"/>
      <c r="K34" s="124"/>
      <c r="L34" s="1"/>
    </row>
    <row r="35" spans="2:12" x14ac:dyDescent="0.3">
      <c r="B35" s="1">
        <v>17</v>
      </c>
      <c r="C35" s="36">
        <v>39.79</v>
      </c>
      <c r="D35" s="37">
        <v>40</v>
      </c>
      <c r="E35" s="37">
        <v>39.880000000000003</v>
      </c>
      <c r="F35" s="37">
        <v>39.9</v>
      </c>
      <c r="G35" s="37">
        <v>39.93</v>
      </c>
      <c r="H35" s="37">
        <v>39.630000000000003</v>
      </c>
      <c r="I35" s="123"/>
      <c r="J35" s="127"/>
      <c r="K35" s="124"/>
      <c r="L35" s="1"/>
    </row>
    <row r="36" spans="2:12" x14ac:dyDescent="0.3">
      <c r="B36" s="1">
        <v>18</v>
      </c>
      <c r="C36" s="36">
        <v>39.93</v>
      </c>
      <c r="D36" s="37">
        <v>39.86</v>
      </c>
      <c r="E36" s="37">
        <v>39.61</v>
      </c>
      <c r="F36" s="37">
        <v>39.840000000000003</v>
      </c>
      <c r="G36" s="37">
        <v>39.909999999999997</v>
      </c>
      <c r="H36" s="37">
        <v>39.65</v>
      </c>
      <c r="I36" s="123"/>
      <c r="J36" s="127"/>
      <c r="K36" s="124"/>
      <c r="L36" s="1"/>
    </row>
    <row r="37" spans="2:12" x14ac:dyDescent="0.3">
      <c r="B37" s="1">
        <v>19</v>
      </c>
      <c r="C37" s="36">
        <v>39.65</v>
      </c>
      <c r="D37" s="37">
        <v>39.86</v>
      </c>
      <c r="E37" s="37">
        <v>39.700000000000003</v>
      </c>
      <c r="F37" s="37">
        <v>39.950000000000003</v>
      </c>
      <c r="G37" s="37">
        <v>39.92</v>
      </c>
      <c r="H37" s="37">
        <v>39.630000000000003</v>
      </c>
      <c r="I37" s="123"/>
      <c r="J37" s="127"/>
      <c r="K37" s="124"/>
      <c r="L37" s="1"/>
    </row>
    <row r="38" spans="2:12" x14ac:dyDescent="0.3">
      <c r="B38" s="1">
        <v>20</v>
      </c>
      <c r="C38" s="36">
        <v>39.72</v>
      </c>
      <c r="D38" s="37">
        <v>39.880000000000003</v>
      </c>
      <c r="E38" s="37">
        <v>39.78</v>
      </c>
      <c r="F38" s="37">
        <v>39.9</v>
      </c>
      <c r="G38" s="37">
        <v>39.82</v>
      </c>
      <c r="H38" s="37">
        <v>39.630000000000003</v>
      </c>
      <c r="I38" s="123"/>
      <c r="J38" s="127"/>
      <c r="K38" s="124"/>
      <c r="L38" s="1"/>
    </row>
    <row r="39" spans="2:12" x14ac:dyDescent="0.3">
      <c r="B39" s="1">
        <v>21</v>
      </c>
      <c r="C39" s="36">
        <v>39.82</v>
      </c>
      <c r="D39" s="37">
        <v>39.950000000000003</v>
      </c>
      <c r="E39" s="37">
        <v>39.74</v>
      </c>
      <c r="F39" s="37">
        <v>40.369999999999997</v>
      </c>
      <c r="G39" s="37">
        <v>39.909999999999997</v>
      </c>
      <c r="H39" s="37">
        <v>39.630000000000003</v>
      </c>
      <c r="I39" s="123"/>
      <c r="J39" s="127"/>
      <c r="K39" s="124"/>
      <c r="L39" s="1"/>
    </row>
    <row r="40" spans="2:12" x14ac:dyDescent="0.3">
      <c r="B40" s="1">
        <v>22</v>
      </c>
      <c r="C40" s="36">
        <v>40.29</v>
      </c>
      <c r="D40" s="37">
        <v>39.950000000000003</v>
      </c>
      <c r="E40" s="37">
        <v>39.840000000000003</v>
      </c>
      <c r="F40" s="37">
        <v>40.06</v>
      </c>
      <c r="G40" s="37">
        <v>39.64</v>
      </c>
      <c r="H40" s="37">
        <v>39.68</v>
      </c>
      <c r="I40" s="123"/>
      <c r="J40" s="127"/>
      <c r="K40" s="124"/>
      <c r="L40" s="1"/>
    </row>
    <row r="41" spans="2:12" x14ac:dyDescent="0.3">
      <c r="B41" s="1">
        <v>23</v>
      </c>
      <c r="C41" s="36">
        <v>39.880000000000003</v>
      </c>
      <c r="D41" s="37">
        <v>39.93</v>
      </c>
      <c r="E41" s="37">
        <v>39.74</v>
      </c>
      <c r="F41" s="37">
        <v>40.04</v>
      </c>
      <c r="G41" s="37">
        <v>40.1</v>
      </c>
      <c r="H41" s="37">
        <v>39.78</v>
      </c>
      <c r="I41" s="123"/>
      <c r="J41" s="127"/>
      <c r="K41" s="124"/>
      <c r="L41" s="1"/>
    </row>
    <row r="42" spans="2:12" x14ac:dyDescent="0.3">
      <c r="B42" s="1">
        <v>24</v>
      </c>
      <c r="C42" s="36">
        <v>39.94</v>
      </c>
      <c r="D42" s="37">
        <v>39.950000000000003</v>
      </c>
      <c r="E42" s="37">
        <v>40.18</v>
      </c>
      <c r="F42" s="37">
        <v>39.729999999999997</v>
      </c>
      <c r="G42" s="37">
        <v>40</v>
      </c>
      <c r="H42" s="37">
        <v>39.79</v>
      </c>
      <c r="I42" s="123"/>
      <c r="J42" s="127"/>
      <c r="K42" s="124"/>
      <c r="L42" s="1"/>
    </row>
    <row r="43" spans="2:12" x14ac:dyDescent="0.3">
      <c r="B43" s="1">
        <v>25</v>
      </c>
      <c r="C43" s="36">
        <v>39.840000000000003</v>
      </c>
      <c r="D43" s="37">
        <v>39.99</v>
      </c>
      <c r="E43" s="37">
        <v>39.96</v>
      </c>
      <c r="F43" s="37">
        <v>39.81</v>
      </c>
      <c r="G43" s="37">
        <v>40.19</v>
      </c>
      <c r="H43" s="37">
        <v>39.630000000000003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39.68</v>
      </c>
      <c r="D44" s="37">
        <v>39.96</v>
      </c>
      <c r="E44" s="37">
        <v>39.950000000000003</v>
      </c>
      <c r="F44" s="37">
        <v>39.950000000000003</v>
      </c>
      <c r="G44" s="37">
        <v>39.71</v>
      </c>
      <c r="H44" s="37">
        <v>39.71</v>
      </c>
      <c r="I44" s="123"/>
      <c r="J44" s="127"/>
      <c r="K44" s="124"/>
      <c r="L44" s="1"/>
    </row>
    <row r="45" spans="2:12" x14ac:dyDescent="0.3">
      <c r="B45" s="1">
        <v>27</v>
      </c>
      <c r="C45" s="36">
        <v>39.74</v>
      </c>
      <c r="D45" s="37">
        <v>40.17</v>
      </c>
      <c r="E45" s="37">
        <v>39.630000000000003</v>
      </c>
      <c r="F45" s="37">
        <v>40.01</v>
      </c>
      <c r="G45" s="37">
        <v>39.93</v>
      </c>
      <c r="H45" s="37">
        <v>39.65</v>
      </c>
      <c r="I45" s="123"/>
      <c r="J45" s="127"/>
      <c r="K45" s="124"/>
      <c r="L45" s="1"/>
    </row>
    <row r="46" spans="2:12" x14ac:dyDescent="0.3">
      <c r="B46" s="1">
        <v>28</v>
      </c>
      <c r="C46" s="36">
        <v>39.97</v>
      </c>
      <c r="D46" s="37">
        <v>40.17</v>
      </c>
      <c r="E46" s="37">
        <v>39.799999999999997</v>
      </c>
      <c r="F46" s="37">
        <v>39.85</v>
      </c>
      <c r="G46" s="37">
        <v>39.950000000000003</v>
      </c>
      <c r="H46" s="37">
        <v>39.71</v>
      </c>
      <c r="I46" s="123"/>
      <c r="J46" s="127"/>
      <c r="K46" s="124"/>
      <c r="L46" s="1"/>
    </row>
    <row r="47" spans="2:12" x14ac:dyDescent="0.3">
      <c r="B47" s="1">
        <v>29</v>
      </c>
      <c r="C47" s="36">
        <v>39.69</v>
      </c>
      <c r="D47" s="37">
        <v>41.33</v>
      </c>
      <c r="E47" s="37">
        <v>39.9</v>
      </c>
      <c r="F47" s="37">
        <v>39.85</v>
      </c>
      <c r="G47" s="37">
        <v>39.82</v>
      </c>
      <c r="H47" s="37">
        <v>39.58</v>
      </c>
      <c r="I47" s="123"/>
      <c r="J47" s="127"/>
      <c r="K47" s="124"/>
      <c r="L47" s="1"/>
    </row>
    <row r="48" spans="2:12" x14ac:dyDescent="0.3">
      <c r="B48" s="1">
        <v>30</v>
      </c>
      <c r="C48" s="36">
        <v>39.86</v>
      </c>
      <c r="D48" s="37">
        <v>39.9</v>
      </c>
      <c r="E48" s="37">
        <v>39.880000000000003</v>
      </c>
      <c r="F48" s="37">
        <v>39.75</v>
      </c>
      <c r="G48" s="37">
        <v>39.71</v>
      </c>
      <c r="H48" s="37">
        <v>39.65</v>
      </c>
      <c r="I48" s="123"/>
      <c r="J48" s="127"/>
      <c r="K48" s="124"/>
      <c r="L48" s="1"/>
    </row>
    <row r="49" spans="2:12" x14ac:dyDescent="0.3">
      <c r="B49" s="1">
        <v>31</v>
      </c>
      <c r="C49" s="36">
        <v>39.67</v>
      </c>
      <c r="D49" s="37">
        <v>40.22</v>
      </c>
      <c r="E49" s="37">
        <v>40.130000000000003</v>
      </c>
      <c r="F49" s="37">
        <v>39.869999999999997</v>
      </c>
      <c r="G49" s="37">
        <v>39.93</v>
      </c>
      <c r="H49" s="37">
        <v>39.54</v>
      </c>
      <c r="I49" s="123"/>
      <c r="J49" s="127"/>
      <c r="K49" s="124"/>
      <c r="L49" s="1"/>
    </row>
    <row r="50" spans="2:12" x14ac:dyDescent="0.3">
      <c r="B50" s="1">
        <v>32</v>
      </c>
      <c r="C50" s="36">
        <v>39.81</v>
      </c>
      <c r="D50" s="37">
        <v>40.14</v>
      </c>
      <c r="E50" s="37">
        <v>39.76</v>
      </c>
      <c r="F50" s="37">
        <v>39.909999999999997</v>
      </c>
      <c r="G50" s="37">
        <v>40.049999999999997</v>
      </c>
      <c r="H50" s="37">
        <v>39.619999999999997</v>
      </c>
      <c r="I50" s="123"/>
      <c r="J50" s="127"/>
      <c r="K50" s="124"/>
      <c r="L50" s="1"/>
    </row>
    <row r="51" spans="2:12" x14ac:dyDescent="0.3">
      <c r="B51" s="1">
        <v>33</v>
      </c>
      <c r="C51" s="36">
        <v>39.71</v>
      </c>
      <c r="D51" s="37"/>
      <c r="E51" s="37">
        <v>39.909999999999997</v>
      </c>
      <c r="F51" s="37">
        <v>39.82</v>
      </c>
      <c r="G51" s="37">
        <v>39.86</v>
      </c>
      <c r="H51" s="37">
        <v>39.619999999999997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/>
      <c r="E52" s="37">
        <v>39.81</v>
      </c>
      <c r="F52" s="37">
        <v>39.89</v>
      </c>
      <c r="G52" s="37">
        <v>39.75</v>
      </c>
      <c r="H52" s="37">
        <v>41.88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/>
      <c r="E53" s="37">
        <v>39.68</v>
      </c>
      <c r="F53" s="37">
        <v>39.840000000000003</v>
      </c>
      <c r="G53" s="37"/>
      <c r="H53" s="37">
        <v>41.47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/>
      <c r="E54" s="37">
        <v>39.74</v>
      </c>
      <c r="F54" s="37">
        <v>39.840000000000003</v>
      </c>
      <c r="G54" s="37"/>
      <c r="H54" s="37">
        <v>40.72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/>
      <c r="E55" s="37">
        <v>39.799999999999997</v>
      </c>
      <c r="F55" s="37">
        <v>39.89</v>
      </c>
      <c r="G55" s="37"/>
      <c r="H55" s="37">
        <v>43.83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/>
      <c r="E56" s="37">
        <v>39.770000000000003</v>
      </c>
      <c r="F56" s="37">
        <v>39.79</v>
      </c>
      <c r="G56" s="37"/>
      <c r="H56" s="37">
        <v>39.82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/>
      <c r="E57" s="37">
        <v>39.770000000000003</v>
      </c>
      <c r="F57" s="37">
        <v>39.909999999999997</v>
      </c>
      <c r="G57" s="37"/>
      <c r="H57" s="37">
        <v>39.69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>
        <v>39.94</v>
      </c>
      <c r="F58" s="37">
        <v>40.17</v>
      </c>
      <c r="G58" s="37"/>
      <c r="H58" s="37">
        <v>40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>
        <v>39.97</v>
      </c>
      <c r="F59" s="37">
        <v>39.81</v>
      </c>
      <c r="G59" s="37"/>
      <c r="H59" s="37">
        <v>39.72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>
        <v>39.909999999999997</v>
      </c>
      <c r="F60" s="37">
        <v>40</v>
      </c>
      <c r="G60" s="37"/>
      <c r="H60" s="37">
        <v>39.86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>
        <v>39.68</v>
      </c>
      <c r="F61" s="37">
        <v>40.659999999999997</v>
      </c>
      <c r="G61" s="37"/>
      <c r="H61" s="37">
        <v>39.61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>
        <v>39.869999999999997</v>
      </c>
      <c r="F62" s="37">
        <v>40.17</v>
      </c>
      <c r="G62" s="37"/>
      <c r="H62" s="37">
        <v>40.020000000000003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>
        <v>39.58</v>
      </c>
      <c r="F63" s="37">
        <v>39.94</v>
      </c>
      <c r="G63" s="37"/>
      <c r="H63" s="37">
        <v>39.659999999999997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>
        <v>39.770000000000003</v>
      </c>
      <c r="F64" s="37"/>
      <c r="G64" s="37"/>
      <c r="H64" s="37">
        <v>39.68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>
        <v>39.93</v>
      </c>
      <c r="F65" s="37"/>
      <c r="G65" s="37"/>
      <c r="H65" s="37">
        <v>39.72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>
        <v>39.72</v>
      </c>
      <c r="F66" s="37"/>
      <c r="G66" s="37"/>
      <c r="H66" s="37">
        <v>39.58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>
        <v>39.83</v>
      </c>
      <c r="F67" s="37"/>
      <c r="G67" s="37"/>
      <c r="H67" s="37">
        <v>39.659999999999997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>
        <v>39.74</v>
      </c>
      <c r="F68" s="37"/>
      <c r="G68" s="37"/>
      <c r="H68" s="37">
        <v>39.74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>
        <v>39.75</v>
      </c>
      <c r="F69" s="37"/>
      <c r="G69" s="37"/>
      <c r="H69" s="37">
        <v>39.74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>
        <v>39.75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>
        <v>39.67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>
        <v>39.79</v>
      </c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>
        <v>39.67</v>
      </c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>
        <v>39.51</v>
      </c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>
        <v>39.65</v>
      </c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>
        <v>39.69</v>
      </c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>
        <v>40.1</v>
      </c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/>
  <dimension ref="A2:P82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154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121</v>
      </c>
      <c r="C8" s="95" t="s">
        <v>170</v>
      </c>
      <c r="D8" s="133">
        <f>COUNTA(C19:C83)</f>
        <v>27</v>
      </c>
      <c r="E8" s="100">
        <f>COUNTA(C19:C83)</f>
        <v>27</v>
      </c>
      <c r="F8" s="418">
        <f>MIN(C19:C82)</f>
        <v>39.83</v>
      </c>
      <c r="G8" s="136">
        <f>AVERAGE(C19:C85)</f>
        <v>40.338518518518519</v>
      </c>
      <c r="H8" s="81">
        <v>11</v>
      </c>
      <c r="I8" s="104">
        <f>G8-F8</f>
        <v>0.50851851851852103</v>
      </c>
      <c r="J8" s="109">
        <v>1.3090277777777779E-2</v>
      </c>
      <c r="K8" s="116">
        <f>J8</f>
        <v>1.3090277777777779E-2</v>
      </c>
      <c r="L8" s="117">
        <f>K8</f>
        <v>1.3090277777777779E-2</v>
      </c>
      <c r="M8" s="404" t="s">
        <v>252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121</v>
      </c>
      <c r="C9" s="96" t="s">
        <v>176</v>
      </c>
      <c r="D9" s="20">
        <f>COUNTA(D19:D83)+D8+1</f>
        <v>92</v>
      </c>
      <c r="E9" s="101">
        <f>COUNTA(D19:D83)+1</f>
        <v>65</v>
      </c>
      <c r="F9" s="420">
        <f>MIN(D19:D82)</f>
        <v>39.520000000000003</v>
      </c>
      <c r="G9" s="63">
        <f>AVERAGE(D19:D84)</f>
        <v>39.863593750000014</v>
      </c>
      <c r="H9" s="18">
        <v>5</v>
      </c>
      <c r="I9" s="105">
        <f>G9-F9</f>
        <v>0.3435937500000108</v>
      </c>
      <c r="J9" s="110">
        <v>4.4166666666666667E-2</v>
      </c>
      <c r="K9" s="118">
        <f>J9-J8</f>
        <v>3.107638888888889E-2</v>
      </c>
      <c r="L9" s="119">
        <f>K9+L8</f>
        <v>4.4166666666666667E-2</v>
      </c>
      <c r="M9" s="405" t="s">
        <v>253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138</v>
      </c>
      <c r="C10" s="96" t="s">
        <v>172</v>
      </c>
      <c r="D10" s="20">
        <f>COUNTA(E19:E83)+D9+1</f>
        <v>119</v>
      </c>
      <c r="E10" s="101">
        <f>COUNTA(E19:E83)+1</f>
        <v>27</v>
      </c>
      <c r="F10" s="416">
        <f>MIN(E19:E84)</f>
        <v>39.92</v>
      </c>
      <c r="G10" s="62">
        <f>AVERAGE(E19:E85)</f>
        <v>40.319230769230778</v>
      </c>
      <c r="H10" s="18">
        <v>0</v>
      </c>
      <c r="I10" s="105">
        <f t="shared" ref="I10:I13" si="0">G10-F10</f>
        <v>0.39923076923077616</v>
      </c>
      <c r="J10" s="110">
        <v>5.785879629629629E-2</v>
      </c>
      <c r="K10" s="118">
        <f>J10-J9</f>
        <v>1.3692129629629624E-2</v>
      </c>
      <c r="L10" s="119">
        <f>K10</f>
        <v>1.3692129629629624E-2</v>
      </c>
      <c r="M10" s="405" t="s">
        <v>254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138</v>
      </c>
      <c r="C11" s="96" t="s">
        <v>186</v>
      </c>
      <c r="D11" s="20">
        <f>COUNTA(F19:F83)+D10+1</f>
        <v>160</v>
      </c>
      <c r="E11" s="101">
        <f>COUNTA(F19:F83)+1</f>
        <v>41</v>
      </c>
      <c r="F11" s="417">
        <f>MIN(F19:F84)</f>
        <v>39.69</v>
      </c>
      <c r="G11" s="62">
        <f>AVERAGE(F19:F84)</f>
        <v>39.985749999999996</v>
      </c>
      <c r="H11" s="18">
        <v>6</v>
      </c>
      <c r="I11" s="105">
        <f t="shared" si="0"/>
        <v>0.29574999999999818</v>
      </c>
      <c r="J11" s="110">
        <v>7.7928240740740742E-2</v>
      </c>
      <c r="K11" s="118">
        <f>J11-J10</f>
        <v>2.0069444444444452E-2</v>
      </c>
      <c r="L11" s="119">
        <f>K11+L10</f>
        <v>3.3761574074074076E-2</v>
      </c>
      <c r="M11" s="405" t="s">
        <v>255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138</v>
      </c>
      <c r="C12" s="97" t="s">
        <v>190</v>
      </c>
      <c r="D12" s="20">
        <f>COUNTA(G19:G83)+D11+1</f>
        <v>216</v>
      </c>
      <c r="E12" s="101">
        <f>COUNTA(G19:G83)+1</f>
        <v>56</v>
      </c>
      <c r="F12" s="135">
        <f>MIN(G19:G84)</f>
        <v>39.74</v>
      </c>
      <c r="G12" s="62">
        <f>AVERAGE(G19:G884)</f>
        <v>40.107636363636367</v>
      </c>
      <c r="H12" s="18">
        <v>9</v>
      </c>
      <c r="I12" s="105">
        <f t="shared" si="0"/>
        <v>0.36763636363636465</v>
      </c>
      <c r="J12" s="110">
        <v>0.10502314814814816</v>
      </c>
      <c r="K12" s="118">
        <f>J12-J11</f>
        <v>2.7094907407407415E-2</v>
      </c>
      <c r="L12" s="120">
        <f>K12+L11</f>
        <v>6.0856481481481491E-2</v>
      </c>
      <c r="M12" s="405" t="s">
        <v>256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121</v>
      </c>
      <c r="C13" s="98" t="s">
        <v>186</v>
      </c>
      <c r="D13" s="134">
        <f>COUNTA(H19:H83)+D12+1</f>
        <v>258</v>
      </c>
      <c r="E13" s="399">
        <f>COUNTA(H19:H83)+1</f>
        <v>42</v>
      </c>
      <c r="F13" s="107">
        <f>MIN(H19:H84)</f>
        <v>39.72</v>
      </c>
      <c r="G13" s="85">
        <f>AVERAGE(H19:H84)</f>
        <v>40.008292682926829</v>
      </c>
      <c r="H13" s="86">
        <v>8</v>
      </c>
      <c r="I13" s="108">
        <f t="shared" si="0"/>
        <v>0.28829268292682997</v>
      </c>
      <c r="J13" s="111" t="str">
        <f>'Общие результаты'!G6</f>
        <v>03:00:08</v>
      </c>
      <c r="K13" s="121">
        <f>J13-J12</f>
        <v>2.0069444444444431E-2</v>
      </c>
      <c r="L13" s="122">
        <f>K13+L9</f>
        <v>6.4236111111111105E-2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AVERAGE(F8,F9,F12)</f>
        <v>39.696666666666665</v>
      </c>
      <c r="G14" s="42">
        <v>0</v>
      </c>
      <c r="H14" s="68" t="s">
        <v>191</v>
      </c>
      <c r="I14" s="43">
        <v>0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AVERAGE(F10,F11,F12)</f>
        <v>39.783333333333331</v>
      </c>
      <c r="G15" s="26">
        <v>0</v>
      </c>
      <c r="H15" s="69" t="s">
        <v>192</v>
      </c>
      <c r="I15" s="27">
        <v>0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39.736666666666665</v>
      </c>
      <c r="G16" s="30">
        <f>AVERAGE(C19:H90)</f>
        <v>40.056916996047434</v>
      </c>
      <c r="H16" s="31"/>
      <c r="I16" s="32">
        <f>AVERAGE(I8:I13)</f>
        <v>0.36717034738541682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Бахмацкий Олег</v>
      </c>
      <c r="D18" s="33" t="str">
        <f>B9</f>
        <v>Бахмацкий Олег</v>
      </c>
      <c r="E18" s="33" t="str">
        <f>B10</f>
        <v>Лантушенко Игорь</v>
      </c>
      <c r="F18" s="33" t="str">
        <f>B11</f>
        <v>Лантушенко Игорь</v>
      </c>
      <c r="G18" s="33" t="str">
        <f>B12</f>
        <v>Лантушенко Игорь</v>
      </c>
      <c r="H18" s="33" t="str">
        <f>B13</f>
        <v>Бахмацкий Олег</v>
      </c>
      <c r="I18" s="17"/>
      <c r="J18" s="17"/>
    </row>
    <row r="19" spans="2:14" x14ac:dyDescent="0.3">
      <c r="B19" s="1">
        <v>1</v>
      </c>
      <c r="C19" s="34">
        <v>42.08</v>
      </c>
      <c r="D19" s="35">
        <v>41.75</v>
      </c>
      <c r="E19" s="35">
        <v>42.01</v>
      </c>
      <c r="F19" s="35">
        <v>41.16</v>
      </c>
      <c r="G19" s="35">
        <v>41.43</v>
      </c>
      <c r="H19" s="35">
        <v>41.78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42.04</v>
      </c>
      <c r="D20" s="37">
        <v>40.01</v>
      </c>
      <c r="E20" s="37">
        <v>40.26</v>
      </c>
      <c r="F20" s="37">
        <v>40.04</v>
      </c>
      <c r="G20" s="37">
        <v>40.14</v>
      </c>
      <c r="H20" s="37">
        <v>40.020000000000003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43.1</v>
      </c>
      <c r="D21" s="37">
        <v>39.979999999999997</v>
      </c>
      <c r="E21" s="37">
        <v>40.43</v>
      </c>
      <c r="F21" s="37">
        <v>39.86</v>
      </c>
      <c r="G21" s="37">
        <v>39.92</v>
      </c>
      <c r="H21" s="37">
        <v>39.9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40.72</v>
      </c>
      <c r="D22" s="37">
        <v>39.92</v>
      </c>
      <c r="E22" s="37">
        <v>41.17</v>
      </c>
      <c r="F22" s="37">
        <v>39.950000000000003</v>
      </c>
      <c r="G22" s="37">
        <v>40.03</v>
      </c>
      <c r="H22" s="37">
        <v>39.9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40.33</v>
      </c>
      <c r="D23" s="37">
        <v>39.89</v>
      </c>
      <c r="E23" s="37">
        <v>40.36</v>
      </c>
      <c r="F23" s="37">
        <v>39.909999999999997</v>
      </c>
      <c r="G23" s="37">
        <v>39.92</v>
      </c>
      <c r="H23" s="37">
        <v>39.979999999999997</v>
      </c>
      <c r="I23" s="123"/>
      <c r="J23" s="127"/>
      <c r="K23" s="123"/>
    </row>
    <row r="24" spans="2:14" x14ac:dyDescent="0.3">
      <c r="B24" s="1">
        <v>6</v>
      </c>
      <c r="C24" s="36">
        <v>40.159999999999997</v>
      </c>
      <c r="D24" s="37">
        <v>39.68</v>
      </c>
      <c r="E24" s="37">
        <v>40.17</v>
      </c>
      <c r="F24" s="37">
        <v>39.81</v>
      </c>
      <c r="G24" s="37">
        <v>39.93</v>
      </c>
      <c r="H24" s="37">
        <v>39.9</v>
      </c>
      <c r="I24" s="123"/>
      <c r="J24" s="127"/>
      <c r="K24" s="123"/>
    </row>
    <row r="25" spans="2:14" x14ac:dyDescent="0.3">
      <c r="B25" s="1">
        <v>7</v>
      </c>
      <c r="C25" s="36">
        <v>39.94</v>
      </c>
      <c r="D25" s="37">
        <v>39.630000000000003</v>
      </c>
      <c r="E25" s="37">
        <v>41</v>
      </c>
      <c r="F25" s="37">
        <v>39.69</v>
      </c>
      <c r="G25" s="37">
        <v>39.86</v>
      </c>
      <c r="H25" s="37">
        <v>40.159999999999997</v>
      </c>
      <c r="I25" s="123"/>
      <c r="J25" s="127"/>
      <c r="K25" s="123"/>
    </row>
    <row r="26" spans="2:14" x14ac:dyDescent="0.3">
      <c r="B26" s="1">
        <v>8</v>
      </c>
      <c r="C26" s="36">
        <v>40.33</v>
      </c>
      <c r="D26" s="37">
        <v>39.799999999999997</v>
      </c>
      <c r="E26" s="37">
        <v>40.200000000000003</v>
      </c>
      <c r="F26" s="37">
        <v>40.46</v>
      </c>
      <c r="G26" s="37">
        <v>40.020000000000003</v>
      </c>
      <c r="H26" s="37">
        <v>39.9</v>
      </c>
      <c r="I26" s="123"/>
      <c r="J26" s="127"/>
      <c r="K26" s="123"/>
    </row>
    <row r="27" spans="2:14" x14ac:dyDescent="0.3">
      <c r="B27" s="1">
        <v>9</v>
      </c>
      <c r="C27" s="41">
        <v>40.47</v>
      </c>
      <c r="D27" s="37">
        <v>39.9</v>
      </c>
      <c r="E27" s="37">
        <v>40.19</v>
      </c>
      <c r="F27" s="37">
        <v>40.049999999999997</v>
      </c>
      <c r="G27" s="37">
        <v>40.68</v>
      </c>
      <c r="H27" s="37">
        <v>39.81</v>
      </c>
      <c r="I27" s="123"/>
      <c r="J27" s="127"/>
      <c r="K27" s="123"/>
    </row>
    <row r="28" spans="2:14" x14ac:dyDescent="0.3">
      <c r="B28" s="1">
        <v>10</v>
      </c>
      <c r="C28" s="36">
        <v>40.020000000000003</v>
      </c>
      <c r="D28" s="37">
        <v>39.82</v>
      </c>
      <c r="E28" s="37">
        <v>40.07</v>
      </c>
      <c r="F28" s="37">
        <v>41.13</v>
      </c>
      <c r="G28" s="37">
        <v>39.83</v>
      </c>
      <c r="H28" s="37">
        <v>40.04</v>
      </c>
      <c r="I28" s="123"/>
      <c r="J28" s="127"/>
      <c r="K28" s="123"/>
    </row>
    <row r="29" spans="2:14" x14ac:dyDescent="0.3">
      <c r="B29" s="1">
        <v>11</v>
      </c>
      <c r="C29" s="36">
        <v>39.92</v>
      </c>
      <c r="D29" s="37">
        <v>39.729999999999997</v>
      </c>
      <c r="E29" s="37">
        <v>40.229999999999997</v>
      </c>
      <c r="F29" s="37">
        <v>40.71</v>
      </c>
      <c r="G29" s="37">
        <v>40.06</v>
      </c>
      <c r="H29" s="37">
        <v>39.799999999999997</v>
      </c>
      <c r="I29" s="123"/>
      <c r="J29" s="127"/>
      <c r="K29" s="123"/>
    </row>
    <row r="30" spans="2:14" x14ac:dyDescent="0.3">
      <c r="B30" s="1">
        <v>12</v>
      </c>
      <c r="C30" s="36">
        <v>39.93</v>
      </c>
      <c r="D30" s="37">
        <v>39.57</v>
      </c>
      <c r="E30" s="37">
        <v>40.119999999999997</v>
      </c>
      <c r="F30" s="37">
        <v>39.93</v>
      </c>
      <c r="G30" s="37">
        <v>40.119999999999997</v>
      </c>
      <c r="H30" s="37">
        <v>39.89</v>
      </c>
      <c r="I30" s="123"/>
      <c r="J30" s="127"/>
      <c r="K30" s="123"/>
    </row>
    <row r="31" spans="2:14" x14ac:dyDescent="0.3">
      <c r="B31" s="1">
        <v>13</v>
      </c>
      <c r="C31" s="36">
        <v>41.12</v>
      </c>
      <c r="D31" s="37">
        <v>39.64</v>
      </c>
      <c r="E31" s="37">
        <v>40.5</v>
      </c>
      <c r="F31" s="37">
        <v>39.76</v>
      </c>
      <c r="G31" s="37">
        <v>40.299999999999997</v>
      </c>
      <c r="H31" s="37">
        <v>39.76</v>
      </c>
      <c r="I31" s="123"/>
      <c r="J31" s="127"/>
      <c r="K31" s="124"/>
      <c r="L31" s="1"/>
    </row>
    <row r="32" spans="2:14" x14ac:dyDescent="0.3">
      <c r="B32" s="1">
        <v>14</v>
      </c>
      <c r="C32" s="39">
        <v>39.880000000000003</v>
      </c>
      <c r="D32" s="37">
        <v>39.67</v>
      </c>
      <c r="E32" s="37">
        <v>40.1</v>
      </c>
      <c r="F32" s="37">
        <v>39.76</v>
      </c>
      <c r="G32" s="37">
        <v>39.869999999999997</v>
      </c>
      <c r="H32" s="37">
        <v>39.869999999999997</v>
      </c>
      <c r="I32" s="123"/>
      <c r="J32" s="127"/>
      <c r="K32" s="124"/>
      <c r="L32" s="1"/>
    </row>
    <row r="33" spans="2:12" x14ac:dyDescent="0.3">
      <c r="B33" s="1">
        <v>15</v>
      </c>
      <c r="C33" s="36">
        <v>39.94</v>
      </c>
      <c r="D33" s="37">
        <v>40.43</v>
      </c>
      <c r="E33" s="37">
        <v>40.090000000000003</v>
      </c>
      <c r="F33" s="37">
        <v>39.92</v>
      </c>
      <c r="G33" s="37">
        <v>40</v>
      </c>
      <c r="H33" s="37">
        <v>40.07</v>
      </c>
      <c r="I33" s="123"/>
      <c r="J33" s="127"/>
      <c r="K33" s="124"/>
      <c r="L33" s="1"/>
    </row>
    <row r="34" spans="2:12" x14ac:dyDescent="0.3">
      <c r="B34" s="1">
        <v>16</v>
      </c>
      <c r="C34" s="36">
        <v>39.93</v>
      </c>
      <c r="D34" s="44">
        <v>39.880000000000003</v>
      </c>
      <c r="E34" s="37">
        <v>40.26</v>
      </c>
      <c r="F34" s="37">
        <v>39.93</v>
      </c>
      <c r="G34" s="37">
        <v>39.94</v>
      </c>
      <c r="H34" s="37">
        <v>39.92</v>
      </c>
      <c r="I34" s="123"/>
      <c r="J34" s="127"/>
      <c r="K34" s="124"/>
      <c r="L34" s="1"/>
    </row>
    <row r="35" spans="2:12" x14ac:dyDescent="0.3">
      <c r="B35" s="1">
        <v>17</v>
      </c>
      <c r="C35" s="36">
        <v>39.840000000000003</v>
      </c>
      <c r="D35" s="37">
        <v>39.74</v>
      </c>
      <c r="E35" s="37">
        <v>40.33</v>
      </c>
      <c r="F35" s="37">
        <v>40.049999999999997</v>
      </c>
      <c r="G35" s="37">
        <v>39.81</v>
      </c>
      <c r="H35" s="37">
        <v>39.86</v>
      </c>
      <c r="I35" s="123"/>
      <c r="J35" s="127"/>
      <c r="K35" s="124"/>
      <c r="L35" s="1"/>
    </row>
    <row r="36" spans="2:12" x14ac:dyDescent="0.3">
      <c r="B36" s="1">
        <v>18</v>
      </c>
      <c r="C36" s="36">
        <v>39.93</v>
      </c>
      <c r="D36" s="37">
        <v>40.01</v>
      </c>
      <c r="E36" s="37">
        <v>40.090000000000003</v>
      </c>
      <c r="F36" s="37">
        <v>40.049999999999997</v>
      </c>
      <c r="G36" s="37">
        <v>39.75</v>
      </c>
      <c r="H36" s="37">
        <v>39.81</v>
      </c>
      <c r="I36" s="123"/>
      <c r="J36" s="127"/>
      <c r="K36" s="124"/>
      <c r="L36" s="1"/>
    </row>
    <row r="37" spans="2:12" x14ac:dyDescent="0.3">
      <c r="B37" s="1">
        <v>19</v>
      </c>
      <c r="C37" s="36">
        <v>39.96</v>
      </c>
      <c r="D37" s="37">
        <v>39.799999999999997</v>
      </c>
      <c r="E37" s="37">
        <v>40.24</v>
      </c>
      <c r="F37" s="37">
        <v>39.83</v>
      </c>
      <c r="G37" s="37">
        <v>41.18</v>
      </c>
      <c r="H37" s="37">
        <v>39.979999999999997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39.840000000000003</v>
      </c>
      <c r="D38" s="37">
        <v>39.799999999999997</v>
      </c>
      <c r="E38" s="37">
        <v>40.18</v>
      </c>
      <c r="F38" s="37">
        <v>39.770000000000003</v>
      </c>
      <c r="G38" s="37">
        <v>40.21</v>
      </c>
      <c r="H38" s="37">
        <v>39.880000000000003</v>
      </c>
      <c r="I38" s="123"/>
      <c r="J38" s="127"/>
      <c r="K38" s="124"/>
      <c r="L38" s="1"/>
    </row>
    <row r="39" spans="2:12" x14ac:dyDescent="0.3">
      <c r="B39" s="1">
        <v>21</v>
      </c>
      <c r="C39" s="36">
        <v>39.92</v>
      </c>
      <c r="D39" s="37">
        <v>39.75</v>
      </c>
      <c r="E39" s="37">
        <v>40.200000000000003</v>
      </c>
      <c r="F39" s="37">
        <v>39.909999999999997</v>
      </c>
      <c r="G39" s="37">
        <v>40.020000000000003</v>
      </c>
      <c r="H39" s="37">
        <v>39.9</v>
      </c>
      <c r="I39" s="123"/>
      <c r="J39" s="127"/>
      <c r="K39" s="124"/>
      <c r="L39" s="1"/>
    </row>
    <row r="40" spans="2:12" x14ac:dyDescent="0.3">
      <c r="B40" s="1">
        <v>22</v>
      </c>
      <c r="C40" s="36">
        <v>39.840000000000003</v>
      </c>
      <c r="D40" s="37">
        <v>40.119999999999997</v>
      </c>
      <c r="E40" s="37">
        <v>40.03</v>
      </c>
      <c r="F40" s="37">
        <v>39.799999999999997</v>
      </c>
      <c r="G40" s="37">
        <v>39.97</v>
      </c>
      <c r="H40" s="37">
        <v>40.06</v>
      </c>
      <c r="I40" s="123"/>
      <c r="J40" s="127"/>
      <c r="K40" s="124"/>
      <c r="L40" s="1"/>
    </row>
    <row r="41" spans="2:12" x14ac:dyDescent="0.3">
      <c r="B41" s="1">
        <v>23</v>
      </c>
      <c r="C41" s="36">
        <v>39.89</v>
      </c>
      <c r="D41" s="37">
        <v>40.17</v>
      </c>
      <c r="E41" s="37">
        <v>40.08</v>
      </c>
      <c r="F41" s="37">
        <v>39.78</v>
      </c>
      <c r="G41" s="37">
        <v>39.799999999999997</v>
      </c>
      <c r="H41" s="37">
        <v>40.07</v>
      </c>
      <c r="I41" s="123"/>
      <c r="J41" s="127"/>
      <c r="K41" s="124"/>
      <c r="L41" s="1"/>
    </row>
    <row r="42" spans="2:12" x14ac:dyDescent="0.3">
      <c r="B42" s="1">
        <v>24</v>
      </c>
      <c r="C42" s="36">
        <v>40.1</v>
      </c>
      <c r="D42" s="37">
        <v>39.729999999999997</v>
      </c>
      <c r="E42" s="37">
        <v>39.92</v>
      </c>
      <c r="F42" s="37">
        <v>39.81</v>
      </c>
      <c r="G42" s="37">
        <v>39.85</v>
      </c>
      <c r="H42" s="37">
        <v>39.93</v>
      </c>
      <c r="I42" s="123"/>
      <c r="J42" s="127"/>
      <c r="K42" s="124"/>
      <c r="L42" s="1"/>
    </row>
    <row r="43" spans="2:12" x14ac:dyDescent="0.3">
      <c r="B43" s="1">
        <v>25</v>
      </c>
      <c r="C43" s="36">
        <v>40.15</v>
      </c>
      <c r="D43" s="37">
        <v>39.65</v>
      </c>
      <c r="E43" s="37">
        <v>40.03</v>
      </c>
      <c r="F43" s="37">
        <v>39.71</v>
      </c>
      <c r="G43" s="37">
        <v>39.94</v>
      </c>
      <c r="H43" s="37">
        <v>40.090000000000003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39.83</v>
      </c>
      <c r="D44" s="37">
        <v>39.74</v>
      </c>
      <c r="E44" s="37">
        <v>40.04</v>
      </c>
      <c r="F44" s="37">
        <v>39.99</v>
      </c>
      <c r="G44" s="37">
        <v>39.81</v>
      </c>
      <c r="H44" s="37">
        <v>39.950000000000003</v>
      </c>
      <c r="I44" s="123"/>
      <c r="J44" s="127"/>
      <c r="K44" s="124"/>
      <c r="L44" s="1"/>
    </row>
    <row r="45" spans="2:12" x14ac:dyDescent="0.3">
      <c r="B45" s="1">
        <v>27</v>
      </c>
      <c r="C45" s="36">
        <v>39.93</v>
      </c>
      <c r="D45" s="37">
        <v>39.67</v>
      </c>
      <c r="E45" s="37"/>
      <c r="F45" s="37">
        <v>39.979999999999997</v>
      </c>
      <c r="G45" s="37">
        <v>39.799999999999997</v>
      </c>
      <c r="H45" s="37">
        <v>40.14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39.71</v>
      </c>
      <c r="E46" s="37"/>
      <c r="F46" s="37">
        <v>40.090000000000003</v>
      </c>
      <c r="G46" s="37">
        <v>40.07</v>
      </c>
      <c r="H46" s="37">
        <v>39.880000000000003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39.700000000000003</v>
      </c>
      <c r="E47" s="37"/>
      <c r="F47" s="37">
        <v>39.869999999999997</v>
      </c>
      <c r="G47" s="37">
        <v>39.78</v>
      </c>
      <c r="H47" s="37">
        <v>40.01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39.69</v>
      </c>
      <c r="E48" s="37"/>
      <c r="F48" s="37">
        <v>39.74</v>
      </c>
      <c r="G48" s="37">
        <v>39.74</v>
      </c>
      <c r="H48" s="37">
        <v>40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39.590000000000003</v>
      </c>
      <c r="E49" s="37"/>
      <c r="F49" s="37">
        <v>39.92</v>
      </c>
      <c r="G49" s="37">
        <v>39.880000000000003</v>
      </c>
      <c r="H49" s="37">
        <v>39.72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39.64</v>
      </c>
      <c r="E50" s="37"/>
      <c r="F50" s="37">
        <v>39.89</v>
      </c>
      <c r="G50" s="37">
        <v>39.840000000000003</v>
      </c>
      <c r="H50" s="37">
        <v>41.3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39.520000000000003</v>
      </c>
      <c r="E51" s="37"/>
      <c r="F51" s="37">
        <v>39.81</v>
      </c>
      <c r="G51" s="37">
        <v>40.67</v>
      </c>
      <c r="H51" s="37">
        <v>39.78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39.72</v>
      </c>
      <c r="E52" s="37"/>
      <c r="F52" s="37">
        <v>39.92</v>
      </c>
      <c r="G52" s="37">
        <v>39.950000000000003</v>
      </c>
      <c r="H52" s="37">
        <v>39.799999999999997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39.729999999999997</v>
      </c>
      <c r="E53" s="37"/>
      <c r="F53" s="37">
        <v>39.89</v>
      </c>
      <c r="G53" s="37">
        <v>39.86</v>
      </c>
      <c r="H53" s="37">
        <v>40.1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39.619999999999997</v>
      </c>
      <c r="E54" s="37"/>
      <c r="F54" s="37">
        <v>39.97</v>
      </c>
      <c r="G54" s="37">
        <v>39.979999999999997</v>
      </c>
      <c r="H54" s="37">
        <v>39.729999999999997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40.299999999999997</v>
      </c>
      <c r="E55" s="37"/>
      <c r="F55" s="37">
        <v>39.94</v>
      </c>
      <c r="G55" s="37">
        <v>39.83</v>
      </c>
      <c r="H55" s="37">
        <v>39.770000000000003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39.99</v>
      </c>
      <c r="E56" s="37"/>
      <c r="F56" s="37">
        <v>39.82</v>
      </c>
      <c r="G56" s="37">
        <v>41.69</v>
      </c>
      <c r="H56" s="37">
        <v>39.89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39.85</v>
      </c>
      <c r="E57" s="37"/>
      <c r="F57" s="37">
        <v>39.83</v>
      </c>
      <c r="G57" s="37">
        <v>39.950000000000003</v>
      </c>
      <c r="H57" s="37">
        <v>40.08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39.71</v>
      </c>
      <c r="E58" s="37"/>
      <c r="F58" s="37">
        <v>39.99</v>
      </c>
      <c r="G58" s="37">
        <v>40.26</v>
      </c>
      <c r="H58" s="37">
        <v>39.869999999999997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39.880000000000003</v>
      </c>
      <c r="E59" s="37"/>
      <c r="F59" s="37"/>
      <c r="G59" s="37">
        <v>39.880000000000003</v>
      </c>
      <c r="H59" s="37">
        <v>40.04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39.76</v>
      </c>
      <c r="E60" s="37"/>
      <c r="F60" s="37"/>
      <c r="G60" s="37">
        <v>40.1</v>
      </c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39.76</v>
      </c>
      <c r="E61" s="37"/>
      <c r="F61" s="37"/>
      <c r="G61" s="37">
        <v>39.880000000000003</v>
      </c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40.909999999999997</v>
      </c>
      <c r="E62" s="37"/>
      <c r="F62" s="37"/>
      <c r="G62" s="37">
        <v>40.130000000000003</v>
      </c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39.799999999999997</v>
      </c>
      <c r="E63" s="37"/>
      <c r="F63" s="37"/>
      <c r="G63" s="37">
        <v>40.21</v>
      </c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39.58</v>
      </c>
      <c r="E64" s="37"/>
      <c r="F64" s="37"/>
      <c r="G64" s="37">
        <v>40.369999999999997</v>
      </c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39.770000000000003</v>
      </c>
      <c r="E65" s="37"/>
      <c r="F65" s="37"/>
      <c r="G65" s="37">
        <v>40.340000000000003</v>
      </c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39.75</v>
      </c>
      <c r="E66" s="37"/>
      <c r="F66" s="37"/>
      <c r="G66" s="37">
        <v>40.22</v>
      </c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39.76</v>
      </c>
      <c r="E67" s="37"/>
      <c r="F67" s="37"/>
      <c r="G67" s="37">
        <v>40.200000000000003</v>
      </c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39.69</v>
      </c>
      <c r="E68" s="37"/>
      <c r="F68" s="37"/>
      <c r="G68" s="37">
        <v>40.119999999999997</v>
      </c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39.65</v>
      </c>
      <c r="E69" s="37"/>
      <c r="F69" s="37"/>
      <c r="G69" s="37">
        <v>40.31</v>
      </c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39.61</v>
      </c>
      <c r="E70" s="37"/>
      <c r="F70" s="37"/>
      <c r="G70" s="37">
        <v>40.380000000000003</v>
      </c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39.78</v>
      </c>
      <c r="E71" s="37"/>
      <c r="F71" s="37"/>
      <c r="G71" s="37">
        <v>40.090000000000003</v>
      </c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39.799999999999997</v>
      </c>
      <c r="E72" s="37"/>
      <c r="F72" s="37"/>
      <c r="G72" s="37">
        <v>40.11</v>
      </c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39.97</v>
      </c>
      <c r="E73" s="37"/>
      <c r="F73" s="37"/>
      <c r="G73" s="37">
        <v>39.89</v>
      </c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39.729999999999997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40.6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39.82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39.86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39.630000000000003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39.82</v>
      </c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>
        <v>40.270000000000003</v>
      </c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>
        <v>39.92</v>
      </c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D82" s="2">
        <v>39.9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/>
  <dimension ref="A2:P81"/>
  <sheetViews>
    <sheetView zoomScale="90" zoomScaleNormal="90" workbookViewId="0">
      <selection activeCell="I82" sqref="I82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127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128</v>
      </c>
      <c r="C8" s="95" t="s">
        <v>171</v>
      </c>
      <c r="D8" s="133">
        <f>COUNTA(C19:C83)</f>
        <v>28</v>
      </c>
      <c r="E8" s="100">
        <f>COUNTA(C19:C83)</f>
        <v>28</v>
      </c>
      <c r="F8" s="142">
        <f>MIN(C19:C82)</f>
        <v>39.75</v>
      </c>
      <c r="G8" s="136">
        <f>AVERAGE(C19:C85)</f>
        <v>40.120714285714271</v>
      </c>
      <c r="H8" s="81">
        <v>11</v>
      </c>
      <c r="I8" s="104">
        <f>G8-F8</f>
        <v>0.37071428571427134</v>
      </c>
      <c r="J8" s="109">
        <v>1.3460648148148147E-2</v>
      </c>
      <c r="K8" s="116">
        <f>J8</f>
        <v>1.3460648148148147E-2</v>
      </c>
      <c r="L8" s="117">
        <f>K8</f>
        <v>1.3460648148148147E-2</v>
      </c>
      <c r="M8" s="404" t="s">
        <v>265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195</v>
      </c>
      <c r="C9" s="96" t="s">
        <v>178</v>
      </c>
      <c r="D9" s="20">
        <f>COUNTA(D19:D83)+D8+1</f>
        <v>68</v>
      </c>
      <c r="E9" s="101">
        <f>COUNTA(D19:D83)+1</f>
        <v>40</v>
      </c>
      <c r="F9" s="421">
        <f>MIN(D19:D82)</f>
        <v>39.79</v>
      </c>
      <c r="G9" s="63">
        <f>AVERAGE(D19:D84)</f>
        <v>40.07205128205127</v>
      </c>
      <c r="H9" s="18">
        <v>12</v>
      </c>
      <c r="I9" s="105">
        <f>G9-F9</f>
        <v>0.28205128205127039</v>
      </c>
      <c r="J9" s="110">
        <v>3.3101851851851848E-2</v>
      </c>
      <c r="K9" s="118">
        <f>J9-J8</f>
        <v>1.9641203703703702E-2</v>
      </c>
      <c r="L9" s="119">
        <f>K9</f>
        <v>1.9641203703703702E-2</v>
      </c>
      <c r="M9" s="405" t="s">
        <v>266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128</v>
      </c>
      <c r="C10" s="96" t="s">
        <v>186</v>
      </c>
      <c r="D10" s="20">
        <f>COUNTA(E19:E83)+D9+1</f>
        <v>112</v>
      </c>
      <c r="E10" s="101">
        <f>COUNTA(E19:E83)+1</f>
        <v>44</v>
      </c>
      <c r="F10" s="417">
        <f>MIN(E19:E84)</f>
        <v>39.69</v>
      </c>
      <c r="G10" s="62">
        <f>AVERAGE(E19:E85)</f>
        <v>39.972558139534868</v>
      </c>
      <c r="H10" s="18">
        <v>9</v>
      </c>
      <c r="I10" s="105">
        <f t="shared" ref="I10:I13" si="0">G10-F10</f>
        <v>0.28255813953487063</v>
      </c>
      <c r="J10" s="110">
        <v>5.4537037037037044E-2</v>
      </c>
      <c r="K10" s="118">
        <f>J10-J9</f>
        <v>2.1435185185185196E-2</v>
      </c>
      <c r="L10" s="119">
        <f>K10+L8</f>
        <v>3.4895833333333341E-2</v>
      </c>
      <c r="M10" s="405" t="s">
        <v>267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195</v>
      </c>
      <c r="C11" s="96" t="s">
        <v>193</v>
      </c>
      <c r="D11" s="20">
        <f>COUNTA(F19:F83)+D10+1</f>
        <v>164</v>
      </c>
      <c r="E11" s="101">
        <f>COUNTA(F19:F83)+1</f>
        <v>52</v>
      </c>
      <c r="F11" s="415">
        <f>MIN(F19:F84)</f>
        <v>39.67</v>
      </c>
      <c r="G11" s="62">
        <f>AVERAGE(F19:F84)</f>
        <v>39.957647058823525</v>
      </c>
      <c r="H11" s="18">
        <v>8</v>
      </c>
      <c r="I11" s="105">
        <f t="shared" si="0"/>
        <v>0.28764705882352359</v>
      </c>
      <c r="J11" s="110">
        <v>7.9675925925925928E-2</v>
      </c>
      <c r="K11" s="118">
        <f>J11-J10</f>
        <v>2.5138888888888884E-2</v>
      </c>
      <c r="L11" s="119">
        <f>K11+L9</f>
        <v>4.4780092592592587E-2</v>
      </c>
      <c r="M11" s="405" t="s">
        <v>268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128</v>
      </c>
      <c r="C12" s="97" t="s">
        <v>172</v>
      </c>
      <c r="D12" s="20">
        <f>COUNTA(G19:G83)+D11+1</f>
        <v>209</v>
      </c>
      <c r="E12" s="101">
        <f>COUNTA(G19:G83)+1</f>
        <v>45</v>
      </c>
      <c r="F12" s="135">
        <f>MIN(G19:G84)</f>
        <v>39.729999999999997</v>
      </c>
      <c r="G12" s="62">
        <f>AVERAGE(G19:G884)</f>
        <v>40.120000000000005</v>
      </c>
      <c r="H12" s="18">
        <v>1</v>
      </c>
      <c r="I12" s="105">
        <f t="shared" si="0"/>
        <v>0.39000000000000767</v>
      </c>
      <c r="J12" s="110">
        <v>0.10166666666666667</v>
      </c>
      <c r="K12" s="118">
        <f>J12-J11</f>
        <v>2.1990740740740741E-2</v>
      </c>
      <c r="L12" s="120">
        <f t="shared" ref="L12" si="1">K12+L10</f>
        <v>5.6886574074074082E-2</v>
      </c>
      <c r="M12" s="405" t="s">
        <v>269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195</v>
      </c>
      <c r="C13" s="98" t="s">
        <v>194</v>
      </c>
      <c r="D13" s="134">
        <f>COUNTA(H19:H83)+D12+1</f>
        <v>258</v>
      </c>
      <c r="E13" s="399">
        <f>COUNTA(H19:H83)+1</f>
        <v>49</v>
      </c>
      <c r="F13" s="107">
        <f>MIN(H19:H84)</f>
        <v>39.76</v>
      </c>
      <c r="G13" s="85">
        <f>AVERAGE(H19:H84)</f>
        <v>40.244375000000005</v>
      </c>
      <c r="H13" s="86">
        <v>1</v>
      </c>
      <c r="I13" s="108">
        <f t="shared" si="0"/>
        <v>0.48437500000000711</v>
      </c>
      <c r="J13" s="111" t="str">
        <f>'Общие результаты'!G6</f>
        <v>03:00:08</v>
      </c>
      <c r="K13" s="121">
        <f>J13-J12</f>
        <v>2.3425925925925919E-2</v>
      </c>
      <c r="L13" s="122">
        <f>K13+L11</f>
        <v>6.8206018518518513E-2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39.723333333333329</v>
      </c>
      <c r="G14" s="42">
        <f>AVERAGE(G8,G10,G12)</f>
        <v>40.071090808416379</v>
      </c>
      <c r="H14" s="68" t="s">
        <v>196</v>
      </c>
      <c r="I14" s="43">
        <f>AVERAGE(I8,I10,I12)</f>
        <v>0.34775747508304988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39.74</v>
      </c>
      <c r="G15" s="26">
        <f>AVERAGE(G9,G11,G13)</f>
        <v>40.091357780291602</v>
      </c>
      <c r="H15" s="69" t="s">
        <v>197</v>
      </c>
      <c r="I15" s="27">
        <f>AVERAGE(I9,I11,I13)</f>
        <v>0.35135778029160036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39.731666666666662</v>
      </c>
      <c r="G16" s="30">
        <f>AVERAGE(C19:H90)</f>
        <v>40.078498023715426</v>
      </c>
      <c r="H16" s="31"/>
      <c r="I16" s="32">
        <f>AVERAGE(I8:I13)</f>
        <v>0.34955762768732512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Пикулин Паша</v>
      </c>
      <c r="D18" s="33" t="str">
        <f>B9</f>
        <v>Звягин Григорий</v>
      </c>
      <c r="E18" s="33" t="str">
        <f>B10</f>
        <v>Пикулин Паша</v>
      </c>
      <c r="F18" s="33" t="str">
        <f>B11</f>
        <v>Звягин Григорий</v>
      </c>
      <c r="G18" s="33" t="str">
        <f>B12</f>
        <v>Пикулин Паша</v>
      </c>
      <c r="H18" s="33" t="str">
        <f>B13</f>
        <v>Звягин Григорий</v>
      </c>
      <c r="I18" s="17"/>
      <c r="J18" s="17"/>
    </row>
    <row r="19" spans="2:14" x14ac:dyDescent="0.3">
      <c r="B19" s="1">
        <v>1</v>
      </c>
      <c r="C19" s="34">
        <v>42.87</v>
      </c>
      <c r="D19" s="35">
        <v>41.27</v>
      </c>
      <c r="E19" s="35">
        <v>41.09</v>
      </c>
      <c r="F19" s="35">
        <v>41.73</v>
      </c>
      <c r="G19" s="35">
        <v>41.24</v>
      </c>
      <c r="H19" s="35">
        <v>41.47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42.74</v>
      </c>
      <c r="D20" s="37">
        <v>40.049999999999997</v>
      </c>
      <c r="E20" s="37">
        <v>40.880000000000003</v>
      </c>
      <c r="F20" s="37">
        <v>39.96</v>
      </c>
      <c r="G20" s="37">
        <v>40.03</v>
      </c>
      <c r="H20" s="37">
        <v>40.119999999999997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40.81</v>
      </c>
      <c r="D21" s="37">
        <v>40.18</v>
      </c>
      <c r="E21" s="37">
        <v>39.869999999999997</v>
      </c>
      <c r="F21" s="37">
        <v>40.03</v>
      </c>
      <c r="G21" s="37">
        <v>40.11</v>
      </c>
      <c r="H21" s="37">
        <v>39.979999999999997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40.1</v>
      </c>
      <c r="D22" s="37">
        <v>40</v>
      </c>
      <c r="E22" s="37">
        <v>39.869999999999997</v>
      </c>
      <c r="F22" s="37">
        <v>39.89</v>
      </c>
      <c r="G22" s="37">
        <v>39.99</v>
      </c>
      <c r="H22" s="37">
        <v>40.18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40.24</v>
      </c>
      <c r="D23" s="37">
        <v>40.119999999999997</v>
      </c>
      <c r="E23" s="37">
        <v>40.4</v>
      </c>
      <c r="F23" s="37">
        <v>39.909999999999997</v>
      </c>
      <c r="G23" s="37">
        <v>39.83</v>
      </c>
      <c r="H23" s="37">
        <v>40.11</v>
      </c>
      <c r="I23" s="123"/>
      <c r="J23" s="127"/>
      <c r="K23" s="123"/>
    </row>
    <row r="24" spans="2:14" x14ac:dyDescent="0.3">
      <c r="B24" s="1">
        <v>6</v>
      </c>
      <c r="C24" s="36">
        <v>39.94</v>
      </c>
      <c r="D24" s="37">
        <v>40.03</v>
      </c>
      <c r="E24" s="37">
        <v>40</v>
      </c>
      <c r="F24" s="37">
        <v>39.99</v>
      </c>
      <c r="G24" s="37">
        <v>39.9</v>
      </c>
      <c r="H24" s="37">
        <v>39.89</v>
      </c>
      <c r="I24" s="123"/>
      <c r="J24" s="127"/>
      <c r="K24" s="123"/>
    </row>
    <row r="25" spans="2:14" x14ac:dyDescent="0.3">
      <c r="B25" s="1">
        <v>7</v>
      </c>
      <c r="C25" s="36">
        <v>39.799999999999997</v>
      </c>
      <c r="D25" s="37">
        <v>39.83</v>
      </c>
      <c r="E25" s="37">
        <v>39.82</v>
      </c>
      <c r="F25" s="37">
        <v>39.92</v>
      </c>
      <c r="G25" s="37">
        <v>40.340000000000003</v>
      </c>
      <c r="H25" s="37">
        <v>40.22</v>
      </c>
      <c r="I25" s="123"/>
      <c r="J25" s="127"/>
      <c r="K25" s="123"/>
    </row>
    <row r="26" spans="2:14" x14ac:dyDescent="0.3">
      <c r="B26" s="1">
        <v>8</v>
      </c>
      <c r="C26" s="36">
        <v>39.75</v>
      </c>
      <c r="D26" s="37">
        <v>39.979999999999997</v>
      </c>
      <c r="E26" s="37">
        <v>39.83</v>
      </c>
      <c r="F26" s="37">
        <v>39.78</v>
      </c>
      <c r="G26" s="37">
        <v>40.119999999999997</v>
      </c>
      <c r="H26" s="37">
        <v>40.08</v>
      </c>
      <c r="I26" s="123"/>
      <c r="J26" s="127"/>
      <c r="K26" s="123"/>
    </row>
    <row r="27" spans="2:14" x14ac:dyDescent="0.3">
      <c r="B27" s="1">
        <v>9</v>
      </c>
      <c r="C27" s="41">
        <v>40</v>
      </c>
      <c r="D27" s="37">
        <v>39.880000000000003</v>
      </c>
      <c r="E27" s="37">
        <v>39.76</v>
      </c>
      <c r="F27" s="37">
        <v>39.79</v>
      </c>
      <c r="G27" s="37">
        <v>39.96</v>
      </c>
      <c r="H27" s="37">
        <v>40.03</v>
      </c>
      <c r="I27" s="123"/>
      <c r="J27" s="127"/>
      <c r="K27" s="123"/>
    </row>
    <row r="28" spans="2:14" x14ac:dyDescent="0.3">
      <c r="B28" s="1">
        <v>10</v>
      </c>
      <c r="C28" s="36">
        <v>39.89</v>
      </c>
      <c r="D28" s="37">
        <v>39.799999999999997</v>
      </c>
      <c r="E28" s="37">
        <v>39.9</v>
      </c>
      <c r="F28" s="37">
        <v>39.950000000000003</v>
      </c>
      <c r="G28" s="37">
        <v>39.729999999999997</v>
      </c>
      <c r="H28" s="37">
        <v>40.01</v>
      </c>
      <c r="I28" s="123"/>
      <c r="J28" s="127"/>
      <c r="K28" s="123"/>
    </row>
    <row r="29" spans="2:14" x14ac:dyDescent="0.3">
      <c r="B29" s="1">
        <v>11</v>
      </c>
      <c r="C29" s="36">
        <v>39.89</v>
      </c>
      <c r="D29" s="37">
        <v>40.369999999999997</v>
      </c>
      <c r="E29" s="37">
        <v>39.770000000000003</v>
      </c>
      <c r="F29" s="37">
        <v>39.880000000000003</v>
      </c>
      <c r="G29" s="37">
        <v>40</v>
      </c>
      <c r="H29" s="37">
        <v>39.85</v>
      </c>
      <c r="I29" s="123"/>
      <c r="J29" s="127"/>
      <c r="K29" s="123"/>
    </row>
    <row r="30" spans="2:14" x14ac:dyDescent="0.3">
      <c r="B30" s="1">
        <v>12</v>
      </c>
      <c r="C30" s="36">
        <v>39.86</v>
      </c>
      <c r="D30" s="37">
        <v>40.4</v>
      </c>
      <c r="E30" s="37">
        <v>39.81</v>
      </c>
      <c r="F30" s="37">
        <v>39.96</v>
      </c>
      <c r="G30" s="37">
        <v>40.21</v>
      </c>
      <c r="H30" s="37">
        <v>39.93</v>
      </c>
      <c r="I30" s="123"/>
      <c r="J30" s="127"/>
      <c r="K30" s="123"/>
    </row>
    <row r="31" spans="2:14" x14ac:dyDescent="0.3">
      <c r="B31" s="1">
        <v>13</v>
      </c>
      <c r="C31" s="36">
        <v>39.79</v>
      </c>
      <c r="D31" s="37">
        <v>40.49</v>
      </c>
      <c r="E31" s="37">
        <v>41.05</v>
      </c>
      <c r="F31" s="37">
        <v>39.770000000000003</v>
      </c>
      <c r="G31" s="37">
        <v>40.1</v>
      </c>
      <c r="H31" s="37">
        <v>40.049999999999997</v>
      </c>
      <c r="I31" s="123"/>
      <c r="J31" s="127"/>
      <c r="K31" s="124"/>
      <c r="L31" s="1"/>
    </row>
    <row r="32" spans="2:14" x14ac:dyDescent="0.3">
      <c r="B32" s="1">
        <v>14</v>
      </c>
      <c r="C32" s="39">
        <v>39.78</v>
      </c>
      <c r="D32" s="37">
        <v>40.19</v>
      </c>
      <c r="E32" s="37">
        <v>40.11</v>
      </c>
      <c r="F32" s="37">
        <v>39.79</v>
      </c>
      <c r="G32" s="37">
        <v>39.96</v>
      </c>
      <c r="H32" s="37">
        <v>39.93</v>
      </c>
      <c r="I32" s="123"/>
      <c r="J32" s="127"/>
      <c r="K32" s="124"/>
      <c r="L32" s="1"/>
    </row>
    <row r="33" spans="2:12" x14ac:dyDescent="0.3">
      <c r="B33" s="1">
        <v>15</v>
      </c>
      <c r="C33" s="36">
        <v>39.770000000000003</v>
      </c>
      <c r="D33" s="37">
        <v>39.909999999999997</v>
      </c>
      <c r="E33" s="37">
        <v>40.04</v>
      </c>
      <c r="F33" s="37">
        <v>39.880000000000003</v>
      </c>
      <c r="G33" s="37">
        <v>39.94</v>
      </c>
      <c r="H33" s="37">
        <v>40.01</v>
      </c>
      <c r="I33" s="123"/>
      <c r="J33" s="127"/>
      <c r="K33" s="124"/>
      <c r="L33" s="1"/>
    </row>
    <row r="34" spans="2:12" x14ac:dyDescent="0.3">
      <c r="B34" s="1">
        <v>16</v>
      </c>
      <c r="C34" s="36">
        <v>39.770000000000003</v>
      </c>
      <c r="D34" s="44">
        <v>40.04</v>
      </c>
      <c r="E34" s="37">
        <v>39.799999999999997</v>
      </c>
      <c r="F34" s="37">
        <v>39.869999999999997</v>
      </c>
      <c r="G34" s="37">
        <v>40.42</v>
      </c>
      <c r="H34" s="37">
        <v>40.11</v>
      </c>
      <c r="I34" s="123"/>
      <c r="J34" s="127"/>
      <c r="K34" s="124"/>
      <c r="L34" s="1"/>
    </row>
    <row r="35" spans="2:12" x14ac:dyDescent="0.3">
      <c r="B35" s="1">
        <v>17</v>
      </c>
      <c r="C35" s="36">
        <v>39.79</v>
      </c>
      <c r="D35" s="37">
        <v>39.97</v>
      </c>
      <c r="E35" s="37">
        <v>40.06</v>
      </c>
      <c r="F35" s="37">
        <v>39.700000000000003</v>
      </c>
      <c r="G35" s="37">
        <v>40</v>
      </c>
      <c r="H35" s="37">
        <v>40</v>
      </c>
      <c r="I35" s="123"/>
      <c r="J35" s="127"/>
      <c r="K35" s="124"/>
      <c r="L35" s="1"/>
    </row>
    <row r="36" spans="2:12" x14ac:dyDescent="0.3">
      <c r="B36" s="1">
        <v>18</v>
      </c>
      <c r="C36" s="36">
        <v>39.909999999999997</v>
      </c>
      <c r="D36" s="37">
        <v>39.9</v>
      </c>
      <c r="E36" s="37">
        <v>39.82</v>
      </c>
      <c r="F36" s="37">
        <v>40.04</v>
      </c>
      <c r="G36" s="37">
        <v>39.97</v>
      </c>
      <c r="H36" s="37">
        <v>39.950000000000003</v>
      </c>
      <c r="I36" s="123"/>
      <c r="J36" s="127"/>
      <c r="K36" s="124"/>
      <c r="L36" s="1"/>
    </row>
    <row r="37" spans="2:12" x14ac:dyDescent="0.3">
      <c r="B37" s="1">
        <v>19</v>
      </c>
      <c r="C37" s="36">
        <v>39.82</v>
      </c>
      <c r="D37" s="37">
        <v>40.15</v>
      </c>
      <c r="E37" s="37">
        <v>39.86</v>
      </c>
      <c r="F37" s="37">
        <v>39.85</v>
      </c>
      <c r="G37" s="37">
        <v>39.99</v>
      </c>
      <c r="H37" s="37">
        <v>40.270000000000003</v>
      </c>
      <c r="I37" s="123"/>
      <c r="J37" s="127"/>
      <c r="K37" s="124"/>
      <c r="L37" s="1"/>
    </row>
    <row r="38" spans="2:12" x14ac:dyDescent="0.3">
      <c r="B38" s="1">
        <v>20</v>
      </c>
      <c r="C38" s="36">
        <v>39.89</v>
      </c>
      <c r="D38" s="37">
        <v>40.270000000000003</v>
      </c>
      <c r="E38" s="37">
        <v>39.840000000000003</v>
      </c>
      <c r="F38" s="37">
        <v>39.83</v>
      </c>
      <c r="G38" s="37">
        <v>39.93</v>
      </c>
      <c r="H38" s="37">
        <v>40.06</v>
      </c>
      <c r="I38" s="123"/>
      <c r="J38" s="127"/>
      <c r="K38" s="124"/>
      <c r="L38" s="1"/>
    </row>
    <row r="39" spans="2:12" x14ac:dyDescent="0.3">
      <c r="B39" s="1">
        <v>21</v>
      </c>
      <c r="C39" s="36">
        <v>39.869999999999997</v>
      </c>
      <c r="D39" s="37">
        <v>40.08</v>
      </c>
      <c r="E39" s="37">
        <v>39.79</v>
      </c>
      <c r="F39" s="37">
        <v>40.01</v>
      </c>
      <c r="G39" s="37">
        <v>40.21</v>
      </c>
      <c r="H39" s="37">
        <v>39.93</v>
      </c>
      <c r="I39" s="123"/>
      <c r="J39" s="127"/>
      <c r="K39" s="124"/>
      <c r="L39" s="1"/>
    </row>
    <row r="40" spans="2:12" x14ac:dyDescent="0.3">
      <c r="B40" s="1">
        <v>22</v>
      </c>
      <c r="C40" s="36">
        <v>39.94</v>
      </c>
      <c r="D40" s="37">
        <v>39.79</v>
      </c>
      <c r="E40" s="37">
        <v>39.76</v>
      </c>
      <c r="F40" s="37">
        <v>39.93</v>
      </c>
      <c r="G40" s="37">
        <v>40.130000000000003</v>
      </c>
      <c r="H40" s="37">
        <v>40</v>
      </c>
      <c r="I40" s="123"/>
      <c r="J40" s="127"/>
      <c r="K40" s="124"/>
      <c r="L40" s="1"/>
    </row>
    <row r="41" spans="2:12" x14ac:dyDescent="0.3">
      <c r="B41" s="1">
        <v>23</v>
      </c>
      <c r="C41" s="36">
        <v>39.979999999999997</v>
      </c>
      <c r="D41" s="37">
        <v>39.869999999999997</v>
      </c>
      <c r="E41" s="37">
        <v>40.08</v>
      </c>
      <c r="F41" s="37">
        <v>39.76</v>
      </c>
      <c r="G41" s="37">
        <v>39.93</v>
      </c>
      <c r="H41" s="37">
        <v>40.11</v>
      </c>
      <c r="I41" s="123"/>
      <c r="J41" s="127"/>
      <c r="K41" s="124"/>
      <c r="L41" s="1"/>
    </row>
    <row r="42" spans="2:12" x14ac:dyDescent="0.3">
      <c r="B42" s="1">
        <v>24</v>
      </c>
      <c r="C42" s="36">
        <v>39.79</v>
      </c>
      <c r="D42" s="37">
        <v>39.85</v>
      </c>
      <c r="E42" s="37">
        <v>39.83</v>
      </c>
      <c r="F42" s="37">
        <v>39.729999999999997</v>
      </c>
      <c r="G42" s="37">
        <v>39.979999999999997</v>
      </c>
      <c r="H42" s="37">
        <v>42</v>
      </c>
      <c r="I42" s="123"/>
      <c r="J42" s="127"/>
      <c r="K42" s="124"/>
      <c r="L42" s="1"/>
    </row>
    <row r="43" spans="2:12" x14ac:dyDescent="0.3">
      <c r="B43" s="1">
        <v>25</v>
      </c>
      <c r="C43" s="36">
        <v>39.869999999999997</v>
      </c>
      <c r="D43" s="37">
        <v>39.82</v>
      </c>
      <c r="E43" s="37">
        <v>39.83</v>
      </c>
      <c r="F43" s="37">
        <v>39.950000000000003</v>
      </c>
      <c r="G43" s="37">
        <v>39.979999999999997</v>
      </c>
      <c r="H43" s="37">
        <v>41.51</v>
      </c>
      <c r="I43" s="123"/>
      <c r="J43" s="127"/>
      <c r="K43" s="124"/>
      <c r="L43" s="1"/>
    </row>
    <row r="44" spans="2:12" x14ac:dyDescent="0.3">
      <c r="B44" s="1">
        <v>26</v>
      </c>
      <c r="C44" s="36">
        <v>39.85</v>
      </c>
      <c r="D44" s="37">
        <v>39.909999999999997</v>
      </c>
      <c r="E44" s="37">
        <v>39.729999999999997</v>
      </c>
      <c r="F44" s="37">
        <v>39.72</v>
      </c>
      <c r="G44" s="37">
        <v>39.93</v>
      </c>
      <c r="H44" s="37">
        <v>40.76</v>
      </c>
      <c r="I44" s="123"/>
      <c r="J44" s="127"/>
      <c r="K44" s="124"/>
      <c r="L44" s="1"/>
    </row>
    <row r="45" spans="2:12" x14ac:dyDescent="0.3">
      <c r="B45" s="1">
        <v>27</v>
      </c>
      <c r="C45" s="36">
        <v>39.799999999999997</v>
      </c>
      <c r="D45" s="37">
        <v>40.01</v>
      </c>
      <c r="E45" s="37">
        <v>40</v>
      </c>
      <c r="F45" s="37">
        <v>39.79</v>
      </c>
      <c r="G45" s="37">
        <v>39.89</v>
      </c>
      <c r="H45" s="37">
        <v>44.13</v>
      </c>
      <c r="I45" s="123"/>
      <c r="J45" s="127"/>
      <c r="K45" s="124"/>
      <c r="L45" s="1"/>
    </row>
    <row r="46" spans="2:12" x14ac:dyDescent="0.3">
      <c r="B46" s="1">
        <v>28</v>
      </c>
      <c r="C46" s="36">
        <v>39.869999999999997</v>
      </c>
      <c r="D46" s="37">
        <v>39.86</v>
      </c>
      <c r="E46" s="37">
        <v>40.11</v>
      </c>
      <c r="F46" s="37">
        <v>39.840000000000003</v>
      </c>
      <c r="G46" s="37">
        <v>41.37</v>
      </c>
      <c r="H46" s="37">
        <v>40.04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39.81</v>
      </c>
      <c r="E47" s="37">
        <v>40.06</v>
      </c>
      <c r="F47" s="37">
        <v>39.880000000000003</v>
      </c>
      <c r="G47" s="37">
        <v>40.22</v>
      </c>
      <c r="H47" s="37">
        <v>40.74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40</v>
      </c>
      <c r="E48" s="37">
        <v>39.69</v>
      </c>
      <c r="F48" s="37">
        <v>39.81</v>
      </c>
      <c r="G48" s="37">
        <v>40.11</v>
      </c>
      <c r="H48" s="37">
        <v>40.06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40.08</v>
      </c>
      <c r="E49" s="37">
        <v>40.159999999999997</v>
      </c>
      <c r="F49" s="37">
        <v>40</v>
      </c>
      <c r="G49" s="37">
        <v>40.020000000000003</v>
      </c>
      <c r="H49" s="37">
        <v>39.880000000000003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39.86</v>
      </c>
      <c r="E50" s="37">
        <v>39.85</v>
      </c>
      <c r="F50" s="37">
        <v>40.58</v>
      </c>
      <c r="G50" s="37">
        <v>40.020000000000003</v>
      </c>
      <c r="H50" s="37">
        <v>40.299999999999997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39.97</v>
      </c>
      <c r="E51" s="37">
        <v>40.11</v>
      </c>
      <c r="F51" s="37">
        <v>39.94</v>
      </c>
      <c r="G51" s="37">
        <v>40.229999999999997</v>
      </c>
      <c r="H51" s="37">
        <v>39.97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39.85</v>
      </c>
      <c r="E52" s="37">
        <v>39.82</v>
      </c>
      <c r="F52" s="37">
        <v>39.83</v>
      </c>
      <c r="G52" s="37">
        <v>40.15</v>
      </c>
      <c r="H52" s="37">
        <v>40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40.020000000000003</v>
      </c>
      <c r="E53" s="37">
        <v>39.770000000000003</v>
      </c>
      <c r="F53" s="37">
        <v>39.68</v>
      </c>
      <c r="G53" s="37">
        <v>40.4</v>
      </c>
      <c r="H53" s="37">
        <v>39.94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41.43</v>
      </c>
      <c r="E54" s="37">
        <v>39.78</v>
      </c>
      <c r="F54" s="37">
        <v>40.6</v>
      </c>
      <c r="G54" s="37">
        <v>40.020000000000003</v>
      </c>
      <c r="H54" s="37">
        <v>40.46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40.01</v>
      </c>
      <c r="E55" s="37">
        <v>39.79</v>
      </c>
      <c r="F55" s="37">
        <v>39.909999999999997</v>
      </c>
      <c r="G55" s="37">
        <v>40.26</v>
      </c>
      <c r="H55" s="37">
        <v>39.880000000000003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39.869999999999997</v>
      </c>
      <c r="E56" s="37">
        <v>39.83</v>
      </c>
      <c r="F56" s="37">
        <v>40.049999999999997</v>
      </c>
      <c r="G56" s="37">
        <v>40.03</v>
      </c>
      <c r="H56" s="37">
        <v>40.04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39.89</v>
      </c>
      <c r="E57" s="37">
        <v>39.85</v>
      </c>
      <c r="F57" s="37">
        <v>39.99</v>
      </c>
      <c r="G57" s="37">
        <v>40.04</v>
      </c>
      <c r="H57" s="37">
        <v>40.54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>
        <v>39.979999999999997</v>
      </c>
      <c r="F58" s="37">
        <v>39.82</v>
      </c>
      <c r="G58" s="37">
        <v>40.17</v>
      </c>
      <c r="H58" s="37">
        <v>39.869999999999997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>
        <v>39.81</v>
      </c>
      <c r="F59" s="37">
        <v>39.71</v>
      </c>
      <c r="G59" s="37">
        <v>39.97</v>
      </c>
      <c r="H59" s="37">
        <v>39.979999999999997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>
        <v>39.74</v>
      </c>
      <c r="F60" s="37">
        <v>39.81</v>
      </c>
      <c r="G60" s="37">
        <v>40.22</v>
      </c>
      <c r="H60" s="37">
        <v>39.96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>
        <v>39.869999999999997</v>
      </c>
      <c r="F61" s="37">
        <v>39.770000000000003</v>
      </c>
      <c r="G61" s="37">
        <v>40.15</v>
      </c>
      <c r="H61" s="37">
        <v>39.86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/>
      <c r="F62" s="37">
        <v>39.840000000000003</v>
      </c>
      <c r="G62" s="37">
        <v>40.08</v>
      </c>
      <c r="H62" s="37">
        <v>40.020000000000003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/>
      <c r="F63" s="37">
        <v>39.75</v>
      </c>
      <c r="G63" s="37"/>
      <c r="H63" s="37">
        <v>39.880000000000003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/>
      <c r="F64" s="37">
        <v>39.83</v>
      </c>
      <c r="G64" s="37"/>
      <c r="H64" s="37">
        <v>39.76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/>
      <c r="F65" s="37">
        <v>39.85</v>
      </c>
      <c r="G65" s="37"/>
      <c r="H65" s="37">
        <v>39.93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/>
      <c r="F66" s="37">
        <v>41.16</v>
      </c>
      <c r="G66" s="37"/>
      <c r="H66" s="37">
        <v>39.93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>
        <v>40.25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>
        <v>39.67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>
        <v>39.86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2:P82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140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142</v>
      </c>
      <c r="C8" s="95" t="s">
        <v>188</v>
      </c>
      <c r="D8" s="133">
        <f>COUNTA(C19:C83)</f>
        <v>35</v>
      </c>
      <c r="E8" s="100">
        <f>COUNTA(C19:C83)</f>
        <v>35</v>
      </c>
      <c r="F8" s="415">
        <f>MIN(C19:C82)</f>
        <v>39.44</v>
      </c>
      <c r="G8" s="136">
        <f>AVERAGE(C19:C85)</f>
        <v>40.056857142857133</v>
      </c>
      <c r="H8" s="81">
        <v>5</v>
      </c>
      <c r="I8" s="104">
        <f>G8-F8</f>
        <v>0.61685714285713544</v>
      </c>
      <c r="J8" s="109">
        <v>1.6724537037037034E-2</v>
      </c>
      <c r="K8" s="116">
        <f>J8</f>
        <v>1.6724537037037034E-2</v>
      </c>
      <c r="L8" s="117">
        <f>K8</f>
        <v>1.6724537037037034E-2</v>
      </c>
      <c r="M8" s="404" t="s">
        <v>233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141</v>
      </c>
      <c r="C9" s="96" t="s">
        <v>198</v>
      </c>
      <c r="D9" s="20">
        <f>COUNTA(D19:D83)+D8+1</f>
        <v>98</v>
      </c>
      <c r="E9" s="101">
        <f>COUNTA(D19:D83)+1</f>
        <v>63</v>
      </c>
      <c r="F9" s="414">
        <f>MIN(D19:D82)</f>
        <v>39.6</v>
      </c>
      <c r="G9" s="63">
        <f>AVERAGE(D19:D84)</f>
        <v>40.079516129032257</v>
      </c>
      <c r="H9" s="18">
        <v>6</v>
      </c>
      <c r="I9" s="105">
        <f>G9-F9</f>
        <v>0.47951612903225538</v>
      </c>
      <c r="J9" s="110">
        <v>4.7060185185185184E-2</v>
      </c>
      <c r="K9" s="118">
        <f>J9-J8</f>
        <v>3.033564814814815E-2</v>
      </c>
      <c r="L9" s="119">
        <f>K9</f>
        <v>3.033564814814815E-2</v>
      </c>
      <c r="M9" s="405" t="s">
        <v>232</v>
      </c>
      <c r="N9" s="84" t="s">
        <v>313</v>
      </c>
      <c r="O9" s="60" t="s">
        <v>310</v>
      </c>
      <c r="P9" s="19"/>
    </row>
    <row r="10" spans="1:16" s="3" customFormat="1" ht="30" customHeight="1" x14ac:dyDescent="0.3">
      <c r="A10" s="93">
        <v>3</v>
      </c>
      <c r="B10" s="99" t="s">
        <v>142</v>
      </c>
      <c r="C10" s="96" t="s">
        <v>199</v>
      </c>
      <c r="D10" s="20">
        <f>COUNTA(E19:E83)+D9+1</f>
        <v>116</v>
      </c>
      <c r="E10" s="101">
        <f>COUNTA(E19:E83)+1</f>
        <v>18</v>
      </c>
      <c r="F10" s="135">
        <f>MIN(E19:E84)</f>
        <v>40</v>
      </c>
      <c r="G10" s="62">
        <f>AVERAGE(E19:E85)</f>
        <v>40.349999999999994</v>
      </c>
      <c r="H10" s="18">
        <v>3</v>
      </c>
      <c r="I10" s="105">
        <f t="shared" ref="I10:I13" si="0">G10-F10</f>
        <v>0.34999999999999432</v>
      </c>
      <c r="J10" s="110">
        <v>5.6454803240740738E-2</v>
      </c>
      <c r="K10" s="400">
        <f>J10-J9</f>
        <v>9.3946180555555536E-3</v>
      </c>
      <c r="L10" s="119">
        <f>K10+L8</f>
        <v>2.6119155092592588E-2</v>
      </c>
      <c r="M10" s="405" t="s">
        <v>234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142</v>
      </c>
      <c r="C11" s="96" t="s">
        <v>200</v>
      </c>
      <c r="D11" s="20">
        <f>COUNTA(F19:F83)+D10+1</f>
        <v>164</v>
      </c>
      <c r="E11" s="101">
        <f>COUNTA(F19:F83)+1</f>
        <v>48</v>
      </c>
      <c r="F11" s="413">
        <f>MIN(F19:F84)</f>
        <v>39.700000000000003</v>
      </c>
      <c r="G11" s="62">
        <f>AVERAGE(F19:F84)</f>
        <v>40.081276595744676</v>
      </c>
      <c r="H11" s="18">
        <v>6</v>
      </c>
      <c r="I11" s="105">
        <f t="shared" si="0"/>
        <v>0.38127659574467287</v>
      </c>
      <c r="J11" s="110">
        <v>7.9826388888888891E-2</v>
      </c>
      <c r="K11" s="118">
        <f>J11-J10</f>
        <v>2.3371585648148153E-2</v>
      </c>
      <c r="L11" s="119">
        <f>K11+L10</f>
        <v>4.9490740740740738E-2</v>
      </c>
      <c r="M11" s="405" t="s">
        <v>235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141</v>
      </c>
      <c r="C12" s="97" t="s">
        <v>201</v>
      </c>
      <c r="D12" s="20">
        <f>COUNTA(G19:G83)+D11+1</f>
        <v>229</v>
      </c>
      <c r="E12" s="101">
        <f>COUNTA(G19:G83)+1</f>
        <v>65</v>
      </c>
      <c r="F12" s="417">
        <f>MIN(G19:G84)</f>
        <v>39.47</v>
      </c>
      <c r="G12" s="62">
        <f>AVERAGE(G19:G884)</f>
        <v>39.811874999999979</v>
      </c>
      <c r="H12" s="18">
        <v>10</v>
      </c>
      <c r="I12" s="105">
        <f t="shared" si="0"/>
        <v>0.34187499999998039</v>
      </c>
      <c r="J12" s="110">
        <v>0.11087962962962962</v>
      </c>
      <c r="K12" s="118">
        <f>J12-J11</f>
        <v>3.1053240740740728E-2</v>
      </c>
      <c r="L12" s="120">
        <f>K12+L9</f>
        <v>6.1388888888888882E-2</v>
      </c>
      <c r="M12" s="405" t="s">
        <v>236</v>
      </c>
      <c r="N12" s="84" t="s">
        <v>321</v>
      </c>
      <c r="O12" s="403" t="s">
        <v>224</v>
      </c>
    </row>
    <row r="13" spans="1:16" s="3" customFormat="1" ht="30" customHeight="1" thickBot="1" x14ac:dyDescent="0.35">
      <c r="A13" s="94" t="s">
        <v>37</v>
      </c>
      <c r="B13" s="140" t="s">
        <v>142</v>
      </c>
      <c r="C13" s="98" t="s">
        <v>202</v>
      </c>
      <c r="D13" s="134">
        <f>COUNTA(H19:H83)+D12+1</f>
        <v>258</v>
      </c>
      <c r="E13" s="399">
        <f>COUNTA(H19:H83)+1</f>
        <v>29</v>
      </c>
      <c r="F13" s="422">
        <f>MIN(H19:H84)</f>
        <v>39.909999999999997</v>
      </c>
      <c r="G13" s="85">
        <f>AVERAGE(H19:H84)</f>
        <v>40.285357142857144</v>
      </c>
      <c r="H13" s="86">
        <v>6</v>
      </c>
      <c r="I13" s="108">
        <f t="shared" si="0"/>
        <v>0.37535714285714761</v>
      </c>
      <c r="J13" s="111" t="str">
        <f>'Общие результаты'!G6</f>
        <v>03:00:08</v>
      </c>
      <c r="K13" s="121">
        <f>J13-J12</f>
        <v>1.4212962962962969E-2</v>
      </c>
      <c r="L13" s="122">
        <f>K13+L11</f>
        <v>6.3703703703703707E-2</v>
      </c>
      <c r="M13" s="406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AVERAGE(F8,F10,F11,F13)</f>
        <v>39.762500000000003</v>
      </c>
      <c r="G14" s="42">
        <f>AVERAGE(G8,G10,G11,G13)</f>
        <v>40.193372720364735</v>
      </c>
      <c r="H14" s="68" t="s">
        <v>203</v>
      </c>
      <c r="I14" s="43">
        <f>AVERAGE(I8,I10,I11,I13)</f>
        <v>0.43087272036473756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AVERAGE(F9,F12)</f>
        <v>39.534999999999997</v>
      </c>
      <c r="G15" s="26">
        <f>AVERAGE(G9,G12)</f>
        <v>39.945695564516114</v>
      </c>
      <c r="H15" s="69" t="s">
        <v>204</v>
      </c>
      <c r="I15" s="27">
        <f>AVERAGE(I9,I12)</f>
        <v>0.41069556451611788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39.686666666666667</v>
      </c>
      <c r="G16" s="30">
        <f>AVERAGE(C19:H90)</f>
        <v>40.049960474308328</v>
      </c>
      <c r="H16" s="31"/>
      <c r="I16" s="32">
        <f>AVERAGE(I8:I13)</f>
        <v>0.42414700174853098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Ткаченко Антон</v>
      </c>
      <c r="D18" s="33" t="str">
        <f>B9</f>
        <v>Тыщенко Миша</v>
      </c>
      <c r="E18" s="33" t="str">
        <f>B10</f>
        <v>Ткаченко Антон</v>
      </c>
      <c r="F18" s="33" t="str">
        <f>B11</f>
        <v>Ткаченко Антон</v>
      </c>
      <c r="G18" s="33" t="str">
        <f>B12</f>
        <v>Тыщенко Миша</v>
      </c>
      <c r="H18" s="33" t="str">
        <f>B13</f>
        <v>Ткаченко Антон</v>
      </c>
      <c r="I18" s="17"/>
      <c r="J18" s="17"/>
    </row>
    <row r="19" spans="2:14" x14ac:dyDescent="0.3">
      <c r="B19" s="1">
        <v>1</v>
      </c>
      <c r="C19" s="34">
        <v>43.63</v>
      </c>
      <c r="D19" s="35">
        <v>41.52</v>
      </c>
      <c r="E19" s="35">
        <v>42.36</v>
      </c>
      <c r="F19" s="35">
        <v>41.55</v>
      </c>
      <c r="G19" s="35">
        <v>41.61</v>
      </c>
      <c r="H19" s="35">
        <v>43.92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40.869999999999997</v>
      </c>
      <c r="D20" s="37">
        <v>40.06</v>
      </c>
      <c r="E20" s="37">
        <v>40.409999999999997</v>
      </c>
      <c r="F20" s="37">
        <v>40.18</v>
      </c>
      <c r="G20" s="37">
        <v>40.51</v>
      </c>
      <c r="H20" s="37">
        <v>40.99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43.09</v>
      </c>
      <c r="D21" s="37">
        <v>40.08</v>
      </c>
      <c r="E21" s="37">
        <v>40.799999999999997</v>
      </c>
      <c r="F21" s="37">
        <v>40.17</v>
      </c>
      <c r="G21" s="37">
        <v>40.07</v>
      </c>
      <c r="H21" s="37">
        <v>40.39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40.28</v>
      </c>
      <c r="D22" s="37">
        <v>40.04</v>
      </c>
      <c r="E22" s="37">
        <v>40.35</v>
      </c>
      <c r="F22" s="37">
        <v>40.049999999999997</v>
      </c>
      <c r="G22" s="37">
        <v>39.92</v>
      </c>
      <c r="H22" s="37">
        <v>40.409999999999997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40.11</v>
      </c>
      <c r="D23" s="37">
        <v>39.99</v>
      </c>
      <c r="E23" s="37">
        <v>40.090000000000003</v>
      </c>
      <c r="F23" s="37">
        <v>40.04</v>
      </c>
      <c r="G23" s="37">
        <v>39.9</v>
      </c>
      <c r="H23" s="37">
        <v>40.200000000000003</v>
      </c>
      <c r="I23" s="123"/>
      <c r="J23" s="127"/>
      <c r="K23" s="123"/>
    </row>
    <row r="24" spans="2:14" x14ac:dyDescent="0.3">
      <c r="B24" s="1">
        <v>6</v>
      </c>
      <c r="C24" s="36">
        <v>39.93</v>
      </c>
      <c r="D24" s="37">
        <v>41.36</v>
      </c>
      <c r="E24" s="37">
        <v>40.24</v>
      </c>
      <c r="F24" s="37">
        <v>40.18</v>
      </c>
      <c r="G24" s="37">
        <v>39.909999999999997</v>
      </c>
      <c r="H24" s="37">
        <v>40.08</v>
      </c>
      <c r="I24" s="123"/>
      <c r="J24" s="127"/>
      <c r="K24" s="123"/>
    </row>
    <row r="25" spans="2:14" x14ac:dyDescent="0.3">
      <c r="B25" s="1">
        <v>7</v>
      </c>
      <c r="C25" s="36">
        <v>39.74</v>
      </c>
      <c r="D25" s="37">
        <v>41.84</v>
      </c>
      <c r="E25" s="37">
        <v>40.229999999999997</v>
      </c>
      <c r="F25" s="37">
        <v>40.159999999999997</v>
      </c>
      <c r="G25" s="37">
        <v>39.6</v>
      </c>
      <c r="H25" s="37">
        <v>40.03</v>
      </c>
      <c r="I25" s="123"/>
      <c r="J25" s="127"/>
      <c r="K25" s="123"/>
    </row>
    <row r="26" spans="2:14" x14ac:dyDescent="0.3">
      <c r="B26" s="1">
        <v>8</v>
      </c>
      <c r="C26" s="36">
        <v>39.99</v>
      </c>
      <c r="D26" s="37">
        <v>40.71</v>
      </c>
      <c r="E26" s="37">
        <v>40.06</v>
      </c>
      <c r="F26" s="37">
        <v>40.090000000000003</v>
      </c>
      <c r="G26" s="37">
        <v>39.83</v>
      </c>
      <c r="H26" s="37">
        <v>40.340000000000003</v>
      </c>
      <c r="I26" s="123"/>
      <c r="J26" s="127"/>
      <c r="K26" s="123"/>
    </row>
    <row r="27" spans="2:14" x14ac:dyDescent="0.3">
      <c r="B27" s="1">
        <v>9</v>
      </c>
      <c r="C27" s="41">
        <v>40.659999999999997</v>
      </c>
      <c r="D27" s="37">
        <v>40.71</v>
      </c>
      <c r="E27" s="37">
        <v>40.19</v>
      </c>
      <c r="F27" s="37">
        <v>40.01</v>
      </c>
      <c r="G27" s="37">
        <v>39.630000000000003</v>
      </c>
      <c r="H27" s="37">
        <v>40.159999999999997</v>
      </c>
      <c r="I27" s="123"/>
      <c r="J27" s="127"/>
      <c r="K27" s="123"/>
    </row>
    <row r="28" spans="2:14" x14ac:dyDescent="0.3">
      <c r="B28" s="1">
        <v>10</v>
      </c>
      <c r="C28" s="36">
        <v>40.28</v>
      </c>
      <c r="D28" s="37">
        <v>40.04</v>
      </c>
      <c r="E28" s="37">
        <v>40</v>
      </c>
      <c r="F28" s="37">
        <v>39.97</v>
      </c>
      <c r="G28" s="37">
        <v>39.5</v>
      </c>
      <c r="H28" s="37">
        <v>40.08</v>
      </c>
      <c r="I28" s="123"/>
      <c r="J28" s="127"/>
      <c r="K28" s="123"/>
    </row>
    <row r="29" spans="2:14" x14ac:dyDescent="0.3">
      <c r="B29" s="1">
        <v>11</v>
      </c>
      <c r="C29" s="36">
        <v>39.619999999999997</v>
      </c>
      <c r="D29" s="37">
        <v>40.97</v>
      </c>
      <c r="E29" s="37">
        <v>40.19</v>
      </c>
      <c r="F29" s="37">
        <v>40.35</v>
      </c>
      <c r="G29" s="37">
        <v>39.69</v>
      </c>
      <c r="H29" s="37">
        <v>39.94</v>
      </c>
      <c r="I29" s="123"/>
      <c r="J29" s="127"/>
      <c r="K29" s="123"/>
    </row>
    <row r="30" spans="2:14" x14ac:dyDescent="0.3">
      <c r="B30" s="1">
        <v>12</v>
      </c>
      <c r="C30" s="36">
        <v>39.53</v>
      </c>
      <c r="D30" s="37">
        <v>39.979999999999997</v>
      </c>
      <c r="E30" s="37">
        <v>40.14</v>
      </c>
      <c r="F30" s="37">
        <v>40.08</v>
      </c>
      <c r="G30" s="37">
        <v>39.5</v>
      </c>
      <c r="H30" s="37">
        <v>40.11</v>
      </c>
      <c r="I30" s="123"/>
      <c r="J30" s="127"/>
      <c r="K30" s="123"/>
    </row>
    <row r="31" spans="2:14" x14ac:dyDescent="0.3">
      <c r="B31" s="1">
        <v>13</v>
      </c>
      <c r="C31" s="36">
        <v>40.51</v>
      </c>
      <c r="D31" s="37">
        <v>40.64</v>
      </c>
      <c r="E31" s="37">
        <v>40.090000000000003</v>
      </c>
      <c r="F31" s="37">
        <v>41.21</v>
      </c>
      <c r="G31" s="37">
        <v>39.57</v>
      </c>
      <c r="H31" s="37">
        <v>40</v>
      </c>
      <c r="I31" s="123"/>
      <c r="J31" s="127"/>
      <c r="K31" s="124"/>
      <c r="L31" s="1"/>
    </row>
    <row r="32" spans="2:14" x14ac:dyDescent="0.3">
      <c r="B32" s="1">
        <v>14</v>
      </c>
      <c r="C32" s="39">
        <v>39.49</v>
      </c>
      <c r="D32" s="37">
        <v>41.2</v>
      </c>
      <c r="E32" s="37">
        <v>40.11</v>
      </c>
      <c r="F32" s="37">
        <v>41.02</v>
      </c>
      <c r="G32" s="37">
        <v>39.47</v>
      </c>
      <c r="H32" s="37">
        <v>40.04</v>
      </c>
      <c r="I32" s="123"/>
      <c r="J32" s="127"/>
      <c r="K32" s="124"/>
      <c r="L32" s="1"/>
    </row>
    <row r="33" spans="2:12" x14ac:dyDescent="0.3">
      <c r="B33" s="1">
        <v>15</v>
      </c>
      <c r="C33" s="36">
        <v>39.619999999999997</v>
      </c>
      <c r="D33" s="37">
        <v>40.67</v>
      </c>
      <c r="E33" s="37">
        <v>40.119999999999997</v>
      </c>
      <c r="F33" s="37">
        <v>39.93</v>
      </c>
      <c r="G33" s="37">
        <v>40.65</v>
      </c>
      <c r="H33" s="37">
        <v>40.950000000000003</v>
      </c>
      <c r="I33" s="123"/>
      <c r="J33" s="127"/>
      <c r="K33" s="124"/>
      <c r="L33" s="1"/>
    </row>
    <row r="34" spans="2:12" x14ac:dyDescent="0.3">
      <c r="B34" s="1">
        <v>16</v>
      </c>
      <c r="C34" s="36">
        <v>39.61</v>
      </c>
      <c r="D34" s="44">
        <v>39.79</v>
      </c>
      <c r="E34" s="37">
        <v>40.17</v>
      </c>
      <c r="F34" s="37">
        <v>40.08</v>
      </c>
      <c r="G34" s="37">
        <v>39.69</v>
      </c>
      <c r="H34" s="37">
        <v>40.04</v>
      </c>
      <c r="I34" s="123"/>
      <c r="J34" s="127"/>
      <c r="K34" s="124"/>
      <c r="L34" s="1"/>
    </row>
    <row r="35" spans="2:12" x14ac:dyDescent="0.3">
      <c r="B35" s="1">
        <v>17</v>
      </c>
      <c r="C35" s="36">
        <v>39.61</v>
      </c>
      <c r="D35" s="37">
        <v>39.78</v>
      </c>
      <c r="E35" s="37">
        <v>40.4</v>
      </c>
      <c r="F35" s="37">
        <v>41.41</v>
      </c>
      <c r="G35" s="37">
        <v>39.880000000000003</v>
      </c>
      <c r="H35" s="37">
        <v>40.229999999999997</v>
      </c>
      <c r="I35" s="123"/>
      <c r="J35" s="127"/>
      <c r="K35" s="124"/>
      <c r="L35" s="1"/>
    </row>
    <row r="36" spans="2:12" x14ac:dyDescent="0.3">
      <c r="B36" s="1">
        <v>18</v>
      </c>
      <c r="C36" s="36">
        <v>39.57</v>
      </c>
      <c r="D36" s="37">
        <v>39.799999999999997</v>
      </c>
      <c r="E36" s="37"/>
      <c r="F36" s="37">
        <v>39.770000000000003</v>
      </c>
      <c r="G36" s="37">
        <v>39.79</v>
      </c>
      <c r="H36" s="37">
        <v>39.99</v>
      </c>
      <c r="I36" s="123"/>
      <c r="J36" s="127"/>
      <c r="K36" s="124"/>
      <c r="L36" s="1"/>
    </row>
    <row r="37" spans="2:12" x14ac:dyDescent="0.3">
      <c r="B37" s="1">
        <v>19</v>
      </c>
      <c r="C37" s="36">
        <v>39.51</v>
      </c>
      <c r="D37" s="37">
        <v>39.69</v>
      </c>
      <c r="E37" s="37"/>
      <c r="F37" s="37">
        <v>39.9</v>
      </c>
      <c r="G37" s="37">
        <v>39.68</v>
      </c>
      <c r="H37" s="37">
        <v>40.03</v>
      </c>
      <c r="I37" s="123"/>
      <c r="J37" s="127"/>
      <c r="K37" s="124"/>
      <c r="L37" s="1"/>
    </row>
    <row r="38" spans="2:12" x14ac:dyDescent="0.3">
      <c r="B38" s="1">
        <v>20</v>
      </c>
      <c r="C38" s="36">
        <v>39.700000000000003</v>
      </c>
      <c r="D38" s="37">
        <v>40.159999999999997</v>
      </c>
      <c r="E38" s="37"/>
      <c r="F38" s="37">
        <v>39.93</v>
      </c>
      <c r="G38" s="37">
        <v>39.67</v>
      </c>
      <c r="H38" s="37">
        <v>39.909999999999997</v>
      </c>
      <c r="I38" s="123"/>
      <c r="J38" s="127"/>
      <c r="K38" s="124"/>
      <c r="L38" s="1"/>
    </row>
    <row r="39" spans="2:12" x14ac:dyDescent="0.3">
      <c r="B39" s="1">
        <v>21</v>
      </c>
      <c r="C39" s="36">
        <v>39.520000000000003</v>
      </c>
      <c r="D39" s="37">
        <v>40.39</v>
      </c>
      <c r="E39" s="37"/>
      <c r="F39" s="37">
        <v>39.799999999999997</v>
      </c>
      <c r="G39" s="37">
        <v>39.68</v>
      </c>
      <c r="H39" s="37">
        <v>39.92</v>
      </c>
      <c r="I39" s="123"/>
      <c r="J39" s="127"/>
      <c r="K39" s="124"/>
      <c r="L39" s="1"/>
    </row>
    <row r="40" spans="2:12" x14ac:dyDescent="0.3">
      <c r="B40" s="1">
        <v>22</v>
      </c>
      <c r="C40" s="36">
        <v>39.619999999999997</v>
      </c>
      <c r="D40" s="37">
        <v>40.04</v>
      </c>
      <c r="E40" s="37"/>
      <c r="F40" s="37">
        <v>39.92</v>
      </c>
      <c r="G40" s="37">
        <v>39.68</v>
      </c>
      <c r="H40" s="37">
        <v>40.21</v>
      </c>
      <c r="I40" s="123"/>
      <c r="J40" s="127"/>
      <c r="K40" s="124"/>
      <c r="L40" s="1"/>
    </row>
    <row r="41" spans="2:12" x14ac:dyDescent="0.3">
      <c r="B41" s="1">
        <v>23</v>
      </c>
      <c r="C41" s="36">
        <v>39.44</v>
      </c>
      <c r="D41" s="37">
        <v>39.99</v>
      </c>
      <c r="E41" s="37"/>
      <c r="F41" s="37">
        <v>40.26</v>
      </c>
      <c r="G41" s="37">
        <v>39.68</v>
      </c>
      <c r="H41" s="37">
        <v>40.1</v>
      </c>
      <c r="I41" s="123"/>
      <c r="J41" s="127"/>
      <c r="K41" s="124"/>
      <c r="L41" s="1"/>
    </row>
    <row r="42" spans="2:12" x14ac:dyDescent="0.3">
      <c r="B42" s="1">
        <v>24</v>
      </c>
      <c r="C42" s="36">
        <v>39.53</v>
      </c>
      <c r="D42" s="37">
        <v>39.79</v>
      </c>
      <c r="E42" s="37"/>
      <c r="F42" s="37">
        <v>40.119999999999997</v>
      </c>
      <c r="G42" s="37">
        <v>39.61</v>
      </c>
      <c r="H42" s="37">
        <v>40.06</v>
      </c>
      <c r="I42" s="123"/>
      <c r="J42" s="127"/>
      <c r="K42" s="124"/>
      <c r="L42" s="1"/>
    </row>
    <row r="43" spans="2:12" x14ac:dyDescent="0.3">
      <c r="B43" s="1">
        <v>25</v>
      </c>
      <c r="C43" s="36">
        <v>39.68</v>
      </c>
      <c r="D43" s="37">
        <v>39.9</v>
      </c>
      <c r="E43" s="37"/>
      <c r="F43" s="37">
        <v>40.44</v>
      </c>
      <c r="G43" s="37">
        <v>39.520000000000003</v>
      </c>
      <c r="H43" s="37">
        <v>39.92</v>
      </c>
      <c r="I43" s="123"/>
      <c r="J43" s="127"/>
      <c r="K43" s="124"/>
      <c r="L43" s="1"/>
    </row>
    <row r="44" spans="2:12" x14ac:dyDescent="0.3">
      <c r="B44" s="1">
        <v>26</v>
      </c>
      <c r="C44" s="36">
        <v>39.9</v>
      </c>
      <c r="D44" s="37">
        <v>39.840000000000003</v>
      </c>
      <c r="E44" s="37"/>
      <c r="F44" s="37">
        <v>39.92</v>
      </c>
      <c r="G44" s="37">
        <v>40.31</v>
      </c>
      <c r="H44" s="37">
        <v>40.04</v>
      </c>
      <c r="I44" s="123"/>
      <c r="J44" s="127"/>
      <c r="K44" s="124"/>
      <c r="L44" s="1"/>
    </row>
    <row r="45" spans="2:12" x14ac:dyDescent="0.3">
      <c r="B45" s="1">
        <v>27</v>
      </c>
      <c r="C45" s="36">
        <v>39.85</v>
      </c>
      <c r="D45" s="37">
        <v>39.81</v>
      </c>
      <c r="E45" s="37"/>
      <c r="F45" s="37">
        <v>39.950000000000003</v>
      </c>
      <c r="G45" s="37">
        <v>39.6</v>
      </c>
      <c r="H45" s="37">
        <v>39.94</v>
      </c>
      <c r="I45" s="123"/>
      <c r="J45" s="127"/>
      <c r="K45" s="124"/>
      <c r="L45" s="1"/>
    </row>
    <row r="46" spans="2:12" x14ac:dyDescent="0.3">
      <c r="B46" s="1">
        <v>28</v>
      </c>
      <c r="C46" s="36">
        <v>39.56</v>
      </c>
      <c r="D46" s="37">
        <v>39.81</v>
      </c>
      <c r="E46" s="37"/>
      <c r="F46" s="37">
        <v>39.700000000000003</v>
      </c>
      <c r="G46" s="37">
        <v>39.700000000000003</v>
      </c>
      <c r="H46" s="37">
        <v>39.96</v>
      </c>
      <c r="I46" s="123"/>
      <c r="J46" s="127"/>
      <c r="K46" s="124"/>
      <c r="L46" s="1"/>
    </row>
    <row r="47" spans="2:12" x14ac:dyDescent="0.3">
      <c r="B47" s="1">
        <v>29</v>
      </c>
      <c r="C47" s="36">
        <v>39.68</v>
      </c>
      <c r="D47" s="37">
        <v>40.590000000000003</v>
      </c>
      <c r="E47" s="37"/>
      <c r="F47" s="37">
        <v>39.880000000000003</v>
      </c>
      <c r="G47" s="37">
        <v>40.18</v>
      </c>
      <c r="H47" s="37"/>
      <c r="I47" s="123"/>
      <c r="J47" s="127"/>
      <c r="K47" s="124"/>
      <c r="L47" s="1"/>
    </row>
    <row r="48" spans="2:12" x14ac:dyDescent="0.3">
      <c r="B48" s="1">
        <v>30</v>
      </c>
      <c r="C48" s="36">
        <v>39.61</v>
      </c>
      <c r="D48" s="37">
        <v>39.909999999999997</v>
      </c>
      <c r="E48" s="37"/>
      <c r="F48" s="37">
        <v>40.049999999999997</v>
      </c>
      <c r="G48" s="37">
        <v>39.700000000000003</v>
      </c>
      <c r="H48" s="37"/>
      <c r="I48" s="123"/>
      <c r="J48" s="127"/>
      <c r="K48" s="124"/>
      <c r="L48" s="1"/>
    </row>
    <row r="49" spans="2:12" x14ac:dyDescent="0.3">
      <c r="B49" s="1">
        <v>31</v>
      </c>
      <c r="C49" s="36">
        <v>40.119999999999997</v>
      </c>
      <c r="D49" s="37">
        <v>39.950000000000003</v>
      </c>
      <c r="E49" s="37"/>
      <c r="F49" s="37">
        <v>39.75</v>
      </c>
      <c r="G49" s="37">
        <v>40.299999999999997</v>
      </c>
      <c r="H49" s="37"/>
      <c r="I49" s="123"/>
      <c r="J49" s="127"/>
      <c r="K49" s="124"/>
      <c r="L49" s="1"/>
    </row>
    <row r="50" spans="2:12" x14ac:dyDescent="0.3">
      <c r="B50" s="1">
        <v>32</v>
      </c>
      <c r="C50" s="36">
        <v>40.36</v>
      </c>
      <c r="D50" s="37">
        <v>40.049999999999997</v>
      </c>
      <c r="E50" s="37"/>
      <c r="F50" s="37">
        <v>39.97</v>
      </c>
      <c r="G50" s="37">
        <v>39.619999999999997</v>
      </c>
      <c r="H50" s="37"/>
      <c r="I50" s="123"/>
      <c r="J50" s="127"/>
      <c r="K50" s="124"/>
      <c r="L50" s="1"/>
    </row>
    <row r="51" spans="2:12" x14ac:dyDescent="0.3">
      <c r="B51" s="1">
        <v>33</v>
      </c>
      <c r="C51" s="36">
        <v>39.83</v>
      </c>
      <c r="D51" s="37">
        <v>39.94</v>
      </c>
      <c r="E51" s="37"/>
      <c r="F51" s="37">
        <v>39.79</v>
      </c>
      <c r="G51" s="37">
        <v>39.619999999999997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>
        <v>39.770000000000003</v>
      </c>
      <c r="D52" s="37">
        <v>39.880000000000003</v>
      </c>
      <c r="E52" s="37"/>
      <c r="F52" s="37">
        <v>39.799999999999997</v>
      </c>
      <c r="G52" s="37">
        <v>39.83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>
        <v>40.17</v>
      </c>
      <c r="D53" s="37">
        <v>40.700000000000003</v>
      </c>
      <c r="E53" s="37"/>
      <c r="F53" s="37">
        <v>39.85</v>
      </c>
      <c r="G53" s="37">
        <v>40.49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39.880000000000003</v>
      </c>
      <c r="E54" s="37"/>
      <c r="F54" s="37">
        <v>39.9</v>
      </c>
      <c r="G54" s="37">
        <v>39.97</v>
      </c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40.17</v>
      </c>
      <c r="E55" s="37"/>
      <c r="F55" s="37">
        <v>39.83</v>
      </c>
      <c r="G55" s="37">
        <v>39.590000000000003</v>
      </c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39.71</v>
      </c>
      <c r="E56" s="37"/>
      <c r="F56" s="37">
        <v>39.86</v>
      </c>
      <c r="G56" s="37">
        <v>41.22</v>
      </c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39.92</v>
      </c>
      <c r="E57" s="37"/>
      <c r="F57" s="37">
        <v>39.840000000000003</v>
      </c>
      <c r="G57" s="37">
        <v>39.75</v>
      </c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39.82</v>
      </c>
      <c r="E58" s="37"/>
      <c r="F58" s="37">
        <v>39.76</v>
      </c>
      <c r="G58" s="37">
        <v>39.74</v>
      </c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39.72</v>
      </c>
      <c r="E59" s="37"/>
      <c r="F59" s="37">
        <v>39.82</v>
      </c>
      <c r="G59" s="37">
        <v>39.76</v>
      </c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39.729999999999997</v>
      </c>
      <c r="E60" s="37"/>
      <c r="F60" s="37">
        <v>39.770000000000003</v>
      </c>
      <c r="G60" s="37">
        <v>39.840000000000003</v>
      </c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40.020000000000003</v>
      </c>
      <c r="E61" s="37"/>
      <c r="F61" s="37">
        <v>39.9</v>
      </c>
      <c r="G61" s="37">
        <v>39.57</v>
      </c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39.700000000000003</v>
      </c>
      <c r="E62" s="37"/>
      <c r="F62" s="37">
        <v>40.020000000000003</v>
      </c>
      <c r="G62" s="37">
        <v>39.54</v>
      </c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39.9</v>
      </c>
      <c r="E63" s="37"/>
      <c r="F63" s="37">
        <v>40.03</v>
      </c>
      <c r="G63" s="37">
        <v>39.71</v>
      </c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39.630000000000003</v>
      </c>
      <c r="E64" s="37"/>
      <c r="F64" s="37">
        <v>39.93</v>
      </c>
      <c r="G64" s="37">
        <v>40.19</v>
      </c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39.72</v>
      </c>
      <c r="E65" s="37"/>
      <c r="F65" s="37">
        <v>39.880000000000003</v>
      </c>
      <c r="G65" s="37">
        <v>39.81</v>
      </c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39.82</v>
      </c>
      <c r="E66" s="37"/>
      <c r="F66" s="37"/>
      <c r="G66" s="37">
        <v>39.6</v>
      </c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40.03</v>
      </c>
      <c r="E67" s="37"/>
      <c r="F67" s="37"/>
      <c r="G67" s="37">
        <v>39.74</v>
      </c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39.76</v>
      </c>
      <c r="E68" s="37"/>
      <c r="F68" s="37"/>
      <c r="G68" s="37">
        <v>39.479999999999997</v>
      </c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39.67</v>
      </c>
      <c r="E69" s="37"/>
      <c r="F69" s="37"/>
      <c r="G69" s="37">
        <v>39.479999999999997</v>
      </c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39.619999999999997</v>
      </c>
      <c r="E70" s="37"/>
      <c r="F70" s="37"/>
      <c r="G70" s="37">
        <v>39.659999999999997</v>
      </c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39.6</v>
      </c>
      <c r="E71" s="37"/>
      <c r="F71" s="37"/>
      <c r="G71" s="37">
        <v>39.619999999999997</v>
      </c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39.68</v>
      </c>
      <c r="E72" s="37"/>
      <c r="F72" s="37"/>
      <c r="G72" s="37">
        <v>39.74</v>
      </c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40.15</v>
      </c>
      <c r="E73" s="37"/>
      <c r="F73" s="37"/>
      <c r="G73" s="37">
        <v>39.78</v>
      </c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39.93</v>
      </c>
      <c r="E74" s="37"/>
      <c r="F74" s="37"/>
      <c r="G74" s="37">
        <v>39.619999999999997</v>
      </c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40.26</v>
      </c>
      <c r="E75" s="37"/>
      <c r="F75" s="37"/>
      <c r="G75" s="37">
        <v>39.56</v>
      </c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39.85</v>
      </c>
      <c r="E76" s="123"/>
      <c r="F76" s="123"/>
      <c r="G76" s="123">
        <v>39.65</v>
      </c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39.81</v>
      </c>
      <c r="E77" s="123"/>
      <c r="F77" s="123"/>
      <c r="G77" s="123">
        <v>39.58</v>
      </c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39.770000000000003</v>
      </c>
      <c r="E78" s="123"/>
      <c r="F78" s="123"/>
      <c r="G78" s="123">
        <v>39.6</v>
      </c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39.74</v>
      </c>
      <c r="E79" s="123"/>
      <c r="F79" s="123"/>
      <c r="G79" s="123">
        <v>39.54</v>
      </c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>
        <v>39.700000000000003</v>
      </c>
      <c r="E80" s="123"/>
      <c r="F80" s="123"/>
      <c r="G80" s="123">
        <v>39.700000000000003</v>
      </c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>
        <v>39.65</v>
      </c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G82" s="2">
        <v>39.68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2:P82"/>
  <sheetViews>
    <sheetView zoomScale="90" zoomScaleNormal="90" workbookViewId="0">
      <selection activeCell="F11" sqref="F1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133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153</v>
      </c>
      <c r="C8" s="95" t="s">
        <v>199</v>
      </c>
      <c r="D8" s="133">
        <f>COUNTA(C19:C83)</f>
        <v>21</v>
      </c>
      <c r="E8" s="100">
        <f>COUNTA(C19:C83)</f>
        <v>21</v>
      </c>
      <c r="F8" s="142">
        <f>MIN(C19:C82)</f>
        <v>39.99</v>
      </c>
      <c r="G8" s="136">
        <f>AVERAGE(C19:C85)</f>
        <v>41.19142857142856</v>
      </c>
      <c r="H8" s="81">
        <v>4</v>
      </c>
      <c r="I8" s="104">
        <f>G8-F8</f>
        <v>1.2014285714285577</v>
      </c>
      <c r="J8" s="109">
        <v>1.0486111111111111E-2</v>
      </c>
      <c r="K8" s="116">
        <f>J8</f>
        <v>1.0486111111111111E-2</v>
      </c>
      <c r="L8" s="117">
        <f>K8</f>
        <v>1.0486111111111111E-2</v>
      </c>
      <c r="M8" s="404" t="s">
        <v>262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153</v>
      </c>
      <c r="C9" s="96" t="s">
        <v>194</v>
      </c>
      <c r="D9" s="20">
        <f>COUNTA(D19:D83)+D8+1</f>
        <v>70</v>
      </c>
      <c r="E9" s="101">
        <f>COUNTA(D19:D83)+1</f>
        <v>49</v>
      </c>
      <c r="F9" s="421">
        <f>MIN(D19:D82)</f>
        <v>39.799999999999997</v>
      </c>
      <c r="G9" s="63">
        <f>AVERAGE(D19:D84)</f>
        <v>40.158333333333331</v>
      </c>
      <c r="H9" s="18">
        <v>3</v>
      </c>
      <c r="I9" s="105">
        <f>G9-F9</f>
        <v>0.35833333333333428</v>
      </c>
      <c r="J9" s="110">
        <v>3.4363425925925929E-2</v>
      </c>
      <c r="K9" s="118">
        <f>J9-J8</f>
        <v>2.3877314814814816E-2</v>
      </c>
      <c r="L9" s="119">
        <f>K9+L8</f>
        <v>3.4363425925925929E-2</v>
      </c>
      <c r="M9" s="405" t="s">
        <v>263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134</v>
      </c>
      <c r="C10" s="96" t="s">
        <v>193</v>
      </c>
      <c r="D10" s="20">
        <f>COUNTA(E19:E83)+D9+1</f>
        <v>104</v>
      </c>
      <c r="E10" s="101">
        <f>COUNTA(E19:E83)+1</f>
        <v>34</v>
      </c>
      <c r="F10" s="417">
        <f>MIN(E19:E84)</f>
        <v>39.65</v>
      </c>
      <c r="G10" s="62">
        <f>AVERAGE(E19:E85)</f>
        <v>40.034848484848489</v>
      </c>
      <c r="H10" s="18">
        <v>1</v>
      </c>
      <c r="I10" s="105">
        <f t="shared" ref="I10:I13" si="0">G10-F10</f>
        <v>0.3848484848484901</v>
      </c>
      <c r="J10" s="110">
        <v>5.122685185185185E-2</v>
      </c>
      <c r="K10" s="118">
        <f>J10-J9</f>
        <v>1.6863425925925921E-2</v>
      </c>
      <c r="L10" s="119">
        <f>K10</f>
        <v>1.6863425925925921E-2</v>
      </c>
      <c r="M10" s="405" t="s">
        <v>244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153</v>
      </c>
      <c r="C11" s="96" t="s">
        <v>180</v>
      </c>
      <c r="D11" s="20">
        <f>COUNTA(F19:F83)+D10+1</f>
        <v>160</v>
      </c>
      <c r="E11" s="101">
        <f>COUNTA(F19:F83)+1</f>
        <v>56</v>
      </c>
      <c r="F11" s="415">
        <f>MIN(F19:F84)</f>
        <v>39.64</v>
      </c>
      <c r="G11" s="62">
        <f>AVERAGE(F19:F84)</f>
        <v>39.998545454545457</v>
      </c>
      <c r="H11" s="18">
        <v>1</v>
      </c>
      <c r="I11" s="105">
        <f t="shared" si="0"/>
        <v>0.35854545454545672</v>
      </c>
      <c r="J11" s="110">
        <v>7.8252314814814816E-2</v>
      </c>
      <c r="K11" s="118">
        <f>J11-J10</f>
        <v>2.7025462962962966E-2</v>
      </c>
      <c r="L11" s="120">
        <f>K11+L9</f>
        <v>6.1388888888888896E-2</v>
      </c>
      <c r="M11" s="405" t="s">
        <v>264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134</v>
      </c>
      <c r="C12" s="97" t="s">
        <v>176</v>
      </c>
      <c r="D12" s="20">
        <f>COUNTA(G19:G83)+D11+1</f>
        <v>225</v>
      </c>
      <c r="E12" s="101">
        <f>COUNTA(G19:G83)+1</f>
        <v>65</v>
      </c>
      <c r="F12" s="135">
        <f>MIN(G19:G84)</f>
        <v>39.74</v>
      </c>
      <c r="G12" s="62">
        <f>AVERAGE(G19:G884)</f>
        <v>40.031875000000007</v>
      </c>
      <c r="H12" s="18">
        <v>4</v>
      </c>
      <c r="I12" s="105">
        <f t="shared" si="0"/>
        <v>0.29187500000000455</v>
      </c>
      <c r="J12" s="110">
        <v>0.10946759259259259</v>
      </c>
      <c r="K12" s="118">
        <f>J12-J11</f>
        <v>3.1215277777777772E-2</v>
      </c>
      <c r="L12" s="119">
        <f t="shared" ref="L12" si="1">K12+L10</f>
        <v>4.8078703703703693E-2</v>
      </c>
      <c r="M12" s="405" t="s">
        <v>233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134</v>
      </c>
      <c r="C13" s="98" t="s">
        <v>178</v>
      </c>
      <c r="D13" s="134">
        <f>COUNTA(H19:H83)+D12+1</f>
        <v>258</v>
      </c>
      <c r="E13" s="399">
        <f>COUNTA(H19:H83)+1</f>
        <v>33</v>
      </c>
      <c r="F13" s="107">
        <f>MIN(H19:H84)</f>
        <v>40.08</v>
      </c>
      <c r="G13" s="85">
        <f>AVERAGE(H19:H84)</f>
        <v>40.292812500000011</v>
      </c>
      <c r="H13" s="86">
        <v>9</v>
      </c>
      <c r="I13" s="108">
        <f t="shared" si="0"/>
        <v>0.21281250000001251</v>
      </c>
      <c r="J13" s="111" t="str">
        <f>'Общие результаты'!G6</f>
        <v>03:00:08</v>
      </c>
      <c r="K13" s="121">
        <f>J13-J12</f>
        <v>1.5625E-2</v>
      </c>
      <c r="L13" s="122">
        <f>K13+L12</f>
        <v>6.3703703703703693E-2</v>
      </c>
      <c r="M13" s="406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AVERAGE(F8,F9,F11)</f>
        <v>39.809999999999995</v>
      </c>
      <c r="G14" s="42">
        <f>AVERAGE(G8,G9,G11)</f>
        <v>40.449435786435778</v>
      </c>
      <c r="H14" s="68" t="s">
        <v>205</v>
      </c>
      <c r="I14" s="43">
        <f>AVERAGE(I8,I9,I11)</f>
        <v>0.63943578643578292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AVERAGE(F10,F12,F13)</f>
        <v>39.823333333333331</v>
      </c>
      <c r="G15" s="26">
        <f>AVERAGE(G10,G12,G13)</f>
        <v>40.119845328282835</v>
      </c>
      <c r="H15" s="69" t="s">
        <v>206</v>
      </c>
      <c r="I15" s="27">
        <f>AVERAGE(I10,I12,I13)</f>
        <v>0.29651199494950237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39.816666666666663</v>
      </c>
      <c r="G16" s="30">
        <f>AVERAGE(C19:H90)</f>
        <v>40.178260869565221</v>
      </c>
      <c r="H16" s="31"/>
      <c r="I16" s="32">
        <f>AVERAGE(I8:I13)</f>
        <v>0.46797389069264267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Шутка Виталий</v>
      </c>
      <c r="D18" s="33" t="str">
        <f>B9</f>
        <v>Шутка Виталий</v>
      </c>
      <c r="E18" s="33" t="str">
        <f>B10</f>
        <v>Фортуна Таня</v>
      </c>
      <c r="F18" s="33" t="str">
        <f>B11</f>
        <v>Шутка Виталий</v>
      </c>
      <c r="G18" s="33" t="str">
        <f>B12</f>
        <v>Фортуна Таня</v>
      </c>
      <c r="H18" s="33" t="str">
        <f>B13</f>
        <v>Фортуна Таня</v>
      </c>
      <c r="I18" s="17"/>
      <c r="J18" s="17"/>
    </row>
    <row r="19" spans="2:14" x14ac:dyDescent="0.3">
      <c r="B19" s="1">
        <v>1</v>
      </c>
      <c r="C19" s="34">
        <v>42.06</v>
      </c>
      <c r="D19" s="35">
        <v>42.26</v>
      </c>
      <c r="E19" s="35">
        <v>41.69</v>
      </c>
      <c r="F19" s="35">
        <v>42.13</v>
      </c>
      <c r="G19" s="35">
        <v>41.63</v>
      </c>
      <c r="H19" s="35">
        <v>41.44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42.65</v>
      </c>
      <c r="D20" s="37">
        <v>40.700000000000003</v>
      </c>
      <c r="E20" s="37">
        <v>40.18</v>
      </c>
      <c r="F20" s="37">
        <v>39.72</v>
      </c>
      <c r="G20" s="37">
        <v>39.99</v>
      </c>
      <c r="H20" s="37">
        <v>40.08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54.48</v>
      </c>
      <c r="D21" s="37">
        <v>40.090000000000003</v>
      </c>
      <c r="E21" s="37">
        <v>40.049999999999997</v>
      </c>
      <c r="F21" s="37">
        <v>39.9</v>
      </c>
      <c r="G21" s="37">
        <v>40.01</v>
      </c>
      <c r="H21" s="37">
        <v>40.46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41.02</v>
      </c>
      <c r="D22" s="37">
        <v>39.9</v>
      </c>
      <c r="E22" s="37">
        <v>40.15</v>
      </c>
      <c r="F22" s="37">
        <v>39.770000000000003</v>
      </c>
      <c r="G22" s="37">
        <v>39.96</v>
      </c>
      <c r="H22" s="37">
        <v>40.119999999999997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40.369999999999997</v>
      </c>
      <c r="D23" s="37">
        <v>39.94</v>
      </c>
      <c r="E23" s="37">
        <v>40.07</v>
      </c>
      <c r="F23" s="37">
        <v>39.64</v>
      </c>
      <c r="G23" s="37">
        <v>39.9</v>
      </c>
      <c r="H23" s="37">
        <v>40.18</v>
      </c>
      <c r="I23" s="123"/>
      <c r="J23" s="127"/>
      <c r="K23" s="123"/>
    </row>
    <row r="24" spans="2:14" x14ac:dyDescent="0.3">
      <c r="B24" s="1">
        <v>6</v>
      </c>
      <c r="C24" s="36">
        <v>40.36</v>
      </c>
      <c r="D24" s="37">
        <v>41.11</v>
      </c>
      <c r="E24" s="37">
        <v>40.200000000000003</v>
      </c>
      <c r="F24" s="37">
        <v>39.9</v>
      </c>
      <c r="G24" s="37">
        <v>40.64</v>
      </c>
      <c r="H24" s="37">
        <v>40.380000000000003</v>
      </c>
      <c r="I24" s="123"/>
      <c r="J24" s="127"/>
      <c r="K24" s="123"/>
    </row>
    <row r="25" spans="2:14" x14ac:dyDescent="0.3">
      <c r="B25" s="1">
        <v>7</v>
      </c>
      <c r="C25" s="36">
        <v>40.9</v>
      </c>
      <c r="D25" s="37">
        <v>40.15</v>
      </c>
      <c r="E25" s="37">
        <v>40.14</v>
      </c>
      <c r="F25" s="37">
        <v>39.78</v>
      </c>
      <c r="G25" s="37">
        <v>40.18</v>
      </c>
      <c r="H25" s="37">
        <v>40.25</v>
      </c>
      <c r="I25" s="123"/>
      <c r="J25" s="127"/>
      <c r="K25" s="123"/>
    </row>
    <row r="26" spans="2:14" x14ac:dyDescent="0.3">
      <c r="B26" s="1">
        <v>8</v>
      </c>
      <c r="C26" s="36">
        <v>40.4</v>
      </c>
      <c r="D26" s="37">
        <v>40.03</v>
      </c>
      <c r="E26" s="37">
        <v>39.9</v>
      </c>
      <c r="F26" s="37">
        <v>40.049999999999997</v>
      </c>
      <c r="G26" s="37">
        <v>40.47</v>
      </c>
      <c r="H26" s="37">
        <v>40.25</v>
      </c>
      <c r="I26" s="123"/>
      <c r="J26" s="127"/>
      <c r="K26" s="123"/>
    </row>
    <row r="27" spans="2:14" x14ac:dyDescent="0.3">
      <c r="B27" s="1">
        <v>9</v>
      </c>
      <c r="C27" s="41">
        <v>40.33</v>
      </c>
      <c r="D27" s="37">
        <v>39.92</v>
      </c>
      <c r="E27" s="37">
        <v>39.9</v>
      </c>
      <c r="F27" s="37">
        <v>39.78</v>
      </c>
      <c r="G27" s="37">
        <v>40</v>
      </c>
      <c r="H27" s="37">
        <v>40.31</v>
      </c>
      <c r="I27" s="123"/>
      <c r="J27" s="127"/>
      <c r="K27" s="123"/>
    </row>
    <row r="28" spans="2:14" x14ac:dyDescent="0.3">
      <c r="B28" s="1">
        <v>10</v>
      </c>
      <c r="C28" s="36">
        <v>40.86</v>
      </c>
      <c r="D28" s="37">
        <v>40.06</v>
      </c>
      <c r="E28" s="37">
        <v>40.75</v>
      </c>
      <c r="F28" s="37">
        <v>39.82</v>
      </c>
      <c r="G28" s="37">
        <v>40.93</v>
      </c>
      <c r="H28" s="37">
        <v>40.15</v>
      </c>
      <c r="I28" s="123"/>
      <c r="J28" s="127"/>
      <c r="K28" s="123"/>
    </row>
    <row r="29" spans="2:14" x14ac:dyDescent="0.3">
      <c r="B29" s="1">
        <v>11</v>
      </c>
      <c r="C29" s="36">
        <v>40.21</v>
      </c>
      <c r="D29" s="37">
        <v>40.19</v>
      </c>
      <c r="E29" s="37">
        <v>40.43</v>
      </c>
      <c r="F29" s="37">
        <v>39.79</v>
      </c>
      <c r="G29" s="37">
        <v>40.14</v>
      </c>
      <c r="H29" s="37">
        <v>40.409999999999997</v>
      </c>
      <c r="I29" s="123"/>
      <c r="J29" s="127"/>
      <c r="K29" s="123"/>
    </row>
    <row r="30" spans="2:14" x14ac:dyDescent="0.3">
      <c r="B30" s="1">
        <v>12</v>
      </c>
      <c r="C30" s="36">
        <v>40.08</v>
      </c>
      <c r="D30" s="37">
        <v>39.909999999999997</v>
      </c>
      <c r="E30" s="37">
        <v>39.97</v>
      </c>
      <c r="F30" s="37">
        <v>40.18</v>
      </c>
      <c r="G30" s="37">
        <v>39.9</v>
      </c>
      <c r="H30" s="37">
        <v>40.409999999999997</v>
      </c>
      <c r="I30" s="123"/>
      <c r="J30" s="127"/>
      <c r="K30" s="123"/>
    </row>
    <row r="31" spans="2:14" x14ac:dyDescent="0.3">
      <c r="B31" s="1">
        <v>13</v>
      </c>
      <c r="C31" s="36">
        <v>40.19</v>
      </c>
      <c r="D31" s="37">
        <v>39.94</v>
      </c>
      <c r="E31" s="37">
        <v>39.74</v>
      </c>
      <c r="F31" s="37">
        <v>39.950000000000003</v>
      </c>
      <c r="G31" s="37">
        <v>39.85</v>
      </c>
      <c r="H31" s="37">
        <v>40.31</v>
      </c>
      <c r="I31" s="123"/>
      <c r="J31" s="127"/>
      <c r="K31" s="124"/>
      <c r="L31" s="1"/>
    </row>
    <row r="32" spans="2:14" x14ac:dyDescent="0.3">
      <c r="B32" s="1">
        <v>14</v>
      </c>
      <c r="C32" s="39">
        <v>39.99</v>
      </c>
      <c r="D32" s="37">
        <v>39.799999999999997</v>
      </c>
      <c r="E32" s="37">
        <v>39.869999999999997</v>
      </c>
      <c r="F32" s="37">
        <v>40.04</v>
      </c>
      <c r="G32" s="37">
        <v>40.6</v>
      </c>
      <c r="H32" s="37">
        <v>40.21</v>
      </c>
      <c r="I32" s="123"/>
      <c r="J32" s="127"/>
      <c r="K32" s="124"/>
      <c r="L32" s="1"/>
    </row>
    <row r="33" spans="2:12" x14ac:dyDescent="0.3">
      <c r="B33" s="1">
        <v>15</v>
      </c>
      <c r="C33" s="36">
        <v>40.18</v>
      </c>
      <c r="D33" s="37">
        <v>40.049999999999997</v>
      </c>
      <c r="E33" s="37">
        <v>40.130000000000003</v>
      </c>
      <c r="F33" s="37">
        <v>39.81</v>
      </c>
      <c r="G33" s="37">
        <v>40.15</v>
      </c>
      <c r="H33" s="37">
        <v>40.229999999999997</v>
      </c>
      <c r="I33" s="123"/>
      <c r="J33" s="127"/>
      <c r="K33" s="124"/>
      <c r="L33" s="1"/>
    </row>
    <row r="34" spans="2:12" x14ac:dyDescent="0.3">
      <c r="B34" s="1">
        <v>16</v>
      </c>
      <c r="C34" s="36">
        <v>40.299999999999997</v>
      </c>
      <c r="D34" s="44">
        <v>40.19</v>
      </c>
      <c r="E34" s="37">
        <v>39.950000000000003</v>
      </c>
      <c r="F34" s="37">
        <v>39.85</v>
      </c>
      <c r="G34" s="37">
        <v>40.08</v>
      </c>
      <c r="H34" s="37">
        <v>40.08</v>
      </c>
      <c r="I34" s="123"/>
      <c r="J34" s="127"/>
      <c r="K34" s="124"/>
      <c r="L34" s="1"/>
    </row>
    <row r="35" spans="2:12" x14ac:dyDescent="0.3">
      <c r="B35" s="1">
        <v>17</v>
      </c>
      <c r="C35" s="36">
        <v>40.04</v>
      </c>
      <c r="D35" s="37">
        <v>40.54</v>
      </c>
      <c r="E35" s="37">
        <v>39.85</v>
      </c>
      <c r="F35" s="37">
        <v>39.81</v>
      </c>
      <c r="G35" s="37">
        <v>40.020000000000003</v>
      </c>
      <c r="H35" s="37">
        <v>40.32</v>
      </c>
      <c r="I35" s="123"/>
      <c r="J35" s="127"/>
      <c r="K35" s="124"/>
      <c r="L35" s="1"/>
    </row>
    <row r="36" spans="2:12" x14ac:dyDescent="0.3">
      <c r="B36" s="1">
        <v>18</v>
      </c>
      <c r="C36" s="36">
        <v>40.159999999999997</v>
      </c>
      <c r="D36" s="37">
        <v>40.06</v>
      </c>
      <c r="E36" s="37">
        <v>39.950000000000003</v>
      </c>
      <c r="F36" s="37">
        <v>40.380000000000003</v>
      </c>
      <c r="G36" s="37">
        <v>39.86</v>
      </c>
      <c r="H36" s="37">
        <v>40.5</v>
      </c>
      <c r="I36" s="123"/>
      <c r="J36" s="127"/>
      <c r="K36" s="124"/>
      <c r="L36" s="1"/>
    </row>
    <row r="37" spans="2:12" x14ac:dyDescent="0.3">
      <c r="B37" s="1">
        <v>19</v>
      </c>
      <c r="C37" s="36">
        <v>40.17</v>
      </c>
      <c r="D37" s="37">
        <v>40.020000000000003</v>
      </c>
      <c r="E37" s="37">
        <v>39.65</v>
      </c>
      <c r="F37" s="37">
        <v>39.99</v>
      </c>
      <c r="G37" s="37">
        <v>40.04</v>
      </c>
      <c r="H37" s="37">
        <v>40.36</v>
      </c>
      <c r="I37" s="123"/>
      <c r="J37" s="127"/>
      <c r="K37" s="124"/>
      <c r="L37" s="1"/>
    </row>
    <row r="38" spans="2:12" x14ac:dyDescent="0.3">
      <c r="B38" s="1">
        <v>20</v>
      </c>
      <c r="C38" s="36">
        <v>40.06</v>
      </c>
      <c r="D38" s="37">
        <v>40.119999999999997</v>
      </c>
      <c r="E38" s="37">
        <v>39.86</v>
      </c>
      <c r="F38" s="37">
        <v>40.04</v>
      </c>
      <c r="G38" s="37">
        <v>39.909999999999997</v>
      </c>
      <c r="H38" s="37">
        <v>40.119999999999997</v>
      </c>
      <c r="I38" s="123"/>
      <c r="J38" s="127"/>
      <c r="K38" s="124"/>
      <c r="L38" s="1"/>
    </row>
    <row r="39" spans="2:12" x14ac:dyDescent="0.3">
      <c r="B39" s="1">
        <v>21</v>
      </c>
      <c r="C39" s="36">
        <v>40.21</v>
      </c>
      <c r="D39" s="37">
        <v>39.94</v>
      </c>
      <c r="E39" s="37">
        <v>39.79</v>
      </c>
      <c r="F39" s="37">
        <v>39.840000000000003</v>
      </c>
      <c r="G39" s="37">
        <v>39.79</v>
      </c>
      <c r="H39" s="37">
        <v>40.090000000000003</v>
      </c>
      <c r="I39" s="123"/>
      <c r="J39" s="127"/>
      <c r="K39" s="124"/>
      <c r="L39" s="1"/>
    </row>
    <row r="40" spans="2:12" x14ac:dyDescent="0.3">
      <c r="B40" s="1">
        <v>22</v>
      </c>
      <c r="C40" s="36"/>
      <c r="D40" s="37">
        <v>39.92</v>
      </c>
      <c r="E40" s="37">
        <v>40.29</v>
      </c>
      <c r="F40" s="37">
        <v>39.81</v>
      </c>
      <c r="G40" s="37">
        <v>39.89</v>
      </c>
      <c r="H40" s="37">
        <v>40.22</v>
      </c>
      <c r="I40" s="123"/>
      <c r="J40" s="127"/>
      <c r="K40" s="124"/>
      <c r="L40" s="1"/>
    </row>
    <row r="41" spans="2:12" x14ac:dyDescent="0.3">
      <c r="B41" s="1">
        <v>23</v>
      </c>
      <c r="C41" s="36"/>
      <c r="D41" s="37">
        <v>39.92</v>
      </c>
      <c r="E41" s="37">
        <v>39.78</v>
      </c>
      <c r="F41" s="37">
        <v>39.840000000000003</v>
      </c>
      <c r="G41" s="37">
        <v>39.83</v>
      </c>
      <c r="H41" s="37">
        <v>40.200000000000003</v>
      </c>
      <c r="I41" s="123"/>
      <c r="J41" s="127"/>
      <c r="K41" s="124"/>
      <c r="L41" s="1"/>
    </row>
    <row r="42" spans="2:12" x14ac:dyDescent="0.3">
      <c r="B42" s="1">
        <v>24</v>
      </c>
      <c r="C42" s="36"/>
      <c r="D42" s="37">
        <v>39.950000000000003</v>
      </c>
      <c r="E42" s="37">
        <v>39.840000000000003</v>
      </c>
      <c r="F42" s="37">
        <v>40.21</v>
      </c>
      <c r="G42" s="37">
        <v>39.92</v>
      </c>
      <c r="H42" s="37">
        <v>40.159999999999997</v>
      </c>
      <c r="I42" s="123"/>
      <c r="J42" s="127"/>
      <c r="K42" s="124"/>
      <c r="L42" s="1"/>
    </row>
    <row r="43" spans="2:12" x14ac:dyDescent="0.3">
      <c r="B43" s="1">
        <v>25</v>
      </c>
      <c r="C43" s="36"/>
      <c r="D43" s="37">
        <v>40.29</v>
      </c>
      <c r="E43" s="37">
        <v>39.76</v>
      </c>
      <c r="F43" s="37">
        <v>40.11</v>
      </c>
      <c r="G43" s="37">
        <v>39.89</v>
      </c>
      <c r="H43" s="37">
        <v>40.17</v>
      </c>
      <c r="I43" s="123"/>
      <c r="J43" s="127"/>
      <c r="K43" s="124"/>
      <c r="L43" s="1"/>
    </row>
    <row r="44" spans="2:12" x14ac:dyDescent="0.3">
      <c r="B44" s="1">
        <v>26</v>
      </c>
      <c r="C44" s="36"/>
      <c r="D44" s="37">
        <v>40.03</v>
      </c>
      <c r="E44" s="37">
        <v>40.090000000000003</v>
      </c>
      <c r="F44" s="37">
        <v>40.03</v>
      </c>
      <c r="G44" s="37">
        <v>40.090000000000003</v>
      </c>
      <c r="H44" s="37">
        <v>40.159999999999997</v>
      </c>
      <c r="I44" s="123"/>
      <c r="J44" s="127"/>
      <c r="K44" s="124"/>
      <c r="L44" s="1"/>
    </row>
    <row r="45" spans="2:12" x14ac:dyDescent="0.3">
      <c r="B45" s="1">
        <v>27</v>
      </c>
      <c r="C45" s="36"/>
      <c r="D45" s="37">
        <v>39.97</v>
      </c>
      <c r="E45" s="37">
        <v>39.89</v>
      </c>
      <c r="F45" s="37">
        <v>40.03</v>
      </c>
      <c r="G45" s="37">
        <v>40.08</v>
      </c>
      <c r="H45" s="37">
        <v>40.270000000000003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39.89</v>
      </c>
      <c r="E46" s="37">
        <v>39.770000000000003</v>
      </c>
      <c r="F46" s="37">
        <v>39.97</v>
      </c>
      <c r="G46" s="37">
        <v>39.97</v>
      </c>
      <c r="H46" s="37">
        <v>40.24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40.229999999999997</v>
      </c>
      <c r="E47" s="37">
        <v>40.18</v>
      </c>
      <c r="F47" s="37">
        <v>40.07</v>
      </c>
      <c r="G47" s="37">
        <v>39.79</v>
      </c>
      <c r="H47" s="37">
        <v>40.15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39.97</v>
      </c>
      <c r="E48" s="37">
        <v>39.82</v>
      </c>
      <c r="F48" s="37">
        <v>40.049999999999997</v>
      </c>
      <c r="G48" s="37">
        <v>39.74</v>
      </c>
      <c r="H48" s="37">
        <v>40.25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39.96</v>
      </c>
      <c r="E49" s="37">
        <v>39.799999999999997</v>
      </c>
      <c r="F49" s="37">
        <v>40.369999999999997</v>
      </c>
      <c r="G49" s="37">
        <v>39.89</v>
      </c>
      <c r="H49" s="37">
        <v>40.19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40.03</v>
      </c>
      <c r="E50" s="37">
        <v>39.770000000000003</v>
      </c>
      <c r="F50" s="37">
        <v>40</v>
      </c>
      <c r="G50" s="37">
        <v>39.950000000000003</v>
      </c>
      <c r="H50" s="37">
        <v>40.700000000000003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40.08</v>
      </c>
      <c r="E51" s="37">
        <v>39.94</v>
      </c>
      <c r="F51" s="37">
        <v>40.03</v>
      </c>
      <c r="G51" s="37">
        <v>39.86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40.22</v>
      </c>
      <c r="E52" s="37"/>
      <c r="F52" s="37">
        <v>40.159999999999997</v>
      </c>
      <c r="G52" s="37">
        <v>39.86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40.28</v>
      </c>
      <c r="E53" s="37"/>
      <c r="F53" s="37">
        <v>39.94</v>
      </c>
      <c r="G53" s="37">
        <v>39.89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40.270000000000003</v>
      </c>
      <c r="E54" s="37"/>
      <c r="F54" s="37">
        <v>40.46</v>
      </c>
      <c r="G54" s="37">
        <v>40</v>
      </c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40.229999999999997</v>
      </c>
      <c r="E55" s="37"/>
      <c r="F55" s="37">
        <v>40.08</v>
      </c>
      <c r="G55" s="37">
        <v>39.82</v>
      </c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39.94</v>
      </c>
      <c r="E56" s="37"/>
      <c r="F56" s="37">
        <v>39.93</v>
      </c>
      <c r="G56" s="37">
        <v>40.04</v>
      </c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40.090000000000003</v>
      </c>
      <c r="E57" s="37"/>
      <c r="F57" s="37">
        <v>40.229999999999997</v>
      </c>
      <c r="G57" s="37">
        <v>39.94</v>
      </c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39.97</v>
      </c>
      <c r="E58" s="37"/>
      <c r="F58" s="37">
        <v>39.840000000000003</v>
      </c>
      <c r="G58" s="37">
        <v>40.08</v>
      </c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40.17</v>
      </c>
      <c r="E59" s="37"/>
      <c r="F59" s="37">
        <v>39.78</v>
      </c>
      <c r="G59" s="37">
        <v>40</v>
      </c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</v>
      </c>
      <c r="E60" s="37"/>
      <c r="F60" s="37">
        <v>39.94</v>
      </c>
      <c r="G60" s="37">
        <v>39.869999999999997</v>
      </c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39.99</v>
      </c>
      <c r="E61" s="37"/>
      <c r="F61" s="37">
        <v>39.9</v>
      </c>
      <c r="G61" s="37">
        <v>39.89</v>
      </c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</v>
      </c>
      <c r="E62" s="37"/>
      <c r="F62" s="37">
        <v>39.9</v>
      </c>
      <c r="G62" s="37">
        <v>39.909999999999997</v>
      </c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41.3</v>
      </c>
      <c r="E63" s="37"/>
      <c r="F63" s="37">
        <v>40.01</v>
      </c>
      <c r="G63" s="37">
        <v>39.86</v>
      </c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39.880000000000003</v>
      </c>
      <c r="E64" s="37"/>
      <c r="F64" s="37">
        <v>39.79</v>
      </c>
      <c r="G64" s="37">
        <v>40.880000000000003</v>
      </c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40.08</v>
      </c>
      <c r="E65" s="37"/>
      <c r="F65" s="37">
        <v>39.94</v>
      </c>
      <c r="G65" s="37">
        <v>40.29</v>
      </c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40.020000000000003</v>
      </c>
      <c r="E66" s="37"/>
      <c r="F66" s="37">
        <v>39.71</v>
      </c>
      <c r="G66" s="37">
        <v>40.01</v>
      </c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>
        <v>39.9</v>
      </c>
      <c r="G67" s="37">
        <v>40.020000000000003</v>
      </c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>
        <v>39.950000000000003</v>
      </c>
      <c r="G68" s="37">
        <v>39.89</v>
      </c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>
        <v>40.159999999999997</v>
      </c>
      <c r="G69" s="37">
        <v>39.99</v>
      </c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>
        <v>39.950000000000003</v>
      </c>
      <c r="G70" s="37">
        <v>39.869999999999997</v>
      </c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>
        <v>39.659999999999997</v>
      </c>
      <c r="G71" s="37">
        <v>39.94</v>
      </c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>
        <v>39.9</v>
      </c>
      <c r="G72" s="37">
        <v>39.92</v>
      </c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>
        <v>40.1</v>
      </c>
      <c r="G73" s="37">
        <v>39.86</v>
      </c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>
        <v>40.07</v>
      </c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>
        <v>39.89</v>
      </c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>
        <v>39.99</v>
      </c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>
        <v>39.85</v>
      </c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>
        <v>39.92</v>
      </c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>
        <v>40.020000000000003</v>
      </c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>
        <v>39.9</v>
      </c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>
        <v>39.840000000000003</v>
      </c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G82" s="2">
        <v>39.78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110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112</v>
      </c>
      <c r="C8" s="95" t="s">
        <v>178</v>
      </c>
      <c r="D8" s="133">
        <f>COUNTA(C19:C83)</f>
        <v>27</v>
      </c>
      <c r="E8" s="100">
        <f>COUNTA(C19:C83)</f>
        <v>27</v>
      </c>
      <c r="F8" s="415">
        <f>MIN(C19:C82)</f>
        <v>39.69</v>
      </c>
      <c r="G8" s="136">
        <f>AVERAGE(C19:C85)</f>
        <v>40.200740740740741</v>
      </c>
      <c r="H8" s="81">
        <v>5</v>
      </c>
      <c r="I8" s="104">
        <f>G8-F8</f>
        <v>0.5107407407407436</v>
      </c>
      <c r="J8" s="109">
        <v>1.3043981481481483E-2</v>
      </c>
      <c r="K8" s="116">
        <f>J8</f>
        <v>1.3043981481481483E-2</v>
      </c>
      <c r="L8" s="117">
        <f>K8</f>
        <v>1.3043981481481483E-2</v>
      </c>
      <c r="M8" s="404" t="s">
        <v>273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111</v>
      </c>
      <c r="C9" s="96" t="s">
        <v>199</v>
      </c>
      <c r="D9" s="20">
        <f>COUNTA(D19:D83)+D8+1</f>
        <v>89</v>
      </c>
      <c r="E9" s="101">
        <f>COUNTA(D19:D83)+1</f>
        <v>62</v>
      </c>
      <c r="F9" s="414">
        <f>MIN(D19:D82)</f>
        <v>39.840000000000003</v>
      </c>
      <c r="G9" s="63">
        <f>AVERAGE(D19:D84)</f>
        <v>40.243934426229515</v>
      </c>
      <c r="H9" s="18">
        <v>4</v>
      </c>
      <c r="I9" s="105">
        <f>G9-F9</f>
        <v>0.4039344262295117</v>
      </c>
      <c r="J9" s="110">
        <v>4.3043981481481482E-2</v>
      </c>
      <c r="K9" s="118">
        <f>J9-J8</f>
        <v>0.03</v>
      </c>
      <c r="L9" s="119">
        <f>K9</f>
        <v>0.03</v>
      </c>
      <c r="M9" s="405" t="s">
        <v>274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112</v>
      </c>
      <c r="C10" s="96" t="s">
        <v>202</v>
      </c>
      <c r="D10" s="20">
        <f>COUNTA(E19:E83)+D9+1</f>
        <v>137</v>
      </c>
      <c r="E10" s="101">
        <f>COUNTA(E19:E83)+1</f>
        <v>48</v>
      </c>
      <c r="F10" s="416">
        <f>MIN(E19:E84)</f>
        <v>39.78</v>
      </c>
      <c r="G10" s="62">
        <f>AVERAGE(E19:E85)</f>
        <v>40.218510638297865</v>
      </c>
      <c r="H10" s="18">
        <v>1</v>
      </c>
      <c r="I10" s="105">
        <f t="shared" ref="I10:I13" si="0">G10-F10</f>
        <v>0.43851063829786341</v>
      </c>
      <c r="J10" s="110">
        <v>6.6481481481481489E-2</v>
      </c>
      <c r="K10" s="118">
        <f>J10-J9</f>
        <v>2.3437500000000007E-2</v>
      </c>
      <c r="L10" s="119">
        <f>K10+L8</f>
        <v>3.648148148148149E-2</v>
      </c>
      <c r="M10" s="405" t="s">
        <v>275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111</v>
      </c>
      <c r="C11" s="96" t="s">
        <v>198</v>
      </c>
      <c r="D11" s="20">
        <f>COUNTA(F19:F83)+D10+1</f>
        <v>192</v>
      </c>
      <c r="E11" s="101">
        <f>COUNTA(F19:F83)+1</f>
        <v>55</v>
      </c>
      <c r="F11" s="417">
        <f>MIN(F19:F84)</f>
        <v>39.770000000000003</v>
      </c>
      <c r="G11" s="62">
        <f>AVERAGE(F19:F84)</f>
        <v>40.144814814814808</v>
      </c>
      <c r="H11" s="18">
        <v>7</v>
      </c>
      <c r="I11" s="105">
        <f t="shared" si="0"/>
        <v>0.37481481481480472</v>
      </c>
      <c r="J11" s="110">
        <v>9.3159722222222227E-2</v>
      </c>
      <c r="K11" s="118">
        <f>J11-J10</f>
        <v>2.6678240740740738E-2</v>
      </c>
      <c r="L11" s="120">
        <f>K11+L9</f>
        <v>5.6678240740740737E-2</v>
      </c>
      <c r="M11" s="405" t="s">
        <v>276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112</v>
      </c>
      <c r="C12" s="97" t="s">
        <v>178</v>
      </c>
      <c r="D12" s="20">
        <f>COUNTA(G19:G83)+D11+1</f>
        <v>223</v>
      </c>
      <c r="E12" s="101">
        <f>COUNTA(G19:G83)+1</f>
        <v>31</v>
      </c>
      <c r="F12" s="135">
        <f>MIN(G19:G84)</f>
        <v>39.9</v>
      </c>
      <c r="G12" s="62">
        <f>AVERAGE(G19:G884)</f>
        <v>40.259333333333331</v>
      </c>
      <c r="H12" s="18">
        <v>6</v>
      </c>
      <c r="I12" s="105">
        <f t="shared" si="0"/>
        <v>0.35933333333333195</v>
      </c>
      <c r="J12" s="110">
        <v>0.10868055555555556</v>
      </c>
      <c r="K12" s="118">
        <f>J12-J11</f>
        <v>1.5520833333333331E-2</v>
      </c>
      <c r="L12" s="119">
        <f t="shared" ref="L12" si="1">K12+L10</f>
        <v>5.2002314814814821E-2</v>
      </c>
      <c r="M12" s="405" t="s">
        <v>277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112</v>
      </c>
      <c r="C13" s="98" t="s">
        <v>171</v>
      </c>
      <c r="D13" s="134">
        <f>COUNTA(H19:H83)+D12+1</f>
        <v>257</v>
      </c>
      <c r="E13" s="399">
        <f>COUNTA(H19:H83)+1</f>
        <v>34</v>
      </c>
      <c r="F13" s="107">
        <f>MIN(H19:H84)</f>
        <v>39.94</v>
      </c>
      <c r="G13" s="85">
        <f>AVERAGE(H19:H84)</f>
        <v>40.284242424242429</v>
      </c>
      <c r="H13" s="86">
        <v>4</v>
      </c>
      <c r="I13" s="108">
        <f t="shared" si="0"/>
        <v>0.3442424242424309</v>
      </c>
      <c r="J13" s="111" t="str">
        <f>'Общие результаты'!G6</f>
        <v>03:00:08</v>
      </c>
      <c r="K13" s="121">
        <f>J13-J12</f>
        <v>1.6412037037037031E-2</v>
      </c>
      <c r="L13" s="122">
        <f>K13+L12</f>
        <v>6.8414351851851851E-2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39.79</v>
      </c>
      <c r="G14" s="42">
        <f>AVERAGE(G8,G10,G12)</f>
        <v>40.226194904123979</v>
      </c>
      <c r="H14" s="68" t="s">
        <v>207</v>
      </c>
      <c r="I14" s="43">
        <f>AVERAGE(I8,I10,I12)</f>
        <v>0.43619490412397965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39.85</v>
      </c>
      <c r="G15" s="26">
        <f>AVERAGE(G9,G11,G13)</f>
        <v>40.224330555095584</v>
      </c>
      <c r="H15" s="69" t="s">
        <v>182</v>
      </c>
      <c r="I15" s="27">
        <f>AVERAGE(I9,I11,I13)</f>
        <v>0.37433055509558244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39.82</v>
      </c>
      <c r="G16" s="30">
        <f>AVERAGE(C19:H90)</f>
        <v>40.220436507936483</v>
      </c>
      <c r="H16" s="31"/>
      <c r="I16" s="32">
        <f>AVERAGE(I8:I13)</f>
        <v>0.40526272960978105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Шиленко Саша</v>
      </c>
      <c r="D18" s="33" t="str">
        <f>B9</f>
        <v>Сомок Денис</v>
      </c>
      <c r="E18" s="33" t="str">
        <f>B10</f>
        <v>Шиленко Саша</v>
      </c>
      <c r="F18" s="33" t="str">
        <f>B11</f>
        <v>Сомок Денис</v>
      </c>
      <c r="G18" s="33" t="str">
        <f>B12</f>
        <v>Шиленко Саша</v>
      </c>
      <c r="H18" s="33" t="str">
        <f>B13</f>
        <v>Шиленко Саша</v>
      </c>
      <c r="I18" s="17"/>
      <c r="J18" s="17"/>
    </row>
    <row r="19" spans="2:14" x14ac:dyDescent="0.3">
      <c r="B19" s="1">
        <v>1</v>
      </c>
      <c r="C19" s="34">
        <v>42.51</v>
      </c>
      <c r="D19" s="35">
        <v>41.8</v>
      </c>
      <c r="E19" s="35">
        <v>42.16</v>
      </c>
      <c r="F19" s="35">
        <v>42.31</v>
      </c>
      <c r="G19" s="35">
        <v>41.75</v>
      </c>
      <c r="H19" s="35">
        <v>41.18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42.03</v>
      </c>
      <c r="D20" s="37">
        <v>40.590000000000003</v>
      </c>
      <c r="E20" s="37">
        <v>40.15</v>
      </c>
      <c r="F20" s="37">
        <v>40.19</v>
      </c>
      <c r="G20" s="37">
        <v>40.020000000000003</v>
      </c>
      <c r="H20" s="37">
        <v>40.11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40.590000000000003</v>
      </c>
      <c r="D21" s="37">
        <v>40.35</v>
      </c>
      <c r="E21" s="37">
        <v>40.159999999999997</v>
      </c>
      <c r="F21" s="37">
        <v>40.98</v>
      </c>
      <c r="G21" s="37">
        <v>40.64</v>
      </c>
      <c r="H21" s="37">
        <v>40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40.18</v>
      </c>
      <c r="D22" s="37">
        <v>40.28</v>
      </c>
      <c r="E22" s="37">
        <v>40.21</v>
      </c>
      <c r="F22" s="37">
        <v>40.42</v>
      </c>
      <c r="G22" s="37">
        <v>40.729999999999997</v>
      </c>
      <c r="H22" s="37">
        <v>40.049999999999997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41.06</v>
      </c>
      <c r="D23" s="37">
        <v>40.130000000000003</v>
      </c>
      <c r="E23" s="37">
        <v>40.549999999999997</v>
      </c>
      <c r="F23" s="37">
        <v>40.14</v>
      </c>
      <c r="G23" s="37">
        <v>40.89</v>
      </c>
      <c r="H23" s="37">
        <v>40.04</v>
      </c>
      <c r="I23" s="123"/>
      <c r="J23" s="127"/>
      <c r="K23" s="123"/>
    </row>
    <row r="24" spans="2:14" x14ac:dyDescent="0.3">
      <c r="B24" s="1">
        <v>6</v>
      </c>
      <c r="C24" s="36">
        <v>40.01</v>
      </c>
      <c r="D24" s="37">
        <v>40.29</v>
      </c>
      <c r="E24" s="37">
        <v>39.9</v>
      </c>
      <c r="F24" s="37">
        <v>41.54</v>
      </c>
      <c r="G24" s="37">
        <v>40.299999999999997</v>
      </c>
      <c r="H24" s="37">
        <v>40.22</v>
      </c>
      <c r="I24" s="123"/>
      <c r="J24" s="127"/>
      <c r="K24" s="123"/>
    </row>
    <row r="25" spans="2:14" x14ac:dyDescent="0.3">
      <c r="B25" s="1">
        <v>7</v>
      </c>
      <c r="C25" s="36">
        <v>40.11</v>
      </c>
      <c r="D25" s="37">
        <v>40.57</v>
      </c>
      <c r="E25" s="37">
        <v>40.01</v>
      </c>
      <c r="F25" s="37">
        <v>39.85</v>
      </c>
      <c r="G25" s="37">
        <v>40.159999999999997</v>
      </c>
      <c r="H25" s="37">
        <v>40.01</v>
      </c>
      <c r="I25" s="123"/>
      <c r="J25" s="127"/>
      <c r="K25" s="123"/>
    </row>
    <row r="26" spans="2:14" x14ac:dyDescent="0.3">
      <c r="B26" s="1">
        <v>8</v>
      </c>
      <c r="C26" s="36">
        <v>40</v>
      </c>
      <c r="D26" s="37">
        <v>40.049999999999997</v>
      </c>
      <c r="E26" s="37">
        <v>40.130000000000003</v>
      </c>
      <c r="F26" s="37">
        <v>40.43</v>
      </c>
      <c r="G26" s="37">
        <v>39.96</v>
      </c>
      <c r="H26" s="37">
        <v>40.46</v>
      </c>
      <c r="I26" s="123"/>
      <c r="J26" s="127"/>
      <c r="K26" s="123"/>
    </row>
    <row r="27" spans="2:14" x14ac:dyDescent="0.3">
      <c r="B27" s="1">
        <v>9</v>
      </c>
      <c r="C27" s="41">
        <v>39.9</v>
      </c>
      <c r="D27" s="37">
        <v>40.31</v>
      </c>
      <c r="E27" s="37">
        <v>40.090000000000003</v>
      </c>
      <c r="F27" s="37">
        <v>39.96</v>
      </c>
      <c r="G27" s="37">
        <v>41.03</v>
      </c>
      <c r="H27" s="37">
        <v>40.299999999999997</v>
      </c>
      <c r="I27" s="123"/>
      <c r="J27" s="127"/>
      <c r="K27" s="123"/>
    </row>
    <row r="28" spans="2:14" x14ac:dyDescent="0.3">
      <c r="B28" s="1">
        <v>10</v>
      </c>
      <c r="C28" s="36">
        <v>39.979999999999997</v>
      </c>
      <c r="D28" s="37">
        <v>40.950000000000003</v>
      </c>
      <c r="E28" s="37">
        <v>40.58</v>
      </c>
      <c r="F28" s="37">
        <v>41.84</v>
      </c>
      <c r="G28" s="37">
        <v>40.47</v>
      </c>
      <c r="H28" s="37">
        <v>40.14</v>
      </c>
      <c r="I28" s="123"/>
      <c r="J28" s="127"/>
      <c r="K28" s="123"/>
    </row>
    <row r="29" spans="2:14" x14ac:dyDescent="0.3">
      <c r="B29" s="1">
        <v>11</v>
      </c>
      <c r="C29" s="36">
        <v>39.79</v>
      </c>
      <c r="D29" s="37">
        <v>40.270000000000003</v>
      </c>
      <c r="E29" s="37">
        <v>40.18</v>
      </c>
      <c r="F29" s="37">
        <v>40</v>
      </c>
      <c r="G29" s="37">
        <v>39.909999999999997</v>
      </c>
      <c r="H29" s="37">
        <v>39.94</v>
      </c>
      <c r="I29" s="123"/>
      <c r="J29" s="127"/>
      <c r="K29" s="123"/>
    </row>
    <row r="30" spans="2:14" x14ac:dyDescent="0.3">
      <c r="B30" s="1">
        <v>12</v>
      </c>
      <c r="C30" s="36">
        <v>40.090000000000003</v>
      </c>
      <c r="D30" s="37">
        <v>40.11</v>
      </c>
      <c r="E30" s="37">
        <v>40.229999999999997</v>
      </c>
      <c r="F30" s="37">
        <v>40.01</v>
      </c>
      <c r="G30" s="37">
        <v>40.4</v>
      </c>
      <c r="H30" s="37">
        <v>40.51</v>
      </c>
      <c r="I30" s="123"/>
      <c r="J30" s="127"/>
      <c r="K30" s="123"/>
    </row>
    <row r="31" spans="2:14" x14ac:dyDescent="0.3">
      <c r="B31" s="1">
        <v>13</v>
      </c>
      <c r="C31" s="36">
        <v>39.96</v>
      </c>
      <c r="D31" s="37">
        <v>40.200000000000003</v>
      </c>
      <c r="E31" s="37">
        <v>40.26</v>
      </c>
      <c r="F31" s="37">
        <v>39.83</v>
      </c>
      <c r="G31" s="37">
        <v>40.19</v>
      </c>
      <c r="H31" s="37">
        <v>40.020000000000003</v>
      </c>
      <c r="I31" s="123"/>
      <c r="J31" s="127"/>
      <c r="K31" s="124"/>
      <c r="L31" s="1"/>
    </row>
    <row r="32" spans="2:14" x14ac:dyDescent="0.3">
      <c r="B32" s="1">
        <v>14</v>
      </c>
      <c r="C32" s="39">
        <v>39.83</v>
      </c>
      <c r="D32" s="37">
        <v>40.03</v>
      </c>
      <c r="E32" s="37">
        <v>40.03</v>
      </c>
      <c r="F32" s="37">
        <v>40.020000000000003</v>
      </c>
      <c r="G32" s="37">
        <v>40.18</v>
      </c>
      <c r="H32" s="37">
        <v>40.01</v>
      </c>
      <c r="I32" s="123"/>
      <c r="J32" s="127"/>
      <c r="K32" s="124"/>
      <c r="L32" s="1"/>
    </row>
    <row r="33" spans="2:12" x14ac:dyDescent="0.3">
      <c r="B33" s="1">
        <v>15</v>
      </c>
      <c r="C33" s="36">
        <v>39.71</v>
      </c>
      <c r="D33" s="37">
        <v>40.04</v>
      </c>
      <c r="E33" s="37">
        <v>40.229999999999997</v>
      </c>
      <c r="F33" s="37">
        <v>40.14</v>
      </c>
      <c r="G33" s="37">
        <v>40.1</v>
      </c>
      <c r="H33" s="37">
        <v>40.92</v>
      </c>
      <c r="I33" s="123"/>
      <c r="J33" s="127"/>
      <c r="K33" s="124"/>
      <c r="L33" s="1"/>
    </row>
    <row r="34" spans="2:12" x14ac:dyDescent="0.3">
      <c r="B34" s="1">
        <v>16</v>
      </c>
      <c r="C34" s="36">
        <v>39.97</v>
      </c>
      <c r="D34" s="44">
        <v>40.159999999999997</v>
      </c>
      <c r="E34" s="37">
        <v>40</v>
      </c>
      <c r="F34" s="37">
        <v>39.92</v>
      </c>
      <c r="G34" s="37">
        <v>40.049999999999997</v>
      </c>
      <c r="H34" s="37">
        <v>40.42</v>
      </c>
      <c r="I34" s="123"/>
      <c r="J34" s="127"/>
      <c r="K34" s="124"/>
      <c r="L34" s="1"/>
    </row>
    <row r="35" spans="2:12" x14ac:dyDescent="0.3">
      <c r="B35" s="1">
        <v>17</v>
      </c>
      <c r="C35" s="36">
        <v>39.69</v>
      </c>
      <c r="D35" s="37">
        <v>40.28</v>
      </c>
      <c r="E35" s="37">
        <v>39.99</v>
      </c>
      <c r="F35" s="37">
        <v>39.869999999999997</v>
      </c>
      <c r="G35" s="37">
        <v>40.07</v>
      </c>
      <c r="H35" s="37">
        <v>42.39</v>
      </c>
      <c r="I35" s="123"/>
      <c r="J35" s="127"/>
      <c r="K35" s="124"/>
      <c r="L35" s="1"/>
    </row>
    <row r="36" spans="2:12" x14ac:dyDescent="0.3">
      <c r="B36" s="1">
        <v>18</v>
      </c>
      <c r="C36" s="36">
        <v>39.74</v>
      </c>
      <c r="D36" s="37">
        <v>40.04</v>
      </c>
      <c r="E36" s="37">
        <v>40.04</v>
      </c>
      <c r="F36" s="37">
        <v>40.07</v>
      </c>
      <c r="G36" s="37">
        <v>39.97</v>
      </c>
      <c r="H36" s="37">
        <v>40.369999999999997</v>
      </c>
      <c r="I36" s="123"/>
      <c r="J36" s="127"/>
      <c r="K36" s="124"/>
      <c r="L36" s="1"/>
    </row>
    <row r="37" spans="2:12" x14ac:dyDescent="0.3">
      <c r="B37" s="1">
        <v>19</v>
      </c>
      <c r="C37" s="36">
        <v>39.9</v>
      </c>
      <c r="D37" s="37">
        <v>40.17</v>
      </c>
      <c r="E37" s="37">
        <v>40.07</v>
      </c>
      <c r="F37" s="37">
        <v>39.96</v>
      </c>
      <c r="G37" s="37">
        <v>40.130000000000003</v>
      </c>
      <c r="H37" s="37">
        <v>40.130000000000003</v>
      </c>
      <c r="I37" s="123"/>
      <c r="J37" s="127"/>
      <c r="K37" s="124"/>
      <c r="L37" s="1"/>
    </row>
    <row r="38" spans="2:12" x14ac:dyDescent="0.3">
      <c r="B38" s="1">
        <v>20</v>
      </c>
      <c r="C38" s="36">
        <v>39.89</v>
      </c>
      <c r="D38" s="37">
        <v>40.01</v>
      </c>
      <c r="E38" s="37">
        <v>40.22</v>
      </c>
      <c r="F38" s="37">
        <v>40.57</v>
      </c>
      <c r="G38" s="37">
        <v>39.9</v>
      </c>
      <c r="H38" s="37">
        <v>40.35</v>
      </c>
      <c r="I38" s="123"/>
      <c r="J38" s="127"/>
      <c r="K38" s="124"/>
      <c r="L38" s="1"/>
    </row>
    <row r="39" spans="2:12" x14ac:dyDescent="0.3">
      <c r="B39" s="1">
        <v>21</v>
      </c>
      <c r="C39" s="36">
        <v>39.81</v>
      </c>
      <c r="D39" s="37">
        <v>40.049999999999997</v>
      </c>
      <c r="E39" s="37">
        <v>40.090000000000003</v>
      </c>
      <c r="F39" s="37">
        <v>40.049999999999997</v>
      </c>
      <c r="G39" s="37">
        <v>40</v>
      </c>
      <c r="H39" s="37">
        <v>40.21</v>
      </c>
      <c r="I39" s="123"/>
      <c r="J39" s="127"/>
      <c r="K39" s="124"/>
      <c r="L39" s="1"/>
    </row>
    <row r="40" spans="2:12" x14ac:dyDescent="0.3">
      <c r="B40" s="1">
        <v>22</v>
      </c>
      <c r="C40" s="36">
        <v>39.700000000000003</v>
      </c>
      <c r="D40" s="37">
        <v>40.35</v>
      </c>
      <c r="E40" s="37">
        <v>39.97</v>
      </c>
      <c r="F40" s="37">
        <v>39.96</v>
      </c>
      <c r="G40" s="37">
        <v>40.03</v>
      </c>
      <c r="H40" s="37">
        <v>40.07</v>
      </c>
      <c r="I40" s="123"/>
      <c r="J40" s="127"/>
      <c r="K40" s="124"/>
      <c r="L40" s="1"/>
    </row>
    <row r="41" spans="2:12" x14ac:dyDescent="0.3">
      <c r="B41" s="1">
        <v>23</v>
      </c>
      <c r="C41" s="36">
        <v>40.11</v>
      </c>
      <c r="D41" s="37">
        <v>40.93</v>
      </c>
      <c r="E41" s="37">
        <v>39.99</v>
      </c>
      <c r="F41" s="37">
        <v>39.92</v>
      </c>
      <c r="G41" s="37">
        <v>40.11</v>
      </c>
      <c r="H41" s="37">
        <v>40.090000000000003</v>
      </c>
      <c r="I41" s="123"/>
      <c r="J41" s="127"/>
      <c r="K41" s="124"/>
      <c r="L41" s="1"/>
    </row>
    <row r="42" spans="2:12" x14ac:dyDescent="0.3">
      <c r="B42" s="1">
        <v>24</v>
      </c>
      <c r="C42" s="36">
        <v>40.04</v>
      </c>
      <c r="D42" s="37">
        <v>40.07</v>
      </c>
      <c r="E42" s="37">
        <v>40.049999999999997</v>
      </c>
      <c r="F42" s="37">
        <v>39.94</v>
      </c>
      <c r="G42" s="37">
        <v>40.36</v>
      </c>
      <c r="H42" s="37">
        <v>40.200000000000003</v>
      </c>
      <c r="I42" s="123"/>
      <c r="J42" s="127"/>
      <c r="K42" s="124"/>
      <c r="L42" s="1"/>
    </row>
    <row r="43" spans="2:12" x14ac:dyDescent="0.3">
      <c r="B43" s="1">
        <v>25</v>
      </c>
      <c r="C43" s="36">
        <v>40.15</v>
      </c>
      <c r="D43" s="37">
        <v>39.92</v>
      </c>
      <c r="E43" s="37">
        <v>39.99</v>
      </c>
      <c r="F43" s="37">
        <v>40.08</v>
      </c>
      <c r="G43" s="37">
        <v>40.18</v>
      </c>
      <c r="H43" s="37">
        <v>40.1</v>
      </c>
      <c r="I43" s="123"/>
      <c r="J43" s="127"/>
      <c r="K43" s="124"/>
      <c r="L43" s="1"/>
    </row>
    <row r="44" spans="2:12" x14ac:dyDescent="0.3">
      <c r="B44" s="1">
        <v>26</v>
      </c>
      <c r="C44" s="36">
        <v>40.71</v>
      </c>
      <c r="D44" s="37">
        <v>40.01</v>
      </c>
      <c r="E44" s="37">
        <v>40.06</v>
      </c>
      <c r="F44" s="37">
        <v>40.03</v>
      </c>
      <c r="G44" s="37">
        <v>40.06</v>
      </c>
      <c r="H44" s="37">
        <v>40.19</v>
      </c>
      <c r="I44" s="123"/>
      <c r="J44" s="127"/>
      <c r="K44" s="124"/>
      <c r="L44" s="1"/>
    </row>
    <row r="45" spans="2:12" x14ac:dyDescent="0.3">
      <c r="B45" s="1">
        <v>27</v>
      </c>
      <c r="C45" s="36">
        <v>39.96</v>
      </c>
      <c r="D45" s="37">
        <v>40.1</v>
      </c>
      <c r="E45" s="37">
        <v>40.86</v>
      </c>
      <c r="F45" s="37">
        <v>39.86</v>
      </c>
      <c r="G45" s="37">
        <v>40.21</v>
      </c>
      <c r="H45" s="37">
        <v>40.07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40.090000000000003</v>
      </c>
      <c r="E46" s="37">
        <v>39.78</v>
      </c>
      <c r="F46" s="37">
        <v>39.96</v>
      </c>
      <c r="G46" s="37">
        <v>40.07</v>
      </c>
      <c r="H46" s="37">
        <v>39.979999999999997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40.4</v>
      </c>
      <c r="E47" s="37">
        <v>40.369999999999997</v>
      </c>
      <c r="F47" s="37">
        <v>39.92</v>
      </c>
      <c r="G47" s="37">
        <v>39.979999999999997</v>
      </c>
      <c r="H47" s="37">
        <v>40.19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40.090000000000003</v>
      </c>
      <c r="E48" s="37">
        <v>40.28</v>
      </c>
      <c r="F48" s="37">
        <v>40.119999999999997</v>
      </c>
      <c r="G48" s="37">
        <v>39.93</v>
      </c>
      <c r="H48" s="37">
        <v>40.08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40.049999999999997</v>
      </c>
      <c r="E49" s="37">
        <v>39.979999999999997</v>
      </c>
      <c r="F49" s="37">
        <v>40.08</v>
      </c>
      <c r="G49" s="37"/>
      <c r="H49" s="37">
        <v>40.21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40.39</v>
      </c>
      <c r="E50" s="37">
        <v>40.15</v>
      </c>
      <c r="F50" s="37">
        <v>40.19</v>
      </c>
      <c r="G50" s="37"/>
      <c r="H50" s="37">
        <v>40.22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40.35</v>
      </c>
      <c r="E51" s="37">
        <v>40.51</v>
      </c>
      <c r="F51" s="37">
        <v>39.89</v>
      </c>
      <c r="G51" s="37"/>
      <c r="H51" s="37">
        <v>40.200000000000003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40.18</v>
      </c>
      <c r="E52" s="37">
        <v>40.11</v>
      </c>
      <c r="F52" s="37">
        <v>39.770000000000003</v>
      </c>
      <c r="G52" s="37"/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40.24</v>
      </c>
      <c r="E53" s="37">
        <v>40.6</v>
      </c>
      <c r="F53" s="37">
        <v>40.08</v>
      </c>
      <c r="G53" s="37"/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40.14</v>
      </c>
      <c r="E54" s="37">
        <v>40.119999999999997</v>
      </c>
      <c r="F54" s="37">
        <v>39.770000000000003</v>
      </c>
      <c r="G54" s="37"/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40.130000000000003</v>
      </c>
      <c r="E55" s="37">
        <v>40.42</v>
      </c>
      <c r="F55" s="37">
        <v>39.880000000000003</v>
      </c>
      <c r="G55" s="37"/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40.15</v>
      </c>
      <c r="E56" s="37">
        <v>39.869999999999997</v>
      </c>
      <c r="F56" s="37">
        <v>39.85</v>
      </c>
      <c r="G56" s="37"/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40.11</v>
      </c>
      <c r="E57" s="37">
        <v>39.799999999999997</v>
      </c>
      <c r="F57" s="37">
        <v>40</v>
      </c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40.200000000000003</v>
      </c>
      <c r="E58" s="37">
        <v>39.950000000000003</v>
      </c>
      <c r="F58" s="37">
        <v>39.92</v>
      </c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40.200000000000003</v>
      </c>
      <c r="E59" s="37">
        <v>40.130000000000003</v>
      </c>
      <c r="F59" s="37">
        <v>40.020000000000003</v>
      </c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40.090000000000003</v>
      </c>
      <c r="E60" s="37">
        <v>40.229999999999997</v>
      </c>
      <c r="F60" s="37">
        <v>40.32</v>
      </c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40.159999999999997</v>
      </c>
      <c r="E61" s="37">
        <v>40.200000000000003</v>
      </c>
      <c r="F61" s="37">
        <v>39.94</v>
      </c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40.06</v>
      </c>
      <c r="E62" s="37">
        <v>39.950000000000003</v>
      </c>
      <c r="F62" s="37">
        <v>39.99</v>
      </c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42.25</v>
      </c>
      <c r="E63" s="37">
        <v>41.28</v>
      </c>
      <c r="F63" s="37">
        <v>40.08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41.22</v>
      </c>
      <c r="E64" s="37">
        <v>40</v>
      </c>
      <c r="F64" s="37">
        <v>39.909999999999997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39.880000000000003</v>
      </c>
      <c r="E65" s="37">
        <v>40.340000000000003</v>
      </c>
      <c r="F65" s="37">
        <v>40.479999999999997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40.33</v>
      </c>
      <c r="E66" s="37"/>
      <c r="F66" s="37">
        <v>40.14</v>
      </c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</v>
      </c>
      <c r="E67" s="37"/>
      <c r="F67" s="37">
        <v>39.799999999999997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40.22</v>
      </c>
      <c r="E68" s="37"/>
      <c r="F68" s="37">
        <v>39.96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39.840000000000003</v>
      </c>
      <c r="E69" s="37"/>
      <c r="F69" s="37">
        <v>39.89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40.21</v>
      </c>
      <c r="E70" s="37"/>
      <c r="F70" s="37">
        <v>39.99</v>
      </c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40.01</v>
      </c>
      <c r="E71" s="37"/>
      <c r="F71" s="37">
        <v>39.99</v>
      </c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40.159999999999997</v>
      </c>
      <c r="E72" s="37"/>
      <c r="F72" s="37">
        <v>39.99</v>
      </c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39.96</v>
      </c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39.880000000000003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40.07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40.130000000000003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39.840000000000003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39.840000000000003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39.950000000000003</v>
      </c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148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149</v>
      </c>
      <c r="C8" s="95" t="s">
        <v>190</v>
      </c>
      <c r="D8" s="133">
        <f>COUNTA(C19:C83)</f>
        <v>40</v>
      </c>
      <c r="E8" s="100">
        <f>COUNTA(C19:C83)</f>
        <v>40</v>
      </c>
      <c r="F8" s="415">
        <f>MIN(C19:C82)</f>
        <v>39.700000000000003</v>
      </c>
      <c r="G8" s="136">
        <f>AVERAGE(C19:C85)</f>
        <v>40.299250000000001</v>
      </c>
      <c r="H8" s="81">
        <v>5</v>
      </c>
      <c r="I8" s="104">
        <f>G8-F8</f>
        <v>0.59924999999999784</v>
      </c>
      <c r="J8" s="109">
        <v>1.9143518518518518E-2</v>
      </c>
      <c r="K8" s="116">
        <f>J8</f>
        <v>1.9143518518518518E-2</v>
      </c>
      <c r="L8" s="117">
        <f>K8</f>
        <v>1.9143518518518518E-2</v>
      </c>
      <c r="M8" s="404" t="s">
        <v>278</v>
      </c>
      <c r="N8" s="410" t="s">
        <v>313</v>
      </c>
      <c r="O8" s="80" t="s">
        <v>310</v>
      </c>
      <c r="P8" s="19"/>
    </row>
    <row r="9" spans="1:16" s="3" customFormat="1" ht="30" customHeight="1" x14ac:dyDescent="0.3">
      <c r="A9" s="93">
        <v>2</v>
      </c>
      <c r="B9" s="99" t="s">
        <v>150</v>
      </c>
      <c r="C9" s="96" t="s">
        <v>188</v>
      </c>
      <c r="D9" s="20">
        <f>COUNTA(D19:D83)+D8+1</f>
        <v>98</v>
      </c>
      <c r="E9" s="101">
        <f>COUNTA(D19:D83)+1</f>
        <v>58</v>
      </c>
      <c r="F9" s="414">
        <f>MIN(D19:D82)</f>
        <v>39.799999999999997</v>
      </c>
      <c r="G9" s="63">
        <f>AVERAGE(D19:D84)</f>
        <v>40.33280701754385</v>
      </c>
      <c r="H9" s="18">
        <v>6</v>
      </c>
      <c r="I9" s="105">
        <f>G9-F9</f>
        <v>0.53280701754385262</v>
      </c>
      <c r="J9" s="110">
        <v>4.7337962962962964E-2</v>
      </c>
      <c r="K9" s="118">
        <f>J9-J8</f>
        <v>2.8194444444444446E-2</v>
      </c>
      <c r="L9" s="119">
        <f>K9</f>
        <v>2.8194444444444446E-2</v>
      </c>
      <c r="M9" s="405" t="s">
        <v>279</v>
      </c>
      <c r="N9" s="84" t="s">
        <v>316</v>
      </c>
      <c r="O9" s="409" t="s">
        <v>319</v>
      </c>
      <c r="P9" s="19"/>
    </row>
    <row r="10" spans="1:16" s="3" customFormat="1" ht="30" customHeight="1" x14ac:dyDescent="0.3">
      <c r="A10" s="93">
        <v>3</v>
      </c>
      <c r="B10" s="99" t="s">
        <v>149</v>
      </c>
      <c r="C10" s="96" t="s">
        <v>176</v>
      </c>
      <c r="D10" s="20">
        <f>COUNTA(E19:E83)+D9+1</f>
        <v>161</v>
      </c>
      <c r="E10" s="101">
        <f>COUNTA(E19:E83)+1</f>
        <v>63</v>
      </c>
      <c r="F10" s="135">
        <f>MIN(E19:E84)</f>
        <v>39.74</v>
      </c>
      <c r="G10" s="62">
        <f>AVERAGE(E19:E85)</f>
        <v>40.128870967741932</v>
      </c>
      <c r="H10" s="18">
        <v>5</v>
      </c>
      <c r="I10" s="105">
        <f t="shared" ref="I10:I13" si="0">G10-F10</f>
        <v>0.38887096774192997</v>
      </c>
      <c r="J10" s="110">
        <v>7.768518518518519E-2</v>
      </c>
      <c r="K10" s="118">
        <f>J10-J9</f>
        <v>3.0347222222222227E-2</v>
      </c>
      <c r="L10" s="119">
        <f>K10+L8</f>
        <v>4.9490740740740745E-2</v>
      </c>
      <c r="M10" s="405" t="s">
        <v>280</v>
      </c>
      <c r="N10" s="84" t="s">
        <v>316</v>
      </c>
      <c r="O10" s="70" t="s">
        <v>320</v>
      </c>
      <c r="P10" s="19"/>
    </row>
    <row r="11" spans="1:16" s="3" customFormat="1" ht="30" customHeight="1" thickBot="1" x14ac:dyDescent="0.35">
      <c r="A11" s="93">
        <v>4</v>
      </c>
      <c r="B11" s="99" t="s">
        <v>150</v>
      </c>
      <c r="C11" s="96" t="s">
        <v>171</v>
      </c>
      <c r="D11" s="20">
        <f>COUNTA(F19:F83)+D10+1</f>
        <v>185</v>
      </c>
      <c r="E11" s="101">
        <f>COUNTA(F19:F83)+1</f>
        <v>24</v>
      </c>
      <c r="F11" s="413">
        <f>MIN(F19:F84)</f>
        <v>39.950000000000003</v>
      </c>
      <c r="G11" s="62">
        <f>AVERAGE(F19:F84)</f>
        <v>40.528260869565223</v>
      </c>
      <c r="H11" s="18">
        <v>1</v>
      </c>
      <c r="I11" s="105">
        <f t="shared" si="0"/>
        <v>0.57826086956522005</v>
      </c>
      <c r="J11" s="110">
        <v>9.0104166666666666E-2</v>
      </c>
      <c r="K11" s="118">
        <f>J11-J10</f>
        <v>1.2418981481481475E-2</v>
      </c>
      <c r="L11" s="119">
        <f>K11+L9</f>
        <v>4.0613425925925921E-2</v>
      </c>
      <c r="M11" s="405" t="s">
        <v>281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150</v>
      </c>
      <c r="C12" s="97" t="s">
        <v>200</v>
      </c>
      <c r="D12" s="20">
        <f>COUNTA(G19:G83)+D11+1</f>
        <v>216</v>
      </c>
      <c r="E12" s="101">
        <f>COUNTA(G19:G83)+1</f>
        <v>31</v>
      </c>
      <c r="F12" s="417">
        <f>MIN(G19:G84)</f>
        <v>39.75</v>
      </c>
      <c r="G12" s="62">
        <f>AVERAGE(G19:G884)</f>
        <v>40.292000000000002</v>
      </c>
      <c r="H12" s="18">
        <v>0</v>
      </c>
      <c r="I12" s="105">
        <f t="shared" si="0"/>
        <v>0.54200000000000159</v>
      </c>
      <c r="J12" s="110">
        <v>0.10565972222222221</v>
      </c>
      <c r="K12" s="118">
        <f>J12-J11</f>
        <v>1.5555555555555545E-2</v>
      </c>
      <c r="L12" s="120">
        <f t="shared" ref="L12" si="1">K12+L10</f>
        <v>6.5046296296296297E-2</v>
      </c>
      <c r="M12" s="405" t="s">
        <v>282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149</v>
      </c>
      <c r="C13" s="98" t="s">
        <v>190</v>
      </c>
      <c r="D13" s="134">
        <f>COUNTA(H19:H83)+D12+1</f>
        <v>257</v>
      </c>
      <c r="E13" s="399">
        <f>COUNTA(H19:H83)+1</f>
        <v>41</v>
      </c>
      <c r="F13" s="422">
        <f>MIN(H19:H84)</f>
        <v>39.72</v>
      </c>
      <c r="G13" s="85">
        <f>AVERAGE(H19:H84)</f>
        <v>40.16375</v>
      </c>
      <c r="H13" s="86">
        <v>2</v>
      </c>
      <c r="I13" s="108">
        <f t="shared" si="0"/>
        <v>0.44375000000000142</v>
      </c>
      <c r="J13" s="111" t="str">
        <f>'Общие результаты'!G6</f>
        <v>03:00:08</v>
      </c>
      <c r="K13" s="121">
        <f>J13-J12</f>
        <v>1.9432870370370378E-2</v>
      </c>
      <c r="L13" s="122">
        <f>K13+L11</f>
        <v>6.0046296296296299E-2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AVERAGE(F8,F10,F13)</f>
        <v>39.72</v>
      </c>
      <c r="G14" s="42">
        <f>AVERAGE(G8,G10,G13)</f>
        <v>40.197290322580642</v>
      </c>
      <c r="H14" s="68" t="s">
        <v>207</v>
      </c>
      <c r="I14" s="43">
        <f>AVERAGE(I8,I10,I13)</f>
        <v>0.47729032258064308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AVERAGE(F9,F11,F12)</f>
        <v>39.833333333333336</v>
      </c>
      <c r="G15" s="26">
        <f>AVERAGE(G9,G11,G12)</f>
        <v>40.384355962369689</v>
      </c>
      <c r="H15" s="69" t="s">
        <v>205</v>
      </c>
      <c r="I15" s="27">
        <f>AVERAGE(I9,I11,I12)</f>
        <v>0.55102262903635812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39.776666666666664</v>
      </c>
      <c r="G16" s="30">
        <f>AVERAGE(C19:H90)</f>
        <v>40.263452380952373</v>
      </c>
      <c r="H16" s="31"/>
      <c r="I16" s="32">
        <f>AVERAGE(I8:I13)</f>
        <v>0.51415647580850055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Голубченко Саша</v>
      </c>
      <c r="D18" s="33" t="str">
        <f>B9</f>
        <v>Таволжан Виталий</v>
      </c>
      <c r="E18" s="33" t="str">
        <f>B10</f>
        <v>Голубченко Саша</v>
      </c>
      <c r="F18" s="33" t="str">
        <f>B11</f>
        <v>Таволжан Виталий</v>
      </c>
      <c r="G18" s="33" t="str">
        <f>B12</f>
        <v>Таволжан Виталий</v>
      </c>
      <c r="H18" s="33" t="str">
        <f>B13</f>
        <v>Голубченко Саша</v>
      </c>
      <c r="I18" s="17"/>
      <c r="J18" s="17"/>
    </row>
    <row r="19" spans="2:14" x14ac:dyDescent="0.3">
      <c r="B19" s="1">
        <v>1</v>
      </c>
      <c r="C19" s="34">
        <v>42.59</v>
      </c>
      <c r="D19" s="35">
        <v>42.42</v>
      </c>
      <c r="E19" s="35">
        <v>43.83</v>
      </c>
      <c r="F19" s="35">
        <v>42.22</v>
      </c>
      <c r="G19" s="35">
        <v>42.04</v>
      </c>
      <c r="H19" s="35">
        <v>41.34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42.48</v>
      </c>
      <c r="D20" s="37">
        <v>41.56</v>
      </c>
      <c r="E20" s="37">
        <v>40.28</v>
      </c>
      <c r="F20" s="37">
        <v>41.17</v>
      </c>
      <c r="G20" s="37">
        <v>40.33</v>
      </c>
      <c r="H20" s="37">
        <v>39.99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43.49</v>
      </c>
      <c r="D21" s="37">
        <v>41.32</v>
      </c>
      <c r="E21" s="37">
        <v>40.18</v>
      </c>
      <c r="F21" s="37">
        <v>40.659999999999997</v>
      </c>
      <c r="G21" s="37">
        <v>40.21</v>
      </c>
      <c r="H21" s="37">
        <v>40.17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41.07</v>
      </c>
      <c r="D22" s="37">
        <v>40.479999999999997</v>
      </c>
      <c r="E22" s="37">
        <v>39.96</v>
      </c>
      <c r="F22" s="37">
        <v>40.340000000000003</v>
      </c>
      <c r="G22" s="37">
        <v>40.119999999999997</v>
      </c>
      <c r="H22" s="37">
        <v>40.03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39.97</v>
      </c>
      <c r="D23" s="37">
        <v>40.14</v>
      </c>
      <c r="E23" s="37">
        <v>40.07</v>
      </c>
      <c r="F23" s="37">
        <v>40.07</v>
      </c>
      <c r="G23" s="37">
        <v>40.22</v>
      </c>
      <c r="H23" s="37">
        <v>40.340000000000003</v>
      </c>
      <c r="I23" s="123"/>
      <c r="J23" s="127"/>
      <c r="K23" s="123"/>
    </row>
    <row r="24" spans="2:14" x14ac:dyDescent="0.3">
      <c r="B24" s="1">
        <v>6</v>
      </c>
      <c r="C24" s="36">
        <v>39.979999999999997</v>
      </c>
      <c r="D24" s="37">
        <v>40.78</v>
      </c>
      <c r="E24" s="37">
        <v>40.1</v>
      </c>
      <c r="F24" s="37">
        <v>40.17</v>
      </c>
      <c r="G24" s="37">
        <v>40.25</v>
      </c>
      <c r="H24" s="37">
        <v>39.97</v>
      </c>
      <c r="I24" s="123"/>
      <c r="J24" s="127"/>
      <c r="K24" s="123"/>
    </row>
    <row r="25" spans="2:14" x14ac:dyDescent="0.3">
      <c r="B25" s="1">
        <v>7</v>
      </c>
      <c r="C25" s="36">
        <v>40.08</v>
      </c>
      <c r="D25" s="37">
        <v>40.130000000000003</v>
      </c>
      <c r="E25" s="37">
        <v>40.26</v>
      </c>
      <c r="F25" s="37">
        <v>40.49</v>
      </c>
      <c r="G25" s="37">
        <v>39.979999999999997</v>
      </c>
      <c r="H25" s="37">
        <v>40.29</v>
      </c>
      <c r="I25" s="123"/>
      <c r="J25" s="127"/>
      <c r="K25" s="123"/>
    </row>
    <row r="26" spans="2:14" x14ac:dyDescent="0.3">
      <c r="B26" s="1">
        <v>8</v>
      </c>
      <c r="C26" s="36">
        <v>40.06</v>
      </c>
      <c r="D26" s="37">
        <v>40.520000000000003</v>
      </c>
      <c r="E26" s="37">
        <v>40.090000000000003</v>
      </c>
      <c r="F26" s="37">
        <v>40.33</v>
      </c>
      <c r="G26" s="37">
        <v>40.74</v>
      </c>
      <c r="H26" s="37">
        <v>39.79</v>
      </c>
      <c r="I26" s="123"/>
      <c r="J26" s="127"/>
      <c r="K26" s="123"/>
    </row>
    <row r="27" spans="2:14" x14ac:dyDescent="0.3">
      <c r="B27" s="1">
        <v>9</v>
      </c>
      <c r="C27" s="41">
        <v>40.19</v>
      </c>
      <c r="D27" s="37">
        <v>41.41</v>
      </c>
      <c r="E27" s="37">
        <v>40.549999999999997</v>
      </c>
      <c r="F27" s="37">
        <v>40.11</v>
      </c>
      <c r="G27" s="37">
        <v>40.24</v>
      </c>
      <c r="H27" s="37">
        <v>40.17</v>
      </c>
      <c r="I27" s="123"/>
      <c r="J27" s="127"/>
      <c r="K27" s="123"/>
    </row>
    <row r="28" spans="2:14" x14ac:dyDescent="0.3">
      <c r="B28" s="1">
        <v>10</v>
      </c>
      <c r="C28" s="36">
        <v>40.94</v>
      </c>
      <c r="D28" s="37">
        <v>41.09</v>
      </c>
      <c r="E28" s="37">
        <v>40.619999999999997</v>
      </c>
      <c r="F28" s="37">
        <v>40.270000000000003</v>
      </c>
      <c r="G28" s="37">
        <v>39.89</v>
      </c>
      <c r="H28" s="37">
        <v>40.619999999999997</v>
      </c>
      <c r="I28" s="123"/>
      <c r="J28" s="127"/>
      <c r="K28" s="123"/>
    </row>
    <row r="29" spans="2:14" x14ac:dyDescent="0.3">
      <c r="B29" s="1">
        <v>11</v>
      </c>
      <c r="C29" s="36">
        <v>40.57</v>
      </c>
      <c r="D29" s="37">
        <v>39.83</v>
      </c>
      <c r="E29" s="37">
        <v>40.07</v>
      </c>
      <c r="F29" s="37">
        <v>41.49</v>
      </c>
      <c r="G29" s="37">
        <v>39.869999999999997</v>
      </c>
      <c r="H29" s="37">
        <v>40.1</v>
      </c>
      <c r="I29" s="123"/>
      <c r="J29" s="127"/>
      <c r="K29" s="123"/>
    </row>
    <row r="30" spans="2:14" x14ac:dyDescent="0.3">
      <c r="B30" s="1">
        <v>12</v>
      </c>
      <c r="C30" s="36">
        <v>40.090000000000003</v>
      </c>
      <c r="D30" s="37">
        <v>39.909999999999997</v>
      </c>
      <c r="E30" s="37">
        <v>40.090000000000003</v>
      </c>
      <c r="F30" s="37">
        <v>40.94</v>
      </c>
      <c r="G30" s="37">
        <v>40.14</v>
      </c>
      <c r="H30" s="37">
        <v>39.99</v>
      </c>
      <c r="I30" s="123"/>
      <c r="J30" s="127"/>
      <c r="K30" s="123"/>
    </row>
    <row r="31" spans="2:14" x14ac:dyDescent="0.3">
      <c r="B31" s="1">
        <v>13</v>
      </c>
      <c r="C31" s="36">
        <v>40.44</v>
      </c>
      <c r="D31" s="37">
        <v>39.880000000000003</v>
      </c>
      <c r="E31" s="37">
        <v>40.19</v>
      </c>
      <c r="F31" s="37">
        <v>41.08</v>
      </c>
      <c r="G31" s="37">
        <v>40.590000000000003</v>
      </c>
      <c r="H31" s="37">
        <v>40.200000000000003</v>
      </c>
      <c r="I31" s="123"/>
      <c r="J31" s="127"/>
      <c r="K31" s="124"/>
      <c r="L31" s="1"/>
    </row>
    <row r="32" spans="2:14" x14ac:dyDescent="0.3">
      <c r="B32" s="1">
        <v>14</v>
      </c>
      <c r="C32" s="39">
        <v>40.229999999999997</v>
      </c>
      <c r="D32" s="37">
        <v>40.26</v>
      </c>
      <c r="E32" s="37">
        <v>39.950000000000003</v>
      </c>
      <c r="F32" s="37">
        <v>39.950000000000003</v>
      </c>
      <c r="G32" s="37">
        <v>40.29</v>
      </c>
      <c r="H32" s="37">
        <v>39.94</v>
      </c>
      <c r="I32" s="123"/>
      <c r="J32" s="127"/>
      <c r="K32" s="124"/>
      <c r="L32" s="1"/>
    </row>
    <row r="33" spans="2:12" x14ac:dyDescent="0.3">
      <c r="B33" s="1">
        <v>15</v>
      </c>
      <c r="C33" s="36">
        <v>39.81</v>
      </c>
      <c r="D33" s="37">
        <v>40.01</v>
      </c>
      <c r="E33" s="37">
        <v>41.42</v>
      </c>
      <c r="F33" s="37">
        <v>40.07</v>
      </c>
      <c r="G33" s="37">
        <v>40.33</v>
      </c>
      <c r="H33" s="37">
        <v>40.01</v>
      </c>
      <c r="I33" s="123"/>
      <c r="J33" s="127"/>
      <c r="K33" s="124"/>
      <c r="L33" s="1"/>
    </row>
    <row r="34" spans="2:12" x14ac:dyDescent="0.3">
      <c r="B34" s="1">
        <v>16</v>
      </c>
      <c r="C34" s="36">
        <v>40.4</v>
      </c>
      <c r="D34" s="44">
        <v>40.630000000000003</v>
      </c>
      <c r="E34" s="37">
        <v>40.11</v>
      </c>
      <c r="F34" s="37">
        <v>39.99</v>
      </c>
      <c r="G34" s="37">
        <v>40.380000000000003</v>
      </c>
      <c r="H34" s="37">
        <v>40.35</v>
      </c>
      <c r="I34" s="123"/>
      <c r="J34" s="127"/>
      <c r="K34" s="124"/>
      <c r="L34" s="1"/>
    </row>
    <row r="35" spans="2:12" x14ac:dyDescent="0.3">
      <c r="B35" s="1">
        <v>17</v>
      </c>
      <c r="C35" s="36">
        <v>40.5</v>
      </c>
      <c r="D35" s="37">
        <v>39.97</v>
      </c>
      <c r="E35" s="37">
        <v>40.07</v>
      </c>
      <c r="F35" s="37">
        <v>40.33</v>
      </c>
      <c r="G35" s="37">
        <v>40.200000000000003</v>
      </c>
      <c r="H35" s="37">
        <v>39.880000000000003</v>
      </c>
      <c r="I35" s="123"/>
      <c r="J35" s="127"/>
      <c r="K35" s="124"/>
      <c r="L35" s="1"/>
    </row>
    <row r="36" spans="2:12" x14ac:dyDescent="0.3">
      <c r="B36" s="1">
        <v>18</v>
      </c>
      <c r="C36" s="36">
        <v>40.46</v>
      </c>
      <c r="D36" s="37">
        <v>39.94</v>
      </c>
      <c r="E36" s="37">
        <v>39.93</v>
      </c>
      <c r="F36" s="37">
        <v>40.200000000000003</v>
      </c>
      <c r="G36" s="37">
        <v>40.130000000000003</v>
      </c>
      <c r="H36" s="37">
        <v>40.299999999999997</v>
      </c>
      <c r="I36" s="123"/>
      <c r="J36" s="127"/>
      <c r="K36" s="124"/>
      <c r="L36" s="1"/>
    </row>
    <row r="37" spans="2:12" x14ac:dyDescent="0.3">
      <c r="B37" s="1">
        <v>19</v>
      </c>
      <c r="C37" s="36">
        <v>39.94</v>
      </c>
      <c r="D37" s="37">
        <v>40.33</v>
      </c>
      <c r="E37" s="37">
        <v>39.93</v>
      </c>
      <c r="F37" s="37">
        <v>40.35</v>
      </c>
      <c r="G37" s="37">
        <v>40.020000000000003</v>
      </c>
      <c r="H37" s="37">
        <v>40</v>
      </c>
      <c r="I37" s="123"/>
      <c r="J37" s="127"/>
      <c r="K37" s="124"/>
      <c r="L37" s="1"/>
    </row>
    <row r="38" spans="2:12" x14ac:dyDescent="0.3">
      <c r="B38" s="1">
        <v>20</v>
      </c>
      <c r="C38" s="36">
        <v>39.700000000000003</v>
      </c>
      <c r="D38" s="37">
        <v>40.020000000000003</v>
      </c>
      <c r="E38" s="37">
        <v>40.03</v>
      </c>
      <c r="F38" s="37">
        <v>41.48</v>
      </c>
      <c r="G38" s="37">
        <v>40.03</v>
      </c>
      <c r="H38" s="37">
        <v>41.18</v>
      </c>
      <c r="I38" s="123"/>
      <c r="J38" s="127"/>
      <c r="K38" s="124"/>
      <c r="L38" s="1"/>
    </row>
    <row r="39" spans="2:12" x14ac:dyDescent="0.3">
      <c r="B39" s="1">
        <v>21</v>
      </c>
      <c r="C39" s="36">
        <v>39.78</v>
      </c>
      <c r="D39" s="37">
        <v>40.04</v>
      </c>
      <c r="E39" s="37">
        <v>39.82</v>
      </c>
      <c r="F39" s="37">
        <v>40.11</v>
      </c>
      <c r="G39" s="37">
        <v>39.75</v>
      </c>
      <c r="H39" s="37">
        <v>40.6</v>
      </c>
      <c r="I39" s="123"/>
      <c r="J39" s="127"/>
      <c r="K39" s="124"/>
      <c r="L39" s="1"/>
    </row>
    <row r="40" spans="2:12" x14ac:dyDescent="0.3">
      <c r="B40" s="1">
        <v>22</v>
      </c>
      <c r="C40" s="36">
        <v>39.85</v>
      </c>
      <c r="D40" s="37">
        <v>40.270000000000003</v>
      </c>
      <c r="E40" s="37">
        <v>39.92</v>
      </c>
      <c r="F40" s="37">
        <v>40.19</v>
      </c>
      <c r="G40" s="37">
        <v>40.83</v>
      </c>
      <c r="H40" s="37">
        <v>39.96</v>
      </c>
      <c r="I40" s="123"/>
      <c r="J40" s="127"/>
      <c r="K40" s="124"/>
      <c r="L40" s="1"/>
    </row>
    <row r="41" spans="2:12" x14ac:dyDescent="0.3">
      <c r="B41" s="1">
        <v>23</v>
      </c>
      <c r="C41" s="36">
        <v>39.950000000000003</v>
      </c>
      <c r="D41" s="37">
        <v>39.909999999999997</v>
      </c>
      <c r="E41" s="37">
        <v>40.06</v>
      </c>
      <c r="F41" s="37">
        <v>40.14</v>
      </c>
      <c r="G41" s="37">
        <v>40.64</v>
      </c>
      <c r="H41" s="37">
        <v>39.880000000000003</v>
      </c>
      <c r="I41" s="123"/>
      <c r="J41" s="127"/>
      <c r="K41" s="124"/>
      <c r="L41" s="1"/>
    </row>
    <row r="42" spans="2:12" x14ac:dyDescent="0.3">
      <c r="B42" s="1">
        <v>24</v>
      </c>
      <c r="C42" s="36">
        <v>39.909999999999997</v>
      </c>
      <c r="D42" s="37">
        <v>40.340000000000003</v>
      </c>
      <c r="E42" s="37">
        <v>39.869999999999997</v>
      </c>
      <c r="F42" s="37"/>
      <c r="G42" s="37">
        <v>39.93</v>
      </c>
      <c r="H42" s="37">
        <v>40.07</v>
      </c>
      <c r="I42" s="123"/>
      <c r="J42" s="127"/>
      <c r="K42" s="124"/>
      <c r="L42" s="1"/>
    </row>
    <row r="43" spans="2:12" x14ac:dyDescent="0.3">
      <c r="B43" s="1">
        <v>25</v>
      </c>
      <c r="C43" s="36">
        <v>39.81</v>
      </c>
      <c r="D43" s="37">
        <v>40.01</v>
      </c>
      <c r="E43" s="37">
        <v>39.909999999999997</v>
      </c>
      <c r="F43" s="37"/>
      <c r="G43" s="37">
        <v>40.049999999999997</v>
      </c>
      <c r="H43" s="37">
        <v>40.020000000000003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39.82</v>
      </c>
      <c r="D44" s="37">
        <v>40.01</v>
      </c>
      <c r="E44" s="37">
        <v>40.1</v>
      </c>
      <c r="F44" s="37"/>
      <c r="G44" s="37">
        <v>40.57</v>
      </c>
      <c r="H44" s="37">
        <v>39.83</v>
      </c>
      <c r="I44" s="123"/>
      <c r="J44" s="127"/>
      <c r="K44" s="124"/>
      <c r="L44" s="1"/>
    </row>
    <row r="45" spans="2:12" x14ac:dyDescent="0.3">
      <c r="B45" s="1">
        <v>27</v>
      </c>
      <c r="C45" s="36">
        <v>39.94</v>
      </c>
      <c r="D45" s="37">
        <v>40.36</v>
      </c>
      <c r="E45" s="37">
        <v>40.25</v>
      </c>
      <c r="F45" s="37"/>
      <c r="G45" s="37">
        <v>40.54</v>
      </c>
      <c r="H45" s="37">
        <v>39.950000000000003</v>
      </c>
      <c r="I45" s="123"/>
      <c r="J45" s="127"/>
      <c r="K45" s="124"/>
      <c r="L45" s="1"/>
    </row>
    <row r="46" spans="2:12" x14ac:dyDescent="0.3">
      <c r="B46" s="1">
        <v>28</v>
      </c>
      <c r="C46" s="36">
        <v>40.049999999999997</v>
      </c>
      <c r="D46" s="37">
        <v>40.26</v>
      </c>
      <c r="E46" s="37">
        <v>39.9</v>
      </c>
      <c r="F46" s="37"/>
      <c r="G46" s="37">
        <v>39.94</v>
      </c>
      <c r="H46" s="37">
        <v>39.99</v>
      </c>
      <c r="I46" s="123"/>
      <c r="J46" s="127"/>
      <c r="K46" s="124"/>
      <c r="L46" s="1"/>
    </row>
    <row r="47" spans="2:12" x14ac:dyDescent="0.3">
      <c r="B47" s="1">
        <v>29</v>
      </c>
      <c r="C47" s="36">
        <v>39.74</v>
      </c>
      <c r="D47" s="37">
        <v>40.299999999999997</v>
      </c>
      <c r="E47" s="37">
        <v>39.99</v>
      </c>
      <c r="F47" s="37"/>
      <c r="G47" s="37">
        <v>39.86</v>
      </c>
      <c r="H47" s="37">
        <v>40.130000000000003</v>
      </c>
      <c r="I47" s="123"/>
      <c r="J47" s="127"/>
      <c r="K47" s="124"/>
      <c r="L47" s="1"/>
    </row>
    <row r="48" spans="2:12" x14ac:dyDescent="0.3">
      <c r="B48" s="1">
        <v>30</v>
      </c>
      <c r="C48" s="36">
        <v>40.22</v>
      </c>
      <c r="D48" s="37">
        <v>40.19</v>
      </c>
      <c r="E48" s="37">
        <v>39.86</v>
      </c>
      <c r="F48" s="37"/>
      <c r="G48" s="37">
        <v>40.65</v>
      </c>
      <c r="H48" s="37">
        <v>39.93</v>
      </c>
      <c r="I48" s="123"/>
      <c r="J48" s="127"/>
      <c r="K48" s="124"/>
      <c r="L48" s="1"/>
    </row>
    <row r="49" spans="2:12" x14ac:dyDescent="0.3">
      <c r="B49" s="1">
        <v>31</v>
      </c>
      <c r="C49" s="36">
        <v>40</v>
      </c>
      <c r="D49" s="37">
        <v>39.869999999999997</v>
      </c>
      <c r="E49" s="37">
        <v>39.97</v>
      </c>
      <c r="F49" s="37"/>
      <c r="G49" s="37"/>
      <c r="H49" s="37">
        <v>40.07</v>
      </c>
      <c r="I49" s="123"/>
      <c r="J49" s="127"/>
      <c r="K49" s="124"/>
      <c r="L49" s="1"/>
    </row>
    <row r="50" spans="2:12" x14ac:dyDescent="0.3">
      <c r="B50" s="1">
        <v>32</v>
      </c>
      <c r="C50" s="36">
        <v>39.880000000000003</v>
      </c>
      <c r="D50" s="37">
        <v>40.090000000000003</v>
      </c>
      <c r="E50" s="37">
        <v>39.85</v>
      </c>
      <c r="F50" s="37"/>
      <c r="G50" s="37"/>
      <c r="H50" s="37">
        <v>40.15</v>
      </c>
      <c r="I50" s="123"/>
      <c r="J50" s="127"/>
      <c r="K50" s="124"/>
      <c r="L50" s="1"/>
    </row>
    <row r="51" spans="2:12" x14ac:dyDescent="0.3">
      <c r="B51" s="1">
        <v>33</v>
      </c>
      <c r="C51" s="36">
        <v>39.79</v>
      </c>
      <c r="D51" s="37">
        <v>40.19</v>
      </c>
      <c r="E51" s="37">
        <v>39.93</v>
      </c>
      <c r="F51" s="37"/>
      <c r="G51" s="37"/>
      <c r="H51" s="37">
        <v>40.869999999999997</v>
      </c>
      <c r="I51" s="123"/>
      <c r="J51" s="127"/>
      <c r="K51" s="124"/>
      <c r="L51" s="1"/>
    </row>
    <row r="52" spans="2:12" x14ac:dyDescent="0.3">
      <c r="B52" s="1">
        <v>34</v>
      </c>
      <c r="C52" s="36">
        <v>39.76</v>
      </c>
      <c r="D52" s="37">
        <v>39.799999999999997</v>
      </c>
      <c r="E52" s="37">
        <v>40.17</v>
      </c>
      <c r="F52" s="37"/>
      <c r="G52" s="37"/>
      <c r="H52" s="37">
        <v>40.6</v>
      </c>
      <c r="I52" s="123"/>
      <c r="J52" s="127"/>
      <c r="K52" s="124"/>
      <c r="L52" s="1"/>
    </row>
    <row r="53" spans="2:12" x14ac:dyDescent="0.3">
      <c r="B53" s="1">
        <v>35</v>
      </c>
      <c r="C53" s="36">
        <v>39.770000000000003</v>
      </c>
      <c r="D53" s="37">
        <v>40.06</v>
      </c>
      <c r="E53" s="37">
        <v>40.01</v>
      </c>
      <c r="F53" s="37"/>
      <c r="G53" s="37"/>
      <c r="H53" s="37">
        <v>40.33</v>
      </c>
      <c r="I53" s="123"/>
      <c r="J53" s="127"/>
      <c r="K53" s="124"/>
      <c r="L53" s="1"/>
    </row>
    <row r="54" spans="2:12" x14ac:dyDescent="0.3">
      <c r="B54" s="1">
        <v>36</v>
      </c>
      <c r="C54" s="36">
        <v>40.54</v>
      </c>
      <c r="D54" s="37">
        <v>39.840000000000003</v>
      </c>
      <c r="E54" s="37">
        <v>39.97</v>
      </c>
      <c r="F54" s="37"/>
      <c r="G54" s="37"/>
      <c r="H54" s="37">
        <v>40.04</v>
      </c>
      <c r="I54" s="123"/>
      <c r="J54" s="127"/>
      <c r="K54" s="124"/>
      <c r="L54" s="1"/>
    </row>
    <row r="55" spans="2:12" x14ac:dyDescent="0.3">
      <c r="B55" s="1">
        <v>37</v>
      </c>
      <c r="C55" s="36">
        <v>39.94</v>
      </c>
      <c r="D55" s="37">
        <v>39.86</v>
      </c>
      <c r="E55" s="37">
        <v>39.880000000000003</v>
      </c>
      <c r="F55" s="37"/>
      <c r="G55" s="37"/>
      <c r="H55" s="37">
        <v>39.72</v>
      </c>
      <c r="I55" s="123"/>
      <c r="J55" s="127"/>
      <c r="K55" s="124"/>
      <c r="L55" s="1"/>
    </row>
    <row r="56" spans="2:12" x14ac:dyDescent="0.3">
      <c r="B56" s="1">
        <v>38</v>
      </c>
      <c r="C56" s="36">
        <v>39.96</v>
      </c>
      <c r="D56" s="37">
        <v>40.090000000000003</v>
      </c>
      <c r="E56" s="37">
        <v>40.119999999999997</v>
      </c>
      <c r="F56" s="37"/>
      <c r="G56" s="37"/>
      <c r="H56" s="37">
        <v>39.97</v>
      </c>
      <c r="I56" s="123"/>
      <c r="J56" s="127"/>
      <c r="K56" s="124"/>
      <c r="L56" s="1"/>
    </row>
    <row r="57" spans="2:12" x14ac:dyDescent="0.3">
      <c r="B57" s="1">
        <v>39</v>
      </c>
      <c r="C57" s="36">
        <v>40.25</v>
      </c>
      <c r="D57" s="37">
        <v>40.07</v>
      </c>
      <c r="E57" s="37">
        <v>40.26</v>
      </c>
      <c r="F57" s="37"/>
      <c r="G57" s="37"/>
      <c r="H57" s="37">
        <v>39.75</v>
      </c>
      <c r="I57" s="123"/>
      <c r="J57" s="127"/>
      <c r="K57" s="124"/>
      <c r="L57" s="1"/>
    </row>
    <row r="58" spans="2:12" x14ac:dyDescent="0.3">
      <c r="B58" s="1">
        <v>40</v>
      </c>
      <c r="C58" s="36">
        <v>40.020000000000003</v>
      </c>
      <c r="D58" s="37">
        <v>40.76</v>
      </c>
      <c r="E58" s="37">
        <v>40.31</v>
      </c>
      <c r="F58" s="37"/>
      <c r="G58" s="37"/>
      <c r="H58" s="37">
        <v>40.03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40.18</v>
      </c>
      <c r="E59" s="37">
        <v>40.22</v>
      </c>
      <c r="F59" s="37"/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39.950000000000003</v>
      </c>
      <c r="E60" s="37">
        <v>40.049999999999997</v>
      </c>
      <c r="F60" s="37"/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41.74</v>
      </c>
      <c r="E61" s="37">
        <v>40.369999999999997</v>
      </c>
      <c r="F61" s="37"/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40.22</v>
      </c>
      <c r="E62" s="37">
        <v>40.35</v>
      </c>
      <c r="F62" s="37"/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</v>
      </c>
      <c r="E63" s="37">
        <v>40.07</v>
      </c>
      <c r="F63" s="37"/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41.47</v>
      </c>
      <c r="E64" s="37">
        <v>39.75</v>
      </c>
      <c r="F64" s="37"/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40.229999999999997</v>
      </c>
      <c r="E65" s="37">
        <v>39.770000000000003</v>
      </c>
      <c r="F65" s="37"/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39.82</v>
      </c>
      <c r="E66" s="37">
        <v>39.840000000000003</v>
      </c>
      <c r="F66" s="37"/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40.68</v>
      </c>
      <c r="E67" s="37">
        <v>40.03</v>
      </c>
      <c r="F67" s="37"/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40.479999999999997</v>
      </c>
      <c r="E68" s="37">
        <v>40.049999999999997</v>
      </c>
      <c r="F68" s="37"/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40.11</v>
      </c>
      <c r="E69" s="37">
        <v>39.770000000000003</v>
      </c>
      <c r="F69" s="37"/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40.090000000000003</v>
      </c>
      <c r="E70" s="37">
        <v>39.86</v>
      </c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40.06</v>
      </c>
      <c r="E71" s="37">
        <v>39.99</v>
      </c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40.24</v>
      </c>
      <c r="E72" s="37">
        <v>39.979999999999997</v>
      </c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40.270000000000003</v>
      </c>
      <c r="E73" s="37">
        <v>39.99</v>
      </c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40.39</v>
      </c>
      <c r="E74" s="37">
        <v>39.96</v>
      </c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40.090000000000003</v>
      </c>
      <c r="E75" s="37">
        <v>40.4</v>
      </c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>
        <v>40.130000000000003</v>
      </c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>
        <v>39.799999999999997</v>
      </c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>
        <v>39.92</v>
      </c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>
        <v>39.74</v>
      </c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>
        <v>40.07</v>
      </c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145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146</v>
      </c>
      <c r="C8" s="95" t="s">
        <v>200</v>
      </c>
      <c r="D8" s="133">
        <f>COUNTA(C19:C83)</f>
        <v>27</v>
      </c>
      <c r="E8" s="100">
        <f>COUNTA(C19:C83)</f>
        <v>27</v>
      </c>
      <c r="F8" s="142">
        <f>MIN(C19:C82)</f>
        <v>40.17</v>
      </c>
      <c r="G8" s="136">
        <f>AVERAGE(C19:C85)</f>
        <v>40.721111111111114</v>
      </c>
      <c r="H8" s="81">
        <v>7</v>
      </c>
      <c r="I8" s="104">
        <f>G8-F8</f>
        <v>0.551111111111112</v>
      </c>
      <c r="J8" s="109">
        <v>1.3229166666666667E-2</v>
      </c>
      <c r="K8" s="116">
        <f>J8</f>
        <v>1.3229166666666667E-2</v>
      </c>
      <c r="L8" s="117">
        <f>K8</f>
        <v>1.3229166666666667E-2</v>
      </c>
      <c r="M8" s="404" t="s">
        <v>234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147</v>
      </c>
      <c r="C9" s="96" t="s">
        <v>172</v>
      </c>
      <c r="D9" s="20">
        <f>COUNTA(D19:D83)+D8+1</f>
        <v>88</v>
      </c>
      <c r="E9" s="101">
        <f>COUNTA(D19:D83)+1</f>
        <v>61</v>
      </c>
      <c r="F9" s="421">
        <f>MIN(D19:D82)</f>
        <v>40.1</v>
      </c>
      <c r="G9" s="63">
        <f>AVERAGE(D19:D84)</f>
        <v>40.515833333333333</v>
      </c>
      <c r="H9" s="18">
        <v>8</v>
      </c>
      <c r="I9" s="105">
        <f>G9-F9</f>
        <v>0.41583333333333172</v>
      </c>
      <c r="J9" s="110">
        <v>4.2928240740740746E-2</v>
      </c>
      <c r="K9" s="118">
        <f>J9-J8</f>
        <v>2.9699074074074079E-2</v>
      </c>
      <c r="L9" s="119">
        <f>K9</f>
        <v>2.9699074074074079E-2</v>
      </c>
      <c r="M9" s="405" t="s">
        <v>270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146</v>
      </c>
      <c r="C10" s="96" t="s">
        <v>177</v>
      </c>
      <c r="D10" s="20">
        <f>COUNTA(E19:E83)+D9+1</f>
        <v>143</v>
      </c>
      <c r="E10" s="101">
        <f>COUNTA(E19:E83)+1</f>
        <v>55</v>
      </c>
      <c r="F10" s="415">
        <f>MIN(E19:E84)</f>
        <v>39.67</v>
      </c>
      <c r="G10" s="62">
        <f>AVERAGE(E19:E85)</f>
        <v>40.024999999999991</v>
      </c>
      <c r="H10" s="18">
        <v>3</v>
      </c>
      <c r="I10" s="105">
        <f t="shared" ref="I10:I13" si="0">G10-F10</f>
        <v>0.35499999999998977</v>
      </c>
      <c r="J10" s="110">
        <v>6.9479166666666661E-2</v>
      </c>
      <c r="K10" s="118">
        <f>J10-J9</f>
        <v>2.6550925925925915E-2</v>
      </c>
      <c r="L10" s="119">
        <f>K10+L8</f>
        <v>3.9780092592592582E-2</v>
      </c>
      <c r="M10" s="405" t="s">
        <v>271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147</v>
      </c>
      <c r="C11" s="96" t="s">
        <v>184</v>
      </c>
      <c r="D11" s="20">
        <f>COUNTA(F19:F83)+D10+1</f>
        <v>199</v>
      </c>
      <c r="E11" s="101">
        <f>COUNTA(F19:F83)+1</f>
        <v>56</v>
      </c>
      <c r="F11" s="417">
        <f>MIN(F19:F84)</f>
        <v>39.82</v>
      </c>
      <c r="G11" s="62">
        <f>AVERAGE(F19:F84)</f>
        <v>40.201272727272723</v>
      </c>
      <c r="H11" s="18">
        <v>4</v>
      </c>
      <c r="I11" s="105">
        <f t="shared" si="0"/>
        <v>0.38127272727272299</v>
      </c>
      <c r="J11" s="110">
        <v>9.6666666666666665E-2</v>
      </c>
      <c r="K11" s="118">
        <f>J11-J10</f>
        <v>2.7187500000000003E-2</v>
      </c>
      <c r="L11" s="120">
        <f>K11+L9</f>
        <v>5.6886574074074082E-2</v>
      </c>
      <c r="M11" s="405" t="s">
        <v>264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146</v>
      </c>
      <c r="C12" s="97" t="s">
        <v>198</v>
      </c>
      <c r="D12" s="20">
        <f>COUNTA(G19:G83)+D11+1</f>
        <v>231</v>
      </c>
      <c r="E12" s="101">
        <f>COUNTA(G19:G83)+1</f>
        <v>32</v>
      </c>
      <c r="F12" s="135">
        <f>MIN(G19:G84)</f>
        <v>39.82</v>
      </c>
      <c r="G12" s="62">
        <f>AVERAGE(G19:G884)</f>
        <v>40.156129032258065</v>
      </c>
      <c r="H12" s="18">
        <v>2</v>
      </c>
      <c r="I12" s="105">
        <f t="shared" si="0"/>
        <v>0.33612903225806434</v>
      </c>
      <c r="J12" s="110">
        <v>0.11260416666666667</v>
      </c>
      <c r="K12" s="118">
        <f>J12-J11</f>
        <v>1.5937500000000007E-2</v>
      </c>
      <c r="L12" s="119">
        <f t="shared" ref="L12" si="1">K12+L10</f>
        <v>5.5717592592592589E-2</v>
      </c>
      <c r="M12" s="405" t="s">
        <v>272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146</v>
      </c>
      <c r="C13" s="98" t="s">
        <v>176</v>
      </c>
      <c r="D13" s="134">
        <f>COUNTA(H19:H83)+D12+1</f>
        <v>257</v>
      </c>
      <c r="E13" s="399">
        <f>COUNTA(H19:H83)+1</f>
        <v>26</v>
      </c>
      <c r="F13" s="107">
        <f>MIN(H19:H84)</f>
        <v>39.69</v>
      </c>
      <c r="G13" s="85">
        <f>AVERAGE(H19:H84)</f>
        <v>40.323199999999993</v>
      </c>
      <c r="H13" s="86">
        <v>6</v>
      </c>
      <c r="I13" s="108">
        <f t="shared" si="0"/>
        <v>0.6331999999999951</v>
      </c>
      <c r="J13" s="111" t="str">
        <f>'Общие результаты'!G6</f>
        <v>03:00:08</v>
      </c>
      <c r="K13" s="121">
        <f>J13-J12</f>
        <v>1.2488425925925917E-2</v>
      </c>
      <c r="L13" s="122">
        <f>K13+L12</f>
        <v>6.8206018518518513E-2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39.886666666666663</v>
      </c>
      <c r="G14" s="42">
        <f>AVERAGE(G8,G10,G12)</f>
        <v>40.300746714456388</v>
      </c>
      <c r="H14" s="68" t="s">
        <v>181</v>
      </c>
      <c r="I14" s="43">
        <f>AVERAGE(I8,I10,I12)</f>
        <v>0.41408004778972202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39.869999999999997</v>
      </c>
      <c r="G15" s="26">
        <f>AVERAGE(G9,G11,G13)</f>
        <v>40.346768686868678</v>
      </c>
      <c r="H15" s="69" t="s">
        <v>208</v>
      </c>
      <c r="I15" s="27">
        <f>AVERAGE(I9,I11,I13)</f>
        <v>0.47676868686868329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39.878333333333337</v>
      </c>
      <c r="G16" s="30">
        <f>AVERAGE(C19:H90)</f>
        <v>40.300634920634934</v>
      </c>
      <c r="H16" s="31"/>
      <c r="I16" s="32">
        <f>AVERAGE(I8:I13)</f>
        <v>0.44542436732920265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Стоцкий Андрей</v>
      </c>
      <c r="D18" s="33" t="str">
        <f>B9</f>
        <v>Якусик Дима</v>
      </c>
      <c r="E18" s="33" t="str">
        <f>B10</f>
        <v>Стоцкий Андрей</v>
      </c>
      <c r="F18" s="33" t="str">
        <f>B11</f>
        <v>Якусик Дима</v>
      </c>
      <c r="G18" s="33" t="str">
        <f>B12</f>
        <v>Стоцкий Андрей</v>
      </c>
      <c r="H18" s="33" t="str">
        <f>B13</f>
        <v>Стоцкий Андрей</v>
      </c>
      <c r="I18" s="17"/>
      <c r="J18" s="17"/>
    </row>
    <row r="19" spans="2:14" x14ac:dyDescent="0.3">
      <c r="B19" s="1">
        <v>1</v>
      </c>
      <c r="C19" s="34">
        <v>43.78</v>
      </c>
      <c r="D19" s="35">
        <v>42.02</v>
      </c>
      <c r="E19" s="35">
        <v>42.5</v>
      </c>
      <c r="F19" s="35">
        <v>41.72</v>
      </c>
      <c r="G19" s="35">
        <v>41.39</v>
      </c>
      <c r="H19" s="35">
        <v>41.81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41.96</v>
      </c>
      <c r="D20" s="37">
        <v>40.65</v>
      </c>
      <c r="E20" s="37">
        <v>40.200000000000003</v>
      </c>
      <c r="F20" s="37">
        <v>39.97</v>
      </c>
      <c r="G20" s="37">
        <v>40.26</v>
      </c>
      <c r="H20" s="37">
        <v>39.83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43.02</v>
      </c>
      <c r="D21" s="37">
        <v>41.51</v>
      </c>
      <c r="E21" s="37">
        <v>40.049999999999997</v>
      </c>
      <c r="F21" s="37">
        <v>40.409999999999997</v>
      </c>
      <c r="G21" s="37">
        <v>40.01</v>
      </c>
      <c r="H21" s="37">
        <v>40.36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41.28</v>
      </c>
      <c r="D22" s="37">
        <v>40.36</v>
      </c>
      <c r="E22" s="37">
        <v>39.979999999999997</v>
      </c>
      <c r="F22" s="37">
        <v>39.89</v>
      </c>
      <c r="G22" s="37">
        <v>40.119999999999997</v>
      </c>
      <c r="H22" s="37">
        <v>39.979999999999997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40.4</v>
      </c>
      <c r="D23" s="37">
        <v>40.29</v>
      </c>
      <c r="E23" s="37">
        <v>40.130000000000003</v>
      </c>
      <c r="F23" s="37">
        <v>40.04</v>
      </c>
      <c r="G23" s="37">
        <v>39.89</v>
      </c>
      <c r="H23" s="37">
        <v>40.25</v>
      </c>
      <c r="I23" s="123"/>
      <c r="J23" s="127"/>
      <c r="K23" s="123"/>
    </row>
    <row r="24" spans="2:14" x14ac:dyDescent="0.3">
      <c r="B24" s="1">
        <v>6</v>
      </c>
      <c r="C24" s="36">
        <v>40.5</v>
      </c>
      <c r="D24" s="37">
        <v>40.26</v>
      </c>
      <c r="E24" s="37">
        <v>40.18</v>
      </c>
      <c r="F24" s="37">
        <v>40.14</v>
      </c>
      <c r="G24" s="37">
        <v>40.03</v>
      </c>
      <c r="H24" s="37">
        <v>39.76</v>
      </c>
      <c r="I24" s="123"/>
      <c r="J24" s="127"/>
      <c r="K24" s="123"/>
    </row>
    <row r="25" spans="2:14" x14ac:dyDescent="0.3">
      <c r="B25" s="1">
        <v>7</v>
      </c>
      <c r="C25" s="36">
        <v>40.32</v>
      </c>
      <c r="D25" s="37">
        <v>40.29</v>
      </c>
      <c r="E25" s="37">
        <v>40.06</v>
      </c>
      <c r="F25" s="37">
        <v>40.04</v>
      </c>
      <c r="G25" s="37">
        <v>40.049999999999997</v>
      </c>
      <c r="H25" s="37">
        <v>39.75</v>
      </c>
      <c r="I25" s="123"/>
      <c r="J25" s="127"/>
      <c r="K25" s="123"/>
    </row>
    <row r="26" spans="2:14" x14ac:dyDescent="0.3">
      <c r="B26" s="1">
        <v>8</v>
      </c>
      <c r="C26" s="36">
        <v>40.17</v>
      </c>
      <c r="D26" s="37">
        <v>40.19</v>
      </c>
      <c r="E26" s="37">
        <v>39.99</v>
      </c>
      <c r="F26" s="37">
        <v>40.24</v>
      </c>
      <c r="G26" s="37">
        <v>40.14</v>
      </c>
      <c r="H26" s="37">
        <v>40.090000000000003</v>
      </c>
      <c r="I26" s="123"/>
      <c r="J26" s="127"/>
      <c r="K26" s="123"/>
    </row>
    <row r="27" spans="2:14" x14ac:dyDescent="0.3">
      <c r="B27" s="1">
        <v>9</v>
      </c>
      <c r="C27" s="41">
        <v>40.450000000000003</v>
      </c>
      <c r="D27" s="37">
        <v>40.700000000000003</v>
      </c>
      <c r="E27" s="37">
        <v>39.99</v>
      </c>
      <c r="F27" s="37">
        <v>39.880000000000003</v>
      </c>
      <c r="G27" s="37">
        <v>42.75</v>
      </c>
      <c r="H27" s="37">
        <v>39.74</v>
      </c>
      <c r="I27" s="123"/>
      <c r="J27" s="127"/>
      <c r="K27" s="123"/>
    </row>
    <row r="28" spans="2:14" x14ac:dyDescent="0.3">
      <c r="B28" s="1">
        <v>10</v>
      </c>
      <c r="C28" s="36">
        <v>40.33</v>
      </c>
      <c r="D28" s="37">
        <v>40.44</v>
      </c>
      <c r="E28" s="37">
        <v>40.159999999999997</v>
      </c>
      <c r="F28" s="37">
        <v>40.119999999999997</v>
      </c>
      <c r="G28" s="37">
        <v>39.94</v>
      </c>
      <c r="H28" s="37">
        <v>39.81</v>
      </c>
      <c r="I28" s="123"/>
      <c r="J28" s="127"/>
      <c r="K28" s="123"/>
    </row>
    <row r="29" spans="2:14" x14ac:dyDescent="0.3">
      <c r="B29" s="1">
        <v>11</v>
      </c>
      <c r="C29" s="36">
        <v>40.200000000000003</v>
      </c>
      <c r="D29" s="37">
        <v>40.18</v>
      </c>
      <c r="E29" s="37">
        <v>40.119999999999997</v>
      </c>
      <c r="F29" s="37">
        <v>40.049999999999997</v>
      </c>
      <c r="G29" s="37">
        <v>40.119999999999997</v>
      </c>
      <c r="H29" s="37">
        <v>39.840000000000003</v>
      </c>
      <c r="I29" s="123"/>
      <c r="J29" s="127"/>
      <c r="K29" s="123"/>
    </row>
    <row r="30" spans="2:14" x14ac:dyDescent="0.3">
      <c r="B30" s="1">
        <v>12</v>
      </c>
      <c r="C30" s="36">
        <v>40.35</v>
      </c>
      <c r="D30" s="37">
        <v>40.24</v>
      </c>
      <c r="E30" s="37">
        <v>40.08</v>
      </c>
      <c r="F30" s="37">
        <v>40.119999999999997</v>
      </c>
      <c r="G30" s="37">
        <v>40.04</v>
      </c>
      <c r="H30" s="37">
        <v>39.869999999999997</v>
      </c>
      <c r="I30" s="123"/>
      <c r="J30" s="127"/>
      <c r="K30" s="123"/>
    </row>
    <row r="31" spans="2:14" x14ac:dyDescent="0.3">
      <c r="B31" s="1">
        <v>13</v>
      </c>
      <c r="C31" s="36">
        <v>40.26</v>
      </c>
      <c r="D31" s="37">
        <v>40.11</v>
      </c>
      <c r="E31" s="37">
        <v>40.119999999999997</v>
      </c>
      <c r="F31" s="37">
        <v>39.979999999999997</v>
      </c>
      <c r="G31" s="37">
        <v>40.03</v>
      </c>
      <c r="H31" s="37">
        <v>39.79</v>
      </c>
      <c r="I31" s="123"/>
      <c r="J31" s="127"/>
      <c r="K31" s="124"/>
      <c r="L31" s="1"/>
    </row>
    <row r="32" spans="2:14" x14ac:dyDescent="0.3">
      <c r="B32" s="1">
        <v>14</v>
      </c>
      <c r="C32" s="39">
        <v>40.31</v>
      </c>
      <c r="D32" s="37">
        <v>40.24</v>
      </c>
      <c r="E32" s="37">
        <v>39.880000000000003</v>
      </c>
      <c r="F32" s="37">
        <v>40.08</v>
      </c>
      <c r="G32" s="37">
        <v>40.03</v>
      </c>
      <c r="H32" s="37">
        <v>39.96</v>
      </c>
      <c r="I32" s="123"/>
      <c r="J32" s="127"/>
      <c r="K32" s="124"/>
      <c r="L32" s="1"/>
    </row>
    <row r="33" spans="2:12" x14ac:dyDescent="0.3">
      <c r="B33" s="1">
        <v>15</v>
      </c>
      <c r="C33" s="36">
        <v>40.380000000000003</v>
      </c>
      <c r="D33" s="37">
        <v>40.119999999999997</v>
      </c>
      <c r="E33" s="37">
        <v>39.9</v>
      </c>
      <c r="F33" s="37">
        <v>39.83</v>
      </c>
      <c r="G33" s="37">
        <v>40.18</v>
      </c>
      <c r="H33" s="37">
        <v>39.69</v>
      </c>
      <c r="I33" s="123"/>
      <c r="J33" s="127"/>
      <c r="K33" s="124"/>
      <c r="L33" s="1"/>
    </row>
    <row r="34" spans="2:12" x14ac:dyDescent="0.3">
      <c r="B34" s="1">
        <v>16</v>
      </c>
      <c r="C34" s="36">
        <v>40.229999999999997</v>
      </c>
      <c r="D34" s="44">
        <v>40.200000000000003</v>
      </c>
      <c r="E34" s="37">
        <v>40.14</v>
      </c>
      <c r="F34" s="37">
        <v>40.1</v>
      </c>
      <c r="G34" s="37">
        <v>39.92</v>
      </c>
      <c r="H34" s="37">
        <v>41.06</v>
      </c>
      <c r="I34" s="123"/>
      <c r="J34" s="127"/>
      <c r="K34" s="124"/>
      <c r="L34" s="1"/>
    </row>
    <row r="35" spans="2:12" x14ac:dyDescent="0.3">
      <c r="B35" s="1">
        <v>17</v>
      </c>
      <c r="C35" s="36">
        <v>40.229999999999997</v>
      </c>
      <c r="D35" s="37">
        <v>40.200000000000003</v>
      </c>
      <c r="E35" s="37">
        <v>40.119999999999997</v>
      </c>
      <c r="F35" s="37">
        <v>39.82</v>
      </c>
      <c r="G35" s="37">
        <v>40.04</v>
      </c>
      <c r="H35" s="37">
        <v>41.06</v>
      </c>
      <c r="I35" s="123"/>
      <c r="J35" s="127"/>
      <c r="K35" s="124"/>
      <c r="L35" s="1"/>
    </row>
    <row r="36" spans="2:12" x14ac:dyDescent="0.3">
      <c r="B36" s="1">
        <v>18</v>
      </c>
      <c r="C36" s="36">
        <v>41.02</v>
      </c>
      <c r="D36" s="37">
        <v>40.159999999999997</v>
      </c>
      <c r="E36" s="37">
        <v>40.119999999999997</v>
      </c>
      <c r="F36" s="37">
        <v>40.159999999999997</v>
      </c>
      <c r="G36" s="37">
        <v>40.049999999999997</v>
      </c>
      <c r="H36" s="37">
        <v>41.33</v>
      </c>
      <c r="I36" s="123"/>
      <c r="J36" s="127"/>
      <c r="K36" s="124"/>
      <c r="L36" s="1"/>
    </row>
    <row r="37" spans="2:12" x14ac:dyDescent="0.3">
      <c r="B37" s="1">
        <v>19</v>
      </c>
      <c r="C37" s="36">
        <v>40.18</v>
      </c>
      <c r="D37" s="37">
        <v>40.76</v>
      </c>
      <c r="E37" s="37">
        <v>40.049999999999997</v>
      </c>
      <c r="F37" s="37">
        <v>40.25</v>
      </c>
      <c r="G37" s="37">
        <v>40</v>
      </c>
      <c r="H37" s="37">
        <v>40.9</v>
      </c>
      <c r="I37" s="123"/>
      <c r="J37" s="127"/>
      <c r="K37" s="124"/>
      <c r="L37" s="1"/>
    </row>
    <row r="38" spans="2:12" x14ac:dyDescent="0.3">
      <c r="B38" s="1">
        <v>20</v>
      </c>
      <c r="C38" s="36">
        <v>40.24</v>
      </c>
      <c r="D38" s="37">
        <v>40.83</v>
      </c>
      <c r="E38" s="37">
        <v>40.119999999999997</v>
      </c>
      <c r="F38" s="37">
        <v>40.409999999999997</v>
      </c>
      <c r="G38" s="37">
        <v>40.03</v>
      </c>
      <c r="H38" s="37">
        <v>41.78</v>
      </c>
      <c r="I38" s="123"/>
      <c r="J38" s="127"/>
      <c r="K38" s="124"/>
      <c r="L38" s="1"/>
    </row>
    <row r="39" spans="2:12" x14ac:dyDescent="0.3">
      <c r="B39" s="1">
        <v>21</v>
      </c>
      <c r="C39" s="36">
        <v>40.58</v>
      </c>
      <c r="D39" s="37">
        <v>40.74</v>
      </c>
      <c r="E39" s="37">
        <v>40.07</v>
      </c>
      <c r="F39" s="37">
        <v>39.85</v>
      </c>
      <c r="G39" s="37">
        <v>39.94</v>
      </c>
      <c r="H39" s="37">
        <v>39.799999999999997</v>
      </c>
      <c r="I39" s="123"/>
      <c r="J39" s="127"/>
      <c r="K39" s="124"/>
      <c r="L39" s="1"/>
    </row>
    <row r="40" spans="2:12" x14ac:dyDescent="0.3">
      <c r="B40" s="1">
        <v>22</v>
      </c>
      <c r="C40" s="36">
        <v>41.29</v>
      </c>
      <c r="D40" s="37">
        <v>40.28</v>
      </c>
      <c r="E40" s="37">
        <v>39.909999999999997</v>
      </c>
      <c r="F40" s="37">
        <v>39.99</v>
      </c>
      <c r="G40" s="37">
        <v>40.03</v>
      </c>
      <c r="H40" s="37">
        <v>40.619999999999997</v>
      </c>
      <c r="I40" s="123"/>
      <c r="J40" s="127"/>
      <c r="K40" s="124"/>
      <c r="L40" s="1"/>
    </row>
    <row r="41" spans="2:12" x14ac:dyDescent="0.3">
      <c r="B41" s="1">
        <v>23</v>
      </c>
      <c r="C41" s="36">
        <v>40.22</v>
      </c>
      <c r="D41" s="37">
        <v>41.36</v>
      </c>
      <c r="E41" s="37">
        <v>39.97</v>
      </c>
      <c r="F41" s="37">
        <v>40.130000000000003</v>
      </c>
      <c r="G41" s="37">
        <v>40.01</v>
      </c>
      <c r="H41" s="37">
        <v>40.51</v>
      </c>
      <c r="I41" s="123"/>
      <c r="J41" s="127"/>
      <c r="K41" s="124"/>
      <c r="L41" s="1"/>
    </row>
    <row r="42" spans="2:12" x14ac:dyDescent="0.3">
      <c r="B42" s="1">
        <v>24</v>
      </c>
      <c r="C42" s="36">
        <v>40.54</v>
      </c>
      <c r="D42" s="37">
        <v>40.520000000000003</v>
      </c>
      <c r="E42" s="37">
        <v>40.049999999999997</v>
      </c>
      <c r="F42" s="37">
        <v>40.119999999999997</v>
      </c>
      <c r="G42" s="37">
        <v>39.82</v>
      </c>
      <c r="H42" s="37">
        <v>40.700000000000003</v>
      </c>
      <c r="I42" s="123"/>
      <c r="J42" s="127"/>
      <c r="K42" s="124"/>
      <c r="L42" s="1"/>
    </row>
    <row r="43" spans="2:12" x14ac:dyDescent="0.3">
      <c r="B43" s="1">
        <v>25</v>
      </c>
      <c r="C43" s="36">
        <v>40.549999999999997</v>
      </c>
      <c r="D43" s="37">
        <v>40.24</v>
      </c>
      <c r="E43" s="37">
        <v>39.94</v>
      </c>
      <c r="F43" s="37">
        <v>39.99</v>
      </c>
      <c r="G43" s="37">
        <v>40</v>
      </c>
      <c r="H43" s="37">
        <v>39.79</v>
      </c>
      <c r="I43" s="123"/>
      <c r="J43" s="127"/>
      <c r="K43" s="124"/>
      <c r="L43" s="1"/>
    </row>
    <row r="44" spans="2:12" x14ac:dyDescent="0.3">
      <c r="B44" s="1">
        <v>26</v>
      </c>
      <c r="C44" s="36">
        <v>40.33</v>
      </c>
      <c r="D44" s="37">
        <v>40.19</v>
      </c>
      <c r="E44" s="37">
        <v>40</v>
      </c>
      <c r="F44" s="37">
        <v>40.049999999999997</v>
      </c>
      <c r="G44" s="37">
        <v>40.03</v>
      </c>
      <c r="H44" s="37"/>
      <c r="I44" s="123"/>
      <c r="J44" s="127"/>
      <c r="K44" s="124"/>
      <c r="L44" s="1"/>
    </row>
    <row r="45" spans="2:12" x14ac:dyDescent="0.3">
      <c r="B45" s="1">
        <v>27</v>
      </c>
      <c r="C45" s="36">
        <v>40.35</v>
      </c>
      <c r="D45" s="37">
        <v>40.31</v>
      </c>
      <c r="E45" s="37">
        <v>39.96</v>
      </c>
      <c r="F45" s="37">
        <v>40.25</v>
      </c>
      <c r="G45" s="37">
        <v>39.94</v>
      </c>
      <c r="H45" s="37"/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40.36</v>
      </c>
      <c r="E46" s="37">
        <v>40.14</v>
      </c>
      <c r="F46" s="37">
        <v>40.01</v>
      </c>
      <c r="G46" s="37">
        <v>40.06</v>
      </c>
      <c r="H46" s="37"/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40.299999999999997</v>
      </c>
      <c r="E47" s="37">
        <v>39.840000000000003</v>
      </c>
      <c r="F47" s="37">
        <v>40.1</v>
      </c>
      <c r="G47" s="37">
        <v>39.99</v>
      </c>
      <c r="H47" s="37"/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40.409999999999997</v>
      </c>
      <c r="E48" s="37">
        <v>39.86</v>
      </c>
      <c r="F48" s="37">
        <v>40.229999999999997</v>
      </c>
      <c r="G48" s="37">
        <v>39.950000000000003</v>
      </c>
      <c r="H48" s="37"/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40.49</v>
      </c>
      <c r="E49" s="37">
        <v>39.840000000000003</v>
      </c>
      <c r="F49" s="37">
        <v>40.18</v>
      </c>
      <c r="G49" s="37">
        <v>40.049999999999997</v>
      </c>
      <c r="H49" s="37"/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40.299999999999997</v>
      </c>
      <c r="E50" s="37">
        <v>39.96</v>
      </c>
      <c r="F50" s="37">
        <v>39.94</v>
      </c>
      <c r="G50" s="37"/>
      <c r="H50" s="37"/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41.04</v>
      </c>
      <c r="E51" s="37">
        <v>40.020000000000003</v>
      </c>
      <c r="F51" s="37">
        <v>40.19</v>
      </c>
      <c r="G51" s="37"/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40.75</v>
      </c>
      <c r="E52" s="37">
        <v>39.909999999999997</v>
      </c>
      <c r="F52" s="37">
        <v>40.32</v>
      </c>
      <c r="G52" s="37"/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40.299999999999997</v>
      </c>
      <c r="E53" s="37">
        <v>39.729999999999997</v>
      </c>
      <c r="F53" s="37">
        <v>40.03</v>
      </c>
      <c r="G53" s="37"/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40.72</v>
      </c>
      <c r="E54" s="37">
        <v>39.85</v>
      </c>
      <c r="F54" s="37">
        <v>39.94</v>
      </c>
      <c r="G54" s="37"/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40.130000000000003</v>
      </c>
      <c r="E55" s="37">
        <v>39.82</v>
      </c>
      <c r="F55" s="37">
        <v>40.380000000000003</v>
      </c>
      <c r="G55" s="37"/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40.35</v>
      </c>
      <c r="E56" s="37">
        <v>40.06</v>
      </c>
      <c r="F56" s="37">
        <v>40.75</v>
      </c>
      <c r="G56" s="37"/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40.26</v>
      </c>
      <c r="E57" s="37">
        <v>39.83</v>
      </c>
      <c r="F57" s="37">
        <v>40.29</v>
      </c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40.380000000000003</v>
      </c>
      <c r="E58" s="37">
        <v>39.76</v>
      </c>
      <c r="F58" s="37">
        <v>40.06</v>
      </c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40.57</v>
      </c>
      <c r="E59" s="37">
        <v>39.86</v>
      </c>
      <c r="F59" s="37">
        <v>40</v>
      </c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41.59</v>
      </c>
      <c r="E60" s="37">
        <v>40.11</v>
      </c>
      <c r="F60" s="37">
        <v>39.94</v>
      </c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41.54</v>
      </c>
      <c r="E61" s="37">
        <v>39.86</v>
      </c>
      <c r="F61" s="37">
        <v>40.32</v>
      </c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40.840000000000003</v>
      </c>
      <c r="E62" s="37">
        <v>40.5</v>
      </c>
      <c r="F62" s="37">
        <v>40.14</v>
      </c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40.340000000000003</v>
      </c>
      <c r="E63" s="37">
        <v>39.9</v>
      </c>
      <c r="F63" s="37">
        <v>40.369999999999997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40.369999999999997</v>
      </c>
      <c r="E64" s="37">
        <v>39.83</v>
      </c>
      <c r="F64" s="37">
        <v>40.75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40.28</v>
      </c>
      <c r="E65" s="37">
        <v>40.200000000000003</v>
      </c>
      <c r="F65" s="37">
        <v>40.200000000000003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40.380000000000003</v>
      </c>
      <c r="E66" s="37">
        <v>40</v>
      </c>
      <c r="F66" s="37">
        <v>40.03</v>
      </c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40.409999999999997</v>
      </c>
      <c r="E67" s="37">
        <v>39.82</v>
      </c>
      <c r="F67" s="37">
        <v>40.32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40.409999999999997</v>
      </c>
      <c r="E68" s="37">
        <v>39.72</v>
      </c>
      <c r="F68" s="37">
        <v>40.130000000000003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40.590000000000003</v>
      </c>
      <c r="E69" s="37">
        <v>39.82</v>
      </c>
      <c r="F69" s="37">
        <v>40.19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40.31</v>
      </c>
      <c r="E70" s="37">
        <v>39.81</v>
      </c>
      <c r="F70" s="37">
        <v>40.119999999999997</v>
      </c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40.380000000000003</v>
      </c>
      <c r="E71" s="37">
        <v>39.840000000000003</v>
      </c>
      <c r="F71" s="37">
        <v>41.02</v>
      </c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40.619999999999997</v>
      </c>
      <c r="E72" s="37">
        <v>39.67</v>
      </c>
      <c r="F72" s="37">
        <v>41.52</v>
      </c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40.25</v>
      </c>
      <c r="E73" s="37"/>
      <c r="F73" s="37">
        <v>39.97</v>
      </c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40.43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40.369999999999997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41.01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40.1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40.98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161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114</v>
      </c>
      <c r="C8" s="95" t="s">
        <v>201</v>
      </c>
      <c r="D8" s="133">
        <f>COUNTA(C19:C83)</f>
        <v>35</v>
      </c>
      <c r="E8" s="100">
        <f>COUNTA(C19:C83)</f>
        <v>35</v>
      </c>
      <c r="F8" s="417">
        <f>MIN(C19:C82)</f>
        <v>39.65</v>
      </c>
      <c r="G8" s="136">
        <f>AVERAGE(C19:C85)</f>
        <v>40.494285714285724</v>
      </c>
      <c r="H8" s="81">
        <v>1</v>
      </c>
      <c r="I8" s="104">
        <f>G8-F8</f>
        <v>0.84428571428572496</v>
      </c>
      <c r="J8" s="109">
        <v>1.6899594907407407E-2</v>
      </c>
      <c r="K8" s="116">
        <f>J8</f>
        <v>1.6899594907407407E-2</v>
      </c>
      <c r="L8" s="117">
        <f>K8</f>
        <v>1.6899594907407407E-2</v>
      </c>
      <c r="M8" s="404" t="s">
        <v>227</v>
      </c>
      <c r="N8" s="410" t="s">
        <v>316</v>
      </c>
      <c r="O8" s="409" t="s">
        <v>317</v>
      </c>
      <c r="P8" s="19"/>
    </row>
    <row r="9" spans="1:16" s="3" customFormat="1" ht="30" customHeight="1" x14ac:dyDescent="0.3">
      <c r="A9" s="93">
        <v>2</v>
      </c>
      <c r="B9" s="99" t="s">
        <v>210</v>
      </c>
      <c r="C9" s="96" t="s">
        <v>184</v>
      </c>
      <c r="D9" s="20">
        <f>COUNTA(D19:D83)+D8+1</f>
        <v>93</v>
      </c>
      <c r="E9" s="101">
        <f>COUNTA(D19:D83)+1</f>
        <v>58</v>
      </c>
      <c r="F9" s="414">
        <f>MIN(D19:D82)</f>
        <v>39.409999999999997</v>
      </c>
      <c r="G9" s="63">
        <f>AVERAGE(D19:D84)</f>
        <v>40.070701754385958</v>
      </c>
      <c r="H9" s="18">
        <v>1</v>
      </c>
      <c r="I9" s="105">
        <f>G9-F9</f>
        <v>0.66070175438596124</v>
      </c>
      <c r="J9" s="110">
        <v>4.499048611111111E-2</v>
      </c>
      <c r="K9" s="118">
        <f>J9-J8</f>
        <v>2.8090891203703703E-2</v>
      </c>
      <c r="L9" s="119">
        <f>K9</f>
        <v>2.8090891203703703E-2</v>
      </c>
      <c r="M9" s="405" t="s">
        <v>228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114</v>
      </c>
      <c r="C10" s="96" t="s">
        <v>170</v>
      </c>
      <c r="D10" s="20">
        <f>COUNTA(E19:E83)+D9+1</f>
        <v>130</v>
      </c>
      <c r="E10" s="101">
        <f>COUNTA(E19:E83)+1</f>
        <v>37</v>
      </c>
      <c r="F10" s="135">
        <f>MIN(E19:E84)</f>
        <v>39.869999999999997</v>
      </c>
      <c r="G10" s="62">
        <f>AVERAGE(E19:E85)</f>
        <v>40.350555555555559</v>
      </c>
      <c r="H10" s="18">
        <v>1</v>
      </c>
      <c r="I10" s="105">
        <f t="shared" ref="I10:I13" si="0">G10-F10</f>
        <v>0.4805555555555614</v>
      </c>
      <c r="J10" s="110">
        <v>6.3344513888888884E-2</v>
      </c>
      <c r="K10" s="118">
        <f>J10-J9</f>
        <v>1.8354027777777775E-2</v>
      </c>
      <c r="L10" s="119">
        <f>K10+L8</f>
        <v>3.5253622685185185E-2</v>
      </c>
      <c r="M10" s="405" t="s">
        <v>229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210</v>
      </c>
      <c r="C11" s="96" t="s">
        <v>172</v>
      </c>
      <c r="D11" s="20">
        <f>COUNTA(F19:F83)+D10+1</f>
        <v>161</v>
      </c>
      <c r="E11" s="101">
        <f>COUNTA(F19:F83)+1</f>
        <v>31</v>
      </c>
      <c r="F11" s="106">
        <f>MIN(F19:F84)</f>
        <v>39.71</v>
      </c>
      <c r="G11" s="62">
        <f>AVERAGE(F19:F84)</f>
        <v>40.204666666666661</v>
      </c>
      <c r="H11" s="18">
        <v>3</v>
      </c>
      <c r="I11" s="105">
        <f t="shared" si="0"/>
        <v>0.49466666666666015</v>
      </c>
      <c r="J11" s="110">
        <v>7.888324074074074E-2</v>
      </c>
      <c r="K11" s="118">
        <f>J11-J10</f>
        <v>1.5538726851851856E-2</v>
      </c>
      <c r="L11" s="119">
        <f>K11+L9</f>
        <v>4.3629618055555555E-2</v>
      </c>
      <c r="M11" s="405" t="s">
        <v>230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114</v>
      </c>
      <c r="C12" s="97" t="s">
        <v>179</v>
      </c>
      <c r="D12" s="20">
        <f>COUNTA(G19:G83)+D11+1</f>
        <v>203</v>
      </c>
      <c r="E12" s="101">
        <f>COUNTA(G19:G83)+1</f>
        <v>42</v>
      </c>
      <c r="F12" s="413">
        <f>MIN(G19:G84)</f>
        <v>39.92</v>
      </c>
      <c r="G12" s="62">
        <f>AVERAGE(G19:G884)</f>
        <v>40.622926829268287</v>
      </c>
      <c r="H12" s="18">
        <v>0</v>
      </c>
      <c r="I12" s="105">
        <f t="shared" si="0"/>
        <v>0.70292682926828576</v>
      </c>
      <c r="J12" s="110">
        <v>9.9728090277777778E-2</v>
      </c>
      <c r="K12" s="118">
        <f>J12-J11</f>
        <v>2.0844849537037038E-2</v>
      </c>
      <c r="L12" s="120">
        <f t="shared" ref="L12" si="1">K12+L10</f>
        <v>5.6098472222222223E-2</v>
      </c>
      <c r="M12" s="405" t="s">
        <v>231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210</v>
      </c>
      <c r="C13" s="98" t="s">
        <v>188</v>
      </c>
      <c r="D13" s="134">
        <f>COUNTA(H19:H83)+D12+1</f>
        <v>257</v>
      </c>
      <c r="E13" s="399">
        <f>COUNTA(H19:H83)+1</f>
        <v>54</v>
      </c>
      <c r="F13" s="415">
        <f>MIN(H19:H84)</f>
        <v>39.33</v>
      </c>
      <c r="G13" s="411">
        <f>AVERAGE(H19:H84)</f>
        <v>40.032452830188667</v>
      </c>
      <c r="H13" s="86">
        <v>1</v>
      </c>
      <c r="I13" s="108">
        <f t="shared" si="0"/>
        <v>0.702452830188669</v>
      </c>
      <c r="J13" s="111" t="str">
        <f>'Общие результаты'!G6</f>
        <v>03:00:08</v>
      </c>
      <c r="K13" s="121">
        <f>J13-J12</f>
        <v>2.536450231481481E-2</v>
      </c>
      <c r="L13" s="122">
        <f>K13+L11</f>
        <v>6.8994120370370365E-2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39.813333333333333</v>
      </c>
      <c r="G14" s="42">
        <f>AVERAGE(G8,G10,G12)</f>
        <v>40.489256033036526</v>
      </c>
      <c r="H14" s="68" t="s">
        <v>211</v>
      </c>
      <c r="I14" s="43">
        <f>AVERAGE(I8,I10,I12)</f>
        <v>0.67592269970319074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39.483333333333334</v>
      </c>
      <c r="G15" s="26">
        <f>AVERAGE(G9,G11,G13)</f>
        <v>40.102607083747095</v>
      </c>
      <c r="H15" s="69" t="s">
        <v>212</v>
      </c>
      <c r="I15" s="27">
        <f>AVERAGE(I9,I11,I13)</f>
        <v>0.61927375041376342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39.648333333333333</v>
      </c>
      <c r="G16" s="30">
        <f>AVERAGE(C19:H90)</f>
        <v>40.267261904761888</v>
      </c>
      <c r="H16" s="31"/>
      <c r="I16" s="32">
        <f>AVERAGE(I8:I13)</f>
        <v>0.64759822505847708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Юрченко Вова</v>
      </c>
      <c r="D18" s="33" t="str">
        <f>B9</f>
        <v>Медведева Даша</v>
      </c>
      <c r="E18" s="33" t="str">
        <f>B10</f>
        <v>Юрченко Вова</v>
      </c>
      <c r="F18" s="33" t="str">
        <f>B11</f>
        <v>Медведева Даша</v>
      </c>
      <c r="G18" s="33" t="str">
        <f>B12</f>
        <v>Юрченко Вова</v>
      </c>
      <c r="H18" s="33" t="str">
        <f>B13</f>
        <v>Медведева Даша</v>
      </c>
      <c r="I18" s="17"/>
      <c r="J18" s="17"/>
    </row>
    <row r="19" spans="2:14" x14ac:dyDescent="0.3">
      <c r="B19" s="1">
        <v>1</v>
      </c>
      <c r="C19" s="34">
        <v>43.53</v>
      </c>
      <c r="D19" s="35">
        <v>42.26</v>
      </c>
      <c r="E19" s="35">
        <v>42.03</v>
      </c>
      <c r="F19" s="35">
        <v>43.15</v>
      </c>
      <c r="G19" s="35">
        <v>42.76</v>
      </c>
      <c r="H19" s="35">
        <v>40.86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41.26</v>
      </c>
      <c r="D20" s="37">
        <v>40.79</v>
      </c>
      <c r="E20" s="37">
        <v>40.909999999999997</v>
      </c>
      <c r="F20" s="37">
        <v>40.51</v>
      </c>
      <c r="G20" s="37">
        <v>40.409999999999997</v>
      </c>
      <c r="H20" s="37">
        <v>40.01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44.58</v>
      </c>
      <c r="D21" s="37">
        <v>41.24</v>
      </c>
      <c r="E21" s="37">
        <v>41.48</v>
      </c>
      <c r="F21" s="37">
        <v>40.39</v>
      </c>
      <c r="G21" s="37">
        <v>40.6</v>
      </c>
      <c r="H21" s="37">
        <v>39.81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42.85</v>
      </c>
      <c r="D22" s="37">
        <v>40.409999999999997</v>
      </c>
      <c r="E22" s="37">
        <v>41.15</v>
      </c>
      <c r="F22" s="37">
        <v>40.31</v>
      </c>
      <c r="G22" s="37">
        <v>41.58</v>
      </c>
      <c r="H22" s="37">
        <v>39.89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40.42</v>
      </c>
      <c r="D23" s="37">
        <v>40.119999999999997</v>
      </c>
      <c r="E23" s="37">
        <v>40.24</v>
      </c>
      <c r="F23" s="37">
        <v>39.93</v>
      </c>
      <c r="G23" s="37">
        <v>40.630000000000003</v>
      </c>
      <c r="H23" s="37">
        <v>40.020000000000003</v>
      </c>
      <c r="I23" s="123"/>
      <c r="J23" s="127"/>
      <c r="K23" s="123"/>
    </row>
    <row r="24" spans="2:14" x14ac:dyDescent="0.3">
      <c r="B24" s="1">
        <v>6</v>
      </c>
      <c r="C24" s="36">
        <v>40.69</v>
      </c>
      <c r="D24" s="37">
        <v>40.15</v>
      </c>
      <c r="E24" s="37">
        <v>40.65</v>
      </c>
      <c r="F24" s="37">
        <v>40.409999999999997</v>
      </c>
      <c r="G24" s="37">
        <v>40.85</v>
      </c>
      <c r="H24" s="37">
        <v>40.11</v>
      </c>
      <c r="I24" s="123"/>
      <c r="J24" s="127"/>
      <c r="K24" s="123"/>
    </row>
    <row r="25" spans="2:14" x14ac:dyDescent="0.3">
      <c r="B25" s="1">
        <v>7</v>
      </c>
      <c r="C25" s="36">
        <v>40.35</v>
      </c>
      <c r="D25" s="37">
        <v>40.28</v>
      </c>
      <c r="E25" s="37">
        <v>40.1</v>
      </c>
      <c r="F25" s="37">
        <v>40.64</v>
      </c>
      <c r="G25" s="37">
        <v>40.36</v>
      </c>
      <c r="H25" s="37">
        <v>39.979999999999997</v>
      </c>
      <c r="I25" s="123"/>
      <c r="J25" s="127"/>
      <c r="K25" s="123"/>
    </row>
    <row r="26" spans="2:14" x14ac:dyDescent="0.3">
      <c r="B26" s="1">
        <v>8</v>
      </c>
      <c r="C26" s="36">
        <v>40.64</v>
      </c>
      <c r="D26" s="37">
        <v>39.979999999999997</v>
      </c>
      <c r="E26" s="37">
        <v>40.08</v>
      </c>
      <c r="F26" s="37">
        <v>40.119999999999997</v>
      </c>
      <c r="G26" s="37">
        <v>40.35</v>
      </c>
      <c r="H26" s="37">
        <v>39.74</v>
      </c>
      <c r="I26" s="123"/>
      <c r="J26" s="127"/>
      <c r="K26" s="123"/>
    </row>
    <row r="27" spans="2:14" x14ac:dyDescent="0.3">
      <c r="B27" s="1">
        <v>9</v>
      </c>
      <c r="C27" s="41">
        <v>40.44</v>
      </c>
      <c r="D27" s="37">
        <v>39.85</v>
      </c>
      <c r="E27" s="37">
        <v>40.21</v>
      </c>
      <c r="F27" s="37">
        <v>39.97</v>
      </c>
      <c r="G27" s="37">
        <v>40.51</v>
      </c>
      <c r="H27" s="37">
        <v>40.090000000000003</v>
      </c>
      <c r="I27" s="123"/>
      <c r="J27" s="127"/>
      <c r="K27" s="123"/>
    </row>
    <row r="28" spans="2:14" x14ac:dyDescent="0.3">
      <c r="B28" s="1">
        <v>10</v>
      </c>
      <c r="C28" s="36">
        <v>40.28</v>
      </c>
      <c r="D28" s="37">
        <v>39.76</v>
      </c>
      <c r="E28" s="37">
        <v>40.14</v>
      </c>
      <c r="F28" s="37">
        <v>40.03</v>
      </c>
      <c r="G28" s="37">
        <v>40.409999999999997</v>
      </c>
      <c r="H28" s="37">
        <v>40.61</v>
      </c>
      <c r="I28" s="123"/>
      <c r="J28" s="127"/>
      <c r="K28" s="123"/>
    </row>
    <row r="29" spans="2:14" x14ac:dyDescent="0.3">
      <c r="B29" s="1">
        <v>11</v>
      </c>
      <c r="C29" s="36">
        <v>40.07</v>
      </c>
      <c r="D29" s="37">
        <v>39.799999999999997</v>
      </c>
      <c r="E29" s="37">
        <v>40.5</v>
      </c>
      <c r="F29" s="37">
        <v>39.799999999999997</v>
      </c>
      <c r="G29" s="37">
        <v>40.619999999999997</v>
      </c>
      <c r="H29" s="37">
        <v>39.82</v>
      </c>
      <c r="I29" s="123"/>
      <c r="J29" s="127"/>
      <c r="K29" s="123"/>
    </row>
    <row r="30" spans="2:14" x14ac:dyDescent="0.3">
      <c r="B30" s="1">
        <v>12</v>
      </c>
      <c r="C30" s="36">
        <v>40.06</v>
      </c>
      <c r="D30" s="37">
        <v>40.409999999999997</v>
      </c>
      <c r="E30" s="37">
        <v>40.31</v>
      </c>
      <c r="F30" s="37">
        <v>39.96</v>
      </c>
      <c r="G30" s="37">
        <v>40.28</v>
      </c>
      <c r="H30" s="37">
        <v>39.67</v>
      </c>
      <c r="I30" s="123"/>
      <c r="J30" s="127"/>
      <c r="K30" s="123"/>
    </row>
    <row r="31" spans="2:14" x14ac:dyDescent="0.3">
      <c r="B31" s="1">
        <v>13</v>
      </c>
      <c r="C31" s="36">
        <v>40.020000000000003</v>
      </c>
      <c r="D31" s="37">
        <v>40.450000000000003</v>
      </c>
      <c r="E31" s="37">
        <v>40.020000000000003</v>
      </c>
      <c r="F31" s="37">
        <v>40.06</v>
      </c>
      <c r="G31" s="37">
        <v>40.24</v>
      </c>
      <c r="H31" s="37">
        <v>39.69</v>
      </c>
      <c r="I31" s="123"/>
      <c r="J31" s="127"/>
      <c r="K31" s="124"/>
      <c r="L31" s="1"/>
    </row>
    <row r="32" spans="2:14" x14ac:dyDescent="0.3">
      <c r="B32" s="1">
        <v>14</v>
      </c>
      <c r="C32" s="39">
        <v>39.85</v>
      </c>
      <c r="D32" s="37">
        <v>40.270000000000003</v>
      </c>
      <c r="E32" s="37">
        <v>40.549999999999997</v>
      </c>
      <c r="F32" s="37">
        <v>40.409999999999997</v>
      </c>
      <c r="G32" s="37">
        <v>40.409999999999997</v>
      </c>
      <c r="H32" s="37">
        <v>39.65</v>
      </c>
      <c r="I32" s="123"/>
      <c r="J32" s="127"/>
      <c r="K32" s="124"/>
      <c r="L32" s="1"/>
    </row>
    <row r="33" spans="2:12" x14ac:dyDescent="0.3">
      <c r="B33" s="1">
        <v>15</v>
      </c>
      <c r="C33" s="36">
        <v>40.090000000000003</v>
      </c>
      <c r="D33" s="37">
        <v>40.68</v>
      </c>
      <c r="E33" s="37">
        <v>40.36</v>
      </c>
      <c r="F33" s="37">
        <v>40.369999999999997</v>
      </c>
      <c r="G33" s="37">
        <v>40.39</v>
      </c>
      <c r="H33" s="37">
        <v>39.57</v>
      </c>
      <c r="I33" s="123"/>
      <c r="J33" s="127"/>
      <c r="K33" s="124"/>
      <c r="L33" s="1"/>
    </row>
    <row r="34" spans="2:12" x14ac:dyDescent="0.3">
      <c r="B34" s="1">
        <v>16</v>
      </c>
      <c r="C34" s="36">
        <v>40.08</v>
      </c>
      <c r="D34" s="44">
        <v>40.130000000000003</v>
      </c>
      <c r="E34" s="37">
        <v>39.96</v>
      </c>
      <c r="F34" s="37">
        <v>39.93</v>
      </c>
      <c r="G34" s="37">
        <v>40.869999999999997</v>
      </c>
      <c r="H34" s="37">
        <v>39.880000000000003</v>
      </c>
      <c r="I34" s="123"/>
      <c r="J34" s="127"/>
      <c r="K34" s="124"/>
      <c r="L34" s="1"/>
    </row>
    <row r="35" spans="2:12" x14ac:dyDescent="0.3">
      <c r="B35" s="1">
        <v>17</v>
      </c>
      <c r="C35" s="36">
        <v>39.799999999999997</v>
      </c>
      <c r="D35" s="37">
        <v>39.81</v>
      </c>
      <c r="E35" s="37">
        <v>40.520000000000003</v>
      </c>
      <c r="F35" s="37">
        <v>39.909999999999997</v>
      </c>
      <c r="G35" s="37">
        <v>40.159999999999997</v>
      </c>
      <c r="H35" s="37">
        <v>39.75</v>
      </c>
      <c r="I35" s="123"/>
      <c r="J35" s="127"/>
      <c r="K35" s="124"/>
      <c r="L35" s="1"/>
    </row>
    <row r="36" spans="2:12" x14ac:dyDescent="0.3">
      <c r="B36" s="1">
        <v>18</v>
      </c>
      <c r="C36" s="36">
        <v>40.25</v>
      </c>
      <c r="D36" s="37">
        <v>40.119999999999997</v>
      </c>
      <c r="E36" s="37">
        <v>40.19</v>
      </c>
      <c r="F36" s="37">
        <v>40.090000000000003</v>
      </c>
      <c r="G36" s="37">
        <v>39.92</v>
      </c>
      <c r="H36" s="37">
        <v>39.69</v>
      </c>
      <c r="I36" s="123"/>
      <c r="J36" s="127"/>
      <c r="K36" s="124"/>
      <c r="L36" s="1"/>
    </row>
    <row r="37" spans="2:12" x14ac:dyDescent="0.3">
      <c r="B37" s="1">
        <v>19</v>
      </c>
      <c r="C37" s="36">
        <v>39.82</v>
      </c>
      <c r="D37" s="37">
        <v>39.83</v>
      </c>
      <c r="E37" s="37">
        <v>40.17</v>
      </c>
      <c r="F37" s="37">
        <v>39.81</v>
      </c>
      <c r="G37" s="37">
        <v>40.729999999999997</v>
      </c>
      <c r="H37" s="37">
        <v>40.729999999999997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39.799999999999997</v>
      </c>
      <c r="D38" s="37">
        <v>39.72</v>
      </c>
      <c r="E38" s="37">
        <v>41.7</v>
      </c>
      <c r="F38" s="37">
        <v>39.92</v>
      </c>
      <c r="G38" s="37">
        <v>40.340000000000003</v>
      </c>
      <c r="H38" s="37">
        <v>39.85</v>
      </c>
      <c r="I38" s="123"/>
      <c r="J38" s="127"/>
      <c r="K38" s="124"/>
      <c r="L38" s="1"/>
    </row>
    <row r="39" spans="2:12" x14ac:dyDescent="0.3">
      <c r="B39" s="1">
        <v>21</v>
      </c>
      <c r="C39" s="36">
        <v>40.090000000000003</v>
      </c>
      <c r="D39" s="37">
        <v>40.28</v>
      </c>
      <c r="E39" s="37">
        <v>40.57</v>
      </c>
      <c r="F39" s="37">
        <v>39.92</v>
      </c>
      <c r="G39" s="37">
        <v>40.35</v>
      </c>
      <c r="H39" s="37">
        <v>39.74</v>
      </c>
      <c r="I39" s="123"/>
      <c r="J39" s="127"/>
      <c r="K39" s="124"/>
      <c r="L39" s="1"/>
    </row>
    <row r="40" spans="2:12" x14ac:dyDescent="0.3">
      <c r="B40" s="1">
        <v>22</v>
      </c>
      <c r="C40" s="36">
        <v>42.22</v>
      </c>
      <c r="D40" s="37">
        <v>39.86</v>
      </c>
      <c r="E40" s="37">
        <v>39.94</v>
      </c>
      <c r="F40" s="37">
        <v>39.92</v>
      </c>
      <c r="G40" s="37">
        <v>40.479999999999997</v>
      </c>
      <c r="H40" s="37">
        <v>39.67</v>
      </c>
      <c r="I40" s="123"/>
      <c r="J40" s="127"/>
      <c r="K40" s="124"/>
      <c r="L40" s="1"/>
    </row>
    <row r="41" spans="2:12" x14ac:dyDescent="0.3">
      <c r="B41" s="1">
        <v>23</v>
      </c>
      <c r="C41" s="36">
        <v>39.799999999999997</v>
      </c>
      <c r="D41" s="37">
        <v>39.909999999999997</v>
      </c>
      <c r="E41" s="37">
        <v>39.869999999999997</v>
      </c>
      <c r="F41" s="37">
        <v>39.85</v>
      </c>
      <c r="G41" s="37">
        <v>40.479999999999997</v>
      </c>
      <c r="H41" s="37">
        <v>39.840000000000003</v>
      </c>
      <c r="I41" s="123"/>
      <c r="J41" s="127"/>
      <c r="K41" s="124"/>
      <c r="L41" s="1"/>
    </row>
    <row r="42" spans="2:12" x14ac:dyDescent="0.3">
      <c r="B42" s="1">
        <v>24</v>
      </c>
      <c r="C42" s="36">
        <v>39.979999999999997</v>
      </c>
      <c r="D42" s="37">
        <v>40.14</v>
      </c>
      <c r="E42" s="37">
        <v>40.07</v>
      </c>
      <c r="F42" s="37">
        <v>39.79</v>
      </c>
      <c r="G42" s="37">
        <v>40.82</v>
      </c>
      <c r="H42" s="37">
        <v>39.54</v>
      </c>
      <c r="I42" s="123"/>
      <c r="J42" s="127"/>
      <c r="K42" s="124"/>
      <c r="L42" s="1"/>
    </row>
    <row r="43" spans="2:12" x14ac:dyDescent="0.3">
      <c r="B43" s="1">
        <v>25</v>
      </c>
      <c r="C43" s="36">
        <v>39.96</v>
      </c>
      <c r="D43" s="37">
        <v>39.94</v>
      </c>
      <c r="E43" s="37">
        <v>40</v>
      </c>
      <c r="F43" s="37">
        <v>39.71</v>
      </c>
      <c r="G43" s="37">
        <v>40.4</v>
      </c>
      <c r="H43" s="37">
        <v>39.840000000000003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40.020000000000003</v>
      </c>
      <c r="D44" s="37">
        <v>39.94</v>
      </c>
      <c r="E44" s="37">
        <v>40.03</v>
      </c>
      <c r="F44" s="37">
        <v>40.97</v>
      </c>
      <c r="G44" s="37">
        <v>40.54</v>
      </c>
      <c r="H44" s="37">
        <v>39.75</v>
      </c>
      <c r="I44" s="123"/>
      <c r="J44" s="127"/>
      <c r="K44" s="124"/>
      <c r="L44" s="1"/>
    </row>
    <row r="45" spans="2:12" x14ac:dyDescent="0.3">
      <c r="B45" s="1">
        <v>27</v>
      </c>
      <c r="C45" s="36">
        <v>40.18</v>
      </c>
      <c r="D45" s="37">
        <v>39.799999999999997</v>
      </c>
      <c r="E45" s="37">
        <v>39.979999999999997</v>
      </c>
      <c r="F45" s="37">
        <v>39.979999999999997</v>
      </c>
      <c r="G45" s="37">
        <v>40.299999999999997</v>
      </c>
      <c r="H45" s="37">
        <v>39.61</v>
      </c>
      <c r="I45" s="123"/>
      <c r="J45" s="127"/>
      <c r="K45" s="124"/>
      <c r="L45" s="1"/>
    </row>
    <row r="46" spans="2:12" x14ac:dyDescent="0.3">
      <c r="B46" s="1">
        <v>28</v>
      </c>
      <c r="C46" s="36">
        <v>40.74</v>
      </c>
      <c r="D46" s="37">
        <v>40.159999999999997</v>
      </c>
      <c r="E46" s="37">
        <v>39.950000000000003</v>
      </c>
      <c r="F46" s="37">
        <v>39.9</v>
      </c>
      <c r="G46" s="37">
        <v>40.409999999999997</v>
      </c>
      <c r="H46" s="37">
        <v>39.74</v>
      </c>
      <c r="I46" s="123"/>
      <c r="J46" s="127"/>
      <c r="K46" s="124"/>
      <c r="L46" s="1"/>
    </row>
    <row r="47" spans="2:12" x14ac:dyDescent="0.3">
      <c r="B47" s="1">
        <v>29</v>
      </c>
      <c r="C47" s="36">
        <v>40.659999999999997</v>
      </c>
      <c r="D47" s="37">
        <v>39.909999999999997</v>
      </c>
      <c r="E47" s="37">
        <v>40.17</v>
      </c>
      <c r="F47" s="37">
        <v>40.119999999999997</v>
      </c>
      <c r="G47" s="37">
        <v>41.86</v>
      </c>
      <c r="H47" s="37">
        <v>39.700000000000003</v>
      </c>
      <c r="I47" s="123"/>
      <c r="J47" s="127"/>
      <c r="K47" s="124"/>
      <c r="L47" s="1"/>
    </row>
    <row r="48" spans="2:12" x14ac:dyDescent="0.3">
      <c r="B48" s="1">
        <v>30</v>
      </c>
      <c r="C48" s="36">
        <v>39.81</v>
      </c>
      <c r="D48" s="37">
        <v>39.79</v>
      </c>
      <c r="E48" s="37">
        <v>40.020000000000003</v>
      </c>
      <c r="F48" s="37">
        <v>40.26</v>
      </c>
      <c r="G48" s="37">
        <v>40.770000000000003</v>
      </c>
      <c r="H48" s="37">
        <v>39.54</v>
      </c>
      <c r="I48" s="123"/>
      <c r="J48" s="127"/>
      <c r="K48" s="124"/>
      <c r="L48" s="1"/>
    </row>
    <row r="49" spans="2:12" x14ac:dyDescent="0.3">
      <c r="B49" s="1">
        <v>31</v>
      </c>
      <c r="C49" s="36">
        <v>39.68</v>
      </c>
      <c r="D49" s="37">
        <v>39.99</v>
      </c>
      <c r="E49" s="37">
        <v>39.99</v>
      </c>
      <c r="F49" s="37"/>
      <c r="G49" s="37">
        <v>40.64</v>
      </c>
      <c r="H49" s="37">
        <v>39.65</v>
      </c>
      <c r="I49" s="123"/>
      <c r="J49" s="127"/>
      <c r="K49" s="124"/>
      <c r="L49" s="1"/>
    </row>
    <row r="50" spans="2:12" x14ac:dyDescent="0.3">
      <c r="B50" s="1">
        <v>32</v>
      </c>
      <c r="C50" s="36">
        <v>39.65</v>
      </c>
      <c r="D50" s="37">
        <v>39.74</v>
      </c>
      <c r="E50" s="37">
        <v>40.28</v>
      </c>
      <c r="F50" s="37"/>
      <c r="G50" s="37">
        <v>40.6</v>
      </c>
      <c r="H50" s="37">
        <v>39.61</v>
      </c>
      <c r="I50" s="123"/>
      <c r="J50" s="127"/>
      <c r="K50" s="124"/>
      <c r="L50" s="1"/>
    </row>
    <row r="51" spans="2:12" x14ac:dyDescent="0.3">
      <c r="B51" s="1">
        <v>33</v>
      </c>
      <c r="C51" s="36">
        <v>39.71</v>
      </c>
      <c r="D51" s="37">
        <v>39.75</v>
      </c>
      <c r="E51" s="37">
        <v>40.33</v>
      </c>
      <c r="F51" s="37"/>
      <c r="G51" s="37">
        <v>40.369999999999997</v>
      </c>
      <c r="H51" s="37">
        <v>40.75</v>
      </c>
      <c r="I51" s="123"/>
      <c r="J51" s="127"/>
      <c r="K51" s="124"/>
      <c r="L51" s="1"/>
    </row>
    <row r="52" spans="2:12" x14ac:dyDescent="0.3">
      <c r="B52" s="1">
        <v>34</v>
      </c>
      <c r="C52" s="36">
        <v>39.950000000000003</v>
      </c>
      <c r="D52" s="37">
        <v>39.909999999999997</v>
      </c>
      <c r="E52" s="37">
        <v>40.01</v>
      </c>
      <c r="F52" s="37"/>
      <c r="G52" s="37">
        <v>40.520000000000003</v>
      </c>
      <c r="H52" s="37">
        <v>39.74</v>
      </c>
      <c r="I52" s="123"/>
      <c r="J52" s="127"/>
      <c r="K52" s="124"/>
      <c r="L52" s="1"/>
    </row>
    <row r="53" spans="2:12" x14ac:dyDescent="0.3">
      <c r="B53" s="1">
        <v>35</v>
      </c>
      <c r="C53" s="36">
        <v>39.97</v>
      </c>
      <c r="D53" s="37">
        <v>39.729999999999997</v>
      </c>
      <c r="E53" s="37">
        <v>39.99</v>
      </c>
      <c r="F53" s="37"/>
      <c r="G53" s="37">
        <v>40.450000000000003</v>
      </c>
      <c r="H53" s="37">
        <v>39.33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39.83</v>
      </c>
      <c r="E54" s="37">
        <v>40.15</v>
      </c>
      <c r="F54" s="37"/>
      <c r="G54" s="37">
        <v>40.549999999999997</v>
      </c>
      <c r="H54" s="37">
        <v>39.82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39.799999999999997</v>
      </c>
      <c r="E55" s="37"/>
      <c r="F55" s="37"/>
      <c r="G55" s="37">
        <v>40.74</v>
      </c>
      <c r="H55" s="37">
        <v>39.85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40.1</v>
      </c>
      <c r="E56" s="37"/>
      <c r="F56" s="37"/>
      <c r="G56" s="37">
        <v>40.799999999999997</v>
      </c>
      <c r="H56" s="37">
        <v>39.9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40.119999999999997</v>
      </c>
      <c r="E57" s="37"/>
      <c r="F57" s="37"/>
      <c r="G57" s="37">
        <v>40.56</v>
      </c>
      <c r="H57" s="37">
        <v>40.020000000000003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39.51</v>
      </c>
      <c r="E58" s="37"/>
      <c r="F58" s="37"/>
      <c r="G58" s="37">
        <v>40.700000000000003</v>
      </c>
      <c r="H58" s="37">
        <v>39.65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39.78</v>
      </c>
      <c r="E59" s="37"/>
      <c r="F59" s="37"/>
      <c r="G59" s="37">
        <v>40.78</v>
      </c>
      <c r="H59" s="37">
        <v>39.72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40.299999999999997</v>
      </c>
      <c r="E60" s="37"/>
      <c r="F60" s="37"/>
      <c r="G60" s="37"/>
      <c r="H60" s="37">
        <v>40.119999999999997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40.380000000000003</v>
      </c>
      <c r="E61" s="37"/>
      <c r="F61" s="37"/>
      <c r="G61" s="37"/>
      <c r="H61" s="37">
        <v>39.67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40.06</v>
      </c>
      <c r="E62" s="37"/>
      <c r="F62" s="37"/>
      <c r="G62" s="37"/>
      <c r="H62" s="37">
        <v>40.79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39.89</v>
      </c>
      <c r="E63" s="37"/>
      <c r="F63" s="37"/>
      <c r="G63" s="37"/>
      <c r="H63" s="37">
        <v>40.840000000000003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39.79</v>
      </c>
      <c r="E64" s="37"/>
      <c r="F64" s="37"/>
      <c r="G64" s="37"/>
      <c r="H64" s="37">
        <v>41.61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39.770000000000003</v>
      </c>
      <c r="E65" s="37"/>
      <c r="F65" s="37"/>
      <c r="G65" s="37"/>
      <c r="H65" s="37">
        <v>41.26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40.020000000000003</v>
      </c>
      <c r="E66" s="37"/>
      <c r="F66" s="37"/>
      <c r="G66" s="37"/>
      <c r="H66" s="37">
        <v>41.73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40.24</v>
      </c>
      <c r="E67" s="37"/>
      <c r="F67" s="37"/>
      <c r="G67" s="37"/>
      <c r="H67" s="37">
        <v>39.659999999999997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39.659999999999997</v>
      </c>
      <c r="E68" s="37"/>
      <c r="F68" s="37"/>
      <c r="G68" s="37"/>
      <c r="H68" s="37">
        <v>40.6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39.659999999999997</v>
      </c>
      <c r="E69" s="37"/>
      <c r="F69" s="37"/>
      <c r="G69" s="37"/>
      <c r="H69" s="37">
        <v>40.090000000000003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39.409999999999997</v>
      </c>
      <c r="E70" s="37"/>
      <c r="F70" s="37"/>
      <c r="G70" s="37"/>
      <c r="H70" s="37">
        <v>41.49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39.659999999999997</v>
      </c>
      <c r="E71" s="37"/>
      <c r="F71" s="37"/>
      <c r="G71" s="37"/>
      <c r="H71" s="37">
        <v>39.43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39.75</v>
      </c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40.35</v>
      </c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40.98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40.06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2:P87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160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106</v>
      </c>
      <c r="C8" s="95" t="s">
        <v>172</v>
      </c>
      <c r="D8" s="133">
        <f>COUNTA(C19:C83)</f>
        <v>23</v>
      </c>
      <c r="E8" s="100">
        <f>COUNTA(C19:C83)</f>
        <v>23</v>
      </c>
      <c r="F8" s="142">
        <f>MIN(C19:C82)</f>
        <v>40.06</v>
      </c>
      <c r="G8" s="136">
        <f>AVERAGE(C19:C85)</f>
        <v>40.803043478260868</v>
      </c>
      <c r="H8" s="81">
        <v>3</v>
      </c>
      <c r="I8" s="104">
        <f>G8-F8</f>
        <v>0.7430434782608657</v>
      </c>
      <c r="J8" s="109">
        <v>1.133199074074074E-2</v>
      </c>
      <c r="K8" s="116">
        <f>J8</f>
        <v>1.133199074074074E-2</v>
      </c>
      <c r="L8" s="117">
        <f>K8</f>
        <v>1.133199074074074E-2</v>
      </c>
      <c r="M8" s="404" t="s">
        <v>257</v>
      </c>
      <c r="N8" s="410" t="s">
        <v>311</v>
      </c>
      <c r="O8" s="80" t="s">
        <v>310</v>
      </c>
      <c r="P8" s="19"/>
    </row>
    <row r="9" spans="1:16" s="3" customFormat="1" ht="30" customHeight="1" x14ac:dyDescent="0.3">
      <c r="A9" s="93">
        <v>2</v>
      </c>
      <c r="B9" s="99" t="s">
        <v>105</v>
      </c>
      <c r="C9" s="96" t="s">
        <v>179</v>
      </c>
      <c r="D9" s="20">
        <f>COUNTA(D19:D83)+D8+1</f>
        <v>67</v>
      </c>
      <c r="E9" s="101">
        <f>COUNTA(D19:D83)+1</f>
        <v>44</v>
      </c>
      <c r="F9" s="143">
        <f>MIN(D19:D82)</f>
        <v>39.86</v>
      </c>
      <c r="G9" s="63">
        <f>AVERAGE(D19:D84)</f>
        <v>40.174651162790695</v>
      </c>
      <c r="H9" s="18">
        <v>9</v>
      </c>
      <c r="I9" s="105">
        <f>G9-F9</f>
        <v>0.31465116279069605</v>
      </c>
      <c r="J9" s="110">
        <v>3.2564039351851856E-2</v>
      </c>
      <c r="K9" s="118">
        <f>J9-J8</f>
        <v>2.1232048611111116E-2</v>
      </c>
      <c r="L9" s="119">
        <f>K9</f>
        <v>2.1232048611111116E-2</v>
      </c>
      <c r="M9" s="405" t="s">
        <v>258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106</v>
      </c>
      <c r="C10" s="96" t="s">
        <v>190</v>
      </c>
      <c r="D10" s="20">
        <f>COUNTA(E19:E83)+D9+1</f>
        <v>97</v>
      </c>
      <c r="E10" s="101">
        <f>COUNTA(E19:E83)+1</f>
        <v>30</v>
      </c>
      <c r="F10" s="135">
        <f>MIN(E19:E84)</f>
        <v>39.880000000000003</v>
      </c>
      <c r="G10" s="62">
        <f>AVERAGE(E19:E85)</f>
        <v>40.233793103448278</v>
      </c>
      <c r="H10" s="18">
        <v>5</v>
      </c>
      <c r="I10" s="105">
        <f t="shared" ref="I10:I13" si="0">G10-F10</f>
        <v>0.3537931034482753</v>
      </c>
      <c r="J10" s="110">
        <v>4.7639849537037038E-2</v>
      </c>
      <c r="K10" s="118">
        <f>J10-J9</f>
        <v>1.5075810185185182E-2</v>
      </c>
      <c r="L10" s="119">
        <f>K10+L8</f>
        <v>2.6407800925925921E-2</v>
      </c>
      <c r="M10" s="405" t="s">
        <v>259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106</v>
      </c>
      <c r="C11" s="96" t="s">
        <v>198</v>
      </c>
      <c r="D11" s="20">
        <f>COUNTA(F19:F83)+D10+1</f>
        <v>127</v>
      </c>
      <c r="E11" s="101">
        <f>COUNTA(F19:F83)+1</f>
        <v>30</v>
      </c>
      <c r="F11" s="413">
        <f>MIN(F19:F84)</f>
        <v>39.979999999999997</v>
      </c>
      <c r="G11" s="62">
        <f>AVERAGE(F19:F84)</f>
        <v>40.242068965517227</v>
      </c>
      <c r="H11" s="18">
        <v>7</v>
      </c>
      <c r="I11" s="105">
        <f t="shared" si="0"/>
        <v>0.26206896551722991</v>
      </c>
      <c r="J11" s="110">
        <v>6.2680034722222222E-2</v>
      </c>
      <c r="K11" s="118">
        <f>J11-J10</f>
        <v>1.5040185185185184E-2</v>
      </c>
      <c r="L11" s="119">
        <f>K11+L10</f>
        <v>4.1447986111111106E-2</v>
      </c>
      <c r="M11" s="405" t="s">
        <v>260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105</v>
      </c>
      <c r="C12" s="97" t="s">
        <v>183</v>
      </c>
      <c r="D12" s="20">
        <f>COUNTA(G19:G83)+D11+1</f>
        <v>193</v>
      </c>
      <c r="E12" s="101">
        <f>COUNTA(G19:G83)+1</f>
        <v>66</v>
      </c>
      <c r="F12" s="415">
        <f>MIN(G19:G94)</f>
        <v>39.590000000000003</v>
      </c>
      <c r="G12" s="62">
        <f>AVERAGE(G19:G884)</f>
        <v>40.004202898550709</v>
      </c>
      <c r="H12" s="18">
        <v>3</v>
      </c>
      <c r="I12" s="105">
        <f t="shared" si="0"/>
        <v>0.41420289855070536</v>
      </c>
      <c r="J12" s="110">
        <v>9.6188356481481482E-2</v>
      </c>
      <c r="K12" s="400">
        <f>J12-J11</f>
        <v>3.350832175925926E-2</v>
      </c>
      <c r="L12" s="401">
        <f>K12+L9</f>
        <v>5.4740370370370377E-2</v>
      </c>
      <c r="M12" s="405" t="s">
        <v>261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106</v>
      </c>
      <c r="C13" s="98" t="s">
        <v>199</v>
      </c>
      <c r="D13" s="134">
        <f>COUNTA(H19:H83)+D12+1</f>
        <v>254</v>
      </c>
      <c r="E13" s="399">
        <f>COUNTA(H19:H83)+1</f>
        <v>61</v>
      </c>
      <c r="F13" s="417">
        <f>MIN(H19:H84)</f>
        <v>39.75</v>
      </c>
      <c r="G13" s="411">
        <f>AVERAGE(H19:H84)</f>
        <v>40.241499999999995</v>
      </c>
      <c r="H13" s="86">
        <v>5</v>
      </c>
      <c r="I13" s="108">
        <f t="shared" si="0"/>
        <v>0.49149999999999494</v>
      </c>
      <c r="J13" s="111" t="str">
        <f>'Общие результаты'!G6</f>
        <v>03:00:08</v>
      </c>
      <c r="K13" s="121">
        <f>J13-J12</f>
        <v>2.8904236111111106E-2</v>
      </c>
      <c r="L13" s="122">
        <f>K13+L11</f>
        <v>7.0352222222222205E-2</v>
      </c>
      <c r="M13" s="113"/>
      <c r="N13" s="402" t="s">
        <v>225</v>
      </c>
      <c r="O13" s="403" t="s">
        <v>226</v>
      </c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AVERAGE(F8,F10,F11,F13)</f>
        <v>39.917499999999997</v>
      </c>
      <c r="G14" s="42">
        <f>AVERAGE(G8,G10,G11,G13)</f>
        <v>40.380101386806594</v>
      </c>
      <c r="H14" s="68" t="s">
        <v>181</v>
      </c>
      <c r="I14" s="43">
        <f>AVERAGE(I8,I10,I11,I13)</f>
        <v>0.46260138680659146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AVERAGE(F9,F12)</f>
        <v>39.725000000000001</v>
      </c>
      <c r="G15" s="26">
        <f>AVERAGE(G9,G12)</f>
        <v>40.089427030670706</v>
      </c>
      <c r="H15" s="69" t="s">
        <v>209</v>
      </c>
      <c r="I15" s="27">
        <f>AVERAGE(I9,I12)</f>
        <v>0.3644270306707007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39.853333333333332</v>
      </c>
      <c r="G16" s="30">
        <f>AVERAGE(C19:H94)</f>
        <v>40.215652173913035</v>
      </c>
      <c r="H16" s="31"/>
      <c r="I16" s="32">
        <f>AVERAGE(I8:I13)</f>
        <v>0.42987660142796119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Терещенко Андрей</v>
      </c>
      <c r="D18" s="33" t="str">
        <f>B9</f>
        <v>Паненко Женя</v>
      </c>
      <c r="E18" s="33" t="str">
        <f>B10</f>
        <v>Терещенко Андрей</v>
      </c>
      <c r="F18" s="33" t="str">
        <f>B11</f>
        <v>Терещенко Андрей</v>
      </c>
      <c r="G18" s="33" t="str">
        <f>B12</f>
        <v>Паненко Женя</v>
      </c>
      <c r="H18" s="33" t="str">
        <f>B13</f>
        <v>Терещенко Андрей</v>
      </c>
      <c r="I18" s="17"/>
      <c r="J18" s="17"/>
    </row>
    <row r="19" spans="2:14" x14ac:dyDescent="0.3">
      <c r="B19" s="1">
        <v>1</v>
      </c>
      <c r="C19" s="34">
        <v>43.96</v>
      </c>
      <c r="D19" s="35">
        <v>43.57</v>
      </c>
      <c r="E19" s="35">
        <v>42.43</v>
      </c>
      <c r="F19" s="35">
        <v>41.75</v>
      </c>
      <c r="G19" s="35">
        <v>42.81</v>
      </c>
      <c r="H19" s="35">
        <v>41.91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42.62</v>
      </c>
      <c r="D20" s="37">
        <v>40.549999999999997</v>
      </c>
      <c r="E20" s="37">
        <v>40.39</v>
      </c>
      <c r="F20" s="37">
        <v>40.46</v>
      </c>
      <c r="G20" s="37">
        <v>41.4</v>
      </c>
      <c r="H20" s="37">
        <v>40.520000000000003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41.54</v>
      </c>
      <c r="D21" s="37">
        <v>40.29</v>
      </c>
      <c r="E21" s="37">
        <v>40.369999999999997</v>
      </c>
      <c r="F21" s="37">
        <v>40.270000000000003</v>
      </c>
      <c r="G21" s="37">
        <v>40.39</v>
      </c>
      <c r="H21" s="37">
        <v>40.58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40.61</v>
      </c>
      <c r="D22" s="37">
        <v>40.450000000000003</v>
      </c>
      <c r="E22" s="37">
        <v>40.19</v>
      </c>
      <c r="F22" s="37">
        <v>40.369999999999997</v>
      </c>
      <c r="G22" s="37">
        <v>40.340000000000003</v>
      </c>
      <c r="H22" s="37">
        <v>40.75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40.58</v>
      </c>
      <c r="D23" s="37">
        <v>40.15</v>
      </c>
      <c r="E23" s="37">
        <v>40.1</v>
      </c>
      <c r="F23" s="37">
        <v>40.200000000000003</v>
      </c>
      <c r="G23" s="37">
        <v>40.35</v>
      </c>
      <c r="H23" s="37">
        <v>40.28</v>
      </c>
      <c r="I23" s="123"/>
      <c r="J23" s="127"/>
      <c r="K23" s="123"/>
    </row>
    <row r="24" spans="2:14" x14ac:dyDescent="0.3">
      <c r="B24" s="1">
        <v>6</v>
      </c>
      <c r="C24" s="36">
        <v>40.270000000000003</v>
      </c>
      <c r="D24" s="37">
        <v>40.159999999999997</v>
      </c>
      <c r="E24" s="37">
        <v>40.17</v>
      </c>
      <c r="F24" s="37">
        <v>40.28</v>
      </c>
      <c r="G24" s="37">
        <v>40.22</v>
      </c>
      <c r="H24" s="37">
        <v>40.06</v>
      </c>
      <c r="I24" s="123"/>
      <c r="J24" s="127"/>
      <c r="K24" s="123"/>
    </row>
    <row r="25" spans="2:14" x14ac:dyDescent="0.3">
      <c r="B25" s="1">
        <v>7</v>
      </c>
      <c r="C25" s="36">
        <v>40.1</v>
      </c>
      <c r="D25" s="37">
        <v>39.979999999999997</v>
      </c>
      <c r="E25" s="37">
        <v>40.22</v>
      </c>
      <c r="F25" s="37">
        <v>40.049999999999997</v>
      </c>
      <c r="G25" s="37">
        <v>40.130000000000003</v>
      </c>
      <c r="H25" s="37">
        <v>40.200000000000003</v>
      </c>
      <c r="I25" s="123"/>
      <c r="J25" s="127"/>
      <c r="K25" s="123"/>
    </row>
    <row r="26" spans="2:14" x14ac:dyDescent="0.3">
      <c r="B26" s="1">
        <v>8</v>
      </c>
      <c r="C26" s="36">
        <v>40.5</v>
      </c>
      <c r="D26" s="37">
        <v>40.1</v>
      </c>
      <c r="E26" s="37">
        <v>39.979999999999997</v>
      </c>
      <c r="F26" s="37">
        <v>40.4</v>
      </c>
      <c r="G26" s="37">
        <v>39.94</v>
      </c>
      <c r="H26" s="37">
        <v>40.24</v>
      </c>
      <c r="I26" s="123"/>
      <c r="J26" s="127"/>
      <c r="K26" s="123"/>
    </row>
    <row r="27" spans="2:14" x14ac:dyDescent="0.3">
      <c r="B27" s="1">
        <v>9</v>
      </c>
      <c r="C27" s="41">
        <v>40.99</v>
      </c>
      <c r="D27" s="37">
        <v>40.01</v>
      </c>
      <c r="E27" s="37">
        <v>40.130000000000003</v>
      </c>
      <c r="F27" s="37">
        <v>40.229999999999997</v>
      </c>
      <c r="G27" s="37">
        <v>39.93</v>
      </c>
      <c r="H27" s="37">
        <v>40.130000000000003</v>
      </c>
      <c r="I27" s="123"/>
      <c r="J27" s="127"/>
      <c r="K27" s="123"/>
    </row>
    <row r="28" spans="2:14" x14ac:dyDescent="0.3">
      <c r="B28" s="1">
        <v>10</v>
      </c>
      <c r="C28" s="36">
        <v>41.29</v>
      </c>
      <c r="D28" s="37">
        <v>40.07</v>
      </c>
      <c r="E28" s="37">
        <v>40.14</v>
      </c>
      <c r="F28" s="37">
        <v>40.33</v>
      </c>
      <c r="G28" s="37">
        <v>40.07</v>
      </c>
      <c r="H28" s="37">
        <v>40.520000000000003</v>
      </c>
      <c r="I28" s="123"/>
      <c r="J28" s="127"/>
      <c r="K28" s="123"/>
    </row>
    <row r="29" spans="2:14" x14ac:dyDescent="0.3">
      <c r="B29" s="1">
        <v>11</v>
      </c>
      <c r="C29" s="36">
        <v>40.42</v>
      </c>
      <c r="D29" s="37">
        <v>40.44</v>
      </c>
      <c r="E29" s="37">
        <v>40.21</v>
      </c>
      <c r="F29" s="37">
        <v>40.08</v>
      </c>
      <c r="G29" s="37">
        <v>40.04</v>
      </c>
      <c r="H29" s="37">
        <v>40.369999999999997</v>
      </c>
      <c r="I29" s="123"/>
      <c r="J29" s="127"/>
      <c r="K29" s="123"/>
    </row>
    <row r="30" spans="2:14" x14ac:dyDescent="0.3">
      <c r="B30" s="1">
        <v>12</v>
      </c>
      <c r="C30" s="36">
        <v>40.130000000000003</v>
      </c>
      <c r="D30" s="37">
        <v>40.130000000000003</v>
      </c>
      <c r="E30" s="37">
        <v>40.229999999999997</v>
      </c>
      <c r="F30" s="37">
        <v>40.22</v>
      </c>
      <c r="G30" s="37">
        <v>40.020000000000003</v>
      </c>
      <c r="H30" s="37">
        <v>40.26</v>
      </c>
      <c r="I30" s="123"/>
      <c r="J30" s="127"/>
      <c r="K30" s="123"/>
    </row>
    <row r="31" spans="2:14" x14ac:dyDescent="0.3">
      <c r="B31" s="1">
        <v>13</v>
      </c>
      <c r="C31" s="36">
        <v>40.46</v>
      </c>
      <c r="D31" s="37">
        <v>40.229999999999997</v>
      </c>
      <c r="E31" s="37">
        <v>39.94</v>
      </c>
      <c r="F31" s="37">
        <v>40.19</v>
      </c>
      <c r="G31" s="37">
        <v>39.909999999999997</v>
      </c>
      <c r="H31" s="37">
        <v>40.21</v>
      </c>
      <c r="I31" s="123"/>
      <c r="J31" s="127"/>
      <c r="K31" s="124"/>
      <c r="L31" s="1"/>
    </row>
    <row r="32" spans="2:14" x14ac:dyDescent="0.3">
      <c r="B32" s="1">
        <v>14</v>
      </c>
      <c r="C32" s="39">
        <v>40.06</v>
      </c>
      <c r="D32" s="37">
        <v>40.04</v>
      </c>
      <c r="E32" s="37">
        <v>40.24</v>
      </c>
      <c r="F32" s="37">
        <v>40.25</v>
      </c>
      <c r="G32" s="37">
        <v>39.82</v>
      </c>
      <c r="H32" s="37">
        <v>40.17</v>
      </c>
      <c r="I32" s="123"/>
      <c r="J32" s="127"/>
      <c r="K32" s="124"/>
      <c r="L32" s="1"/>
    </row>
    <row r="33" spans="2:12" x14ac:dyDescent="0.3">
      <c r="B33" s="1">
        <v>15</v>
      </c>
      <c r="C33" s="36">
        <v>40.18</v>
      </c>
      <c r="D33" s="37">
        <v>40.08</v>
      </c>
      <c r="E33" s="37">
        <v>40.1</v>
      </c>
      <c r="F33" s="37">
        <v>40.39</v>
      </c>
      <c r="G33" s="37">
        <v>39.799999999999997</v>
      </c>
      <c r="H33" s="37">
        <v>40.19</v>
      </c>
      <c r="I33" s="123"/>
      <c r="J33" s="127"/>
      <c r="K33" s="124"/>
      <c r="L33" s="1"/>
    </row>
    <row r="34" spans="2:12" x14ac:dyDescent="0.3">
      <c r="B34" s="1">
        <v>16</v>
      </c>
      <c r="C34" s="36">
        <v>40.450000000000003</v>
      </c>
      <c r="D34" s="44">
        <v>40.08</v>
      </c>
      <c r="E34" s="37">
        <v>40.200000000000003</v>
      </c>
      <c r="F34" s="37">
        <v>40.06</v>
      </c>
      <c r="G34" s="37">
        <v>41.02</v>
      </c>
      <c r="H34" s="37">
        <v>40.11</v>
      </c>
      <c r="I34" s="123"/>
      <c r="J34" s="127"/>
      <c r="K34" s="124"/>
      <c r="L34" s="1"/>
    </row>
    <row r="35" spans="2:12" x14ac:dyDescent="0.3">
      <c r="B35" s="1">
        <v>17</v>
      </c>
      <c r="C35" s="36">
        <v>40.520000000000003</v>
      </c>
      <c r="D35" s="37">
        <v>40.090000000000003</v>
      </c>
      <c r="E35" s="37">
        <v>39.93</v>
      </c>
      <c r="F35" s="37">
        <v>40.06</v>
      </c>
      <c r="G35" s="37">
        <v>39.979999999999997</v>
      </c>
      <c r="H35" s="37">
        <v>40.07</v>
      </c>
      <c r="I35" s="123"/>
      <c r="J35" s="127"/>
      <c r="K35" s="124"/>
      <c r="L35" s="1"/>
    </row>
    <row r="36" spans="2:12" x14ac:dyDescent="0.3">
      <c r="B36" s="1">
        <v>18</v>
      </c>
      <c r="C36" s="36">
        <v>41.22</v>
      </c>
      <c r="D36" s="37">
        <v>40.31</v>
      </c>
      <c r="E36" s="37">
        <v>40.21</v>
      </c>
      <c r="F36" s="37">
        <v>40.17</v>
      </c>
      <c r="G36" s="37">
        <v>39.94</v>
      </c>
      <c r="H36" s="37">
        <v>40.159999999999997</v>
      </c>
      <c r="I36" s="123"/>
      <c r="J36" s="127"/>
      <c r="K36" s="124"/>
      <c r="L36" s="1"/>
    </row>
    <row r="37" spans="2:12" x14ac:dyDescent="0.3">
      <c r="B37" s="1">
        <v>19</v>
      </c>
      <c r="C37" s="36">
        <v>40.130000000000003</v>
      </c>
      <c r="D37" s="37">
        <v>39.97</v>
      </c>
      <c r="E37" s="37">
        <v>39.880000000000003</v>
      </c>
      <c r="F37" s="37">
        <v>40.299999999999997</v>
      </c>
      <c r="G37" s="37">
        <v>39.92</v>
      </c>
      <c r="H37" s="37">
        <v>40.369999999999997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40.26</v>
      </c>
      <c r="D38" s="37">
        <v>39.979999999999997</v>
      </c>
      <c r="E38" s="37">
        <v>40.340000000000003</v>
      </c>
      <c r="F38" s="37">
        <v>39.979999999999997</v>
      </c>
      <c r="G38" s="37">
        <v>39.79</v>
      </c>
      <c r="H38" s="37">
        <v>40.130000000000003</v>
      </c>
      <c r="I38" s="123"/>
      <c r="J38" s="127"/>
      <c r="K38" s="124"/>
      <c r="L38" s="1"/>
    </row>
    <row r="39" spans="2:12" x14ac:dyDescent="0.3">
      <c r="B39" s="1">
        <v>21</v>
      </c>
      <c r="C39" s="36">
        <v>40.950000000000003</v>
      </c>
      <c r="D39" s="37">
        <v>39.9</v>
      </c>
      <c r="E39" s="37">
        <v>40.06</v>
      </c>
      <c r="F39" s="37">
        <v>40.14</v>
      </c>
      <c r="G39" s="37">
        <v>40.72</v>
      </c>
      <c r="H39" s="37">
        <v>40.07</v>
      </c>
      <c r="I39" s="123"/>
      <c r="J39" s="127"/>
      <c r="K39" s="124"/>
      <c r="L39" s="1"/>
    </row>
    <row r="40" spans="2:12" x14ac:dyDescent="0.3">
      <c r="B40" s="1">
        <v>22</v>
      </c>
      <c r="C40" s="36">
        <v>40.909999999999997</v>
      </c>
      <c r="D40" s="37">
        <v>40.130000000000003</v>
      </c>
      <c r="E40" s="37">
        <v>40.130000000000003</v>
      </c>
      <c r="F40" s="37">
        <v>40.17</v>
      </c>
      <c r="G40" s="37">
        <v>40.17</v>
      </c>
      <c r="H40" s="37">
        <v>40.06</v>
      </c>
      <c r="I40" s="123"/>
      <c r="J40" s="127"/>
      <c r="K40" s="124"/>
      <c r="L40" s="1"/>
    </row>
    <row r="41" spans="2:12" x14ac:dyDescent="0.3">
      <c r="B41" s="1">
        <v>23</v>
      </c>
      <c r="C41" s="36">
        <v>40.32</v>
      </c>
      <c r="D41" s="37">
        <v>39.89</v>
      </c>
      <c r="E41" s="37">
        <v>40.25</v>
      </c>
      <c r="F41" s="37">
        <v>40.1</v>
      </c>
      <c r="G41" s="37">
        <v>39.85</v>
      </c>
      <c r="H41" s="37">
        <v>40.130000000000003</v>
      </c>
      <c r="I41" s="123"/>
      <c r="J41" s="127"/>
      <c r="K41" s="124"/>
      <c r="L41" s="1"/>
    </row>
    <row r="42" spans="2:12" x14ac:dyDescent="0.3">
      <c r="B42" s="1">
        <v>24</v>
      </c>
      <c r="C42" s="36"/>
      <c r="D42" s="37">
        <v>40.08</v>
      </c>
      <c r="E42" s="37">
        <v>40.07</v>
      </c>
      <c r="F42" s="37">
        <v>40.26</v>
      </c>
      <c r="G42" s="37">
        <v>39.97</v>
      </c>
      <c r="H42" s="37">
        <v>40.19</v>
      </c>
      <c r="I42" s="123"/>
      <c r="J42" s="127"/>
      <c r="K42" s="124"/>
      <c r="L42" s="1"/>
    </row>
    <row r="43" spans="2:12" x14ac:dyDescent="0.3">
      <c r="B43" s="1">
        <v>25</v>
      </c>
      <c r="C43" s="36"/>
      <c r="D43" s="37">
        <v>39.92</v>
      </c>
      <c r="E43" s="37">
        <v>40.159999999999997</v>
      </c>
      <c r="F43" s="37">
        <v>40.01</v>
      </c>
      <c r="G43" s="37">
        <v>39.89</v>
      </c>
      <c r="H43" s="37">
        <v>40.130000000000003</v>
      </c>
      <c r="I43" s="123"/>
      <c r="J43" s="127"/>
      <c r="K43" s="124"/>
      <c r="L43" s="1"/>
    </row>
    <row r="44" spans="2:12" x14ac:dyDescent="0.3">
      <c r="B44" s="1">
        <v>26</v>
      </c>
      <c r="C44" s="36"/>
      <c r="D44" s="37">
        <v>39.99</v>
      </c>
      <c r="E44" s="37">
        <v>39.979999999999997</v>
      </c>
      <c r="F44" s="37">
        <v>40.07</v>
      </c>
      <c r="G44" s="37">
        <v>39.9</v>
      </c>
      <c r="H44" s="37">
        <v>40.01</v>
      </c>
      <c r="I44" s="123"/>
      <c r="J44" s="127"/>
      <c r="K44" s="124"/>
      <c r="L44" s="1"/>
    </row>
    <row r="45" spans="2:12" x14ac:dyDescent="0.3">
      <c r="B45" s="1">
        <v>27</v>
      </c>
      <c r="C45" s="36"/>
      <c r="D45" s="37">
        <v>40.01</v>
      </c>
      <c r="E45" s="37">
        <v>39.950000000000003</v>
      </c>
      <c r="F45" s="37">
        <v>40.11</v>
      </c>
      <c r="G45" s="37">
        <v>39.79</v>
      </c>
      <c r="H45" s="37">
        <v>39.99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40.01</v>
      </c>
      <c r="E46" s="37">
        <v>40.659999999999997</v>
      </c>
      <c r="F46" s="37">
        <v>40.04</v>
      </c>
      <c r="G46" s="37">
        <v>39.86</v>
      </c>
      <c r="H46" s="37">
        <v>40.049999999999997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39.909999999999997</v>
      </c>
      <c r="E47" s="37">
        <v>40.119999999999997</v>
      </c>
      <c r="F47" s="37">
        <v>40.08</v>
      </c>
      <c r="G47" s="37">
        <v>39.97</v>
      </c>
      <c r="H47" s="37">
        <v>40.15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39.86</v>
      </c>
      <c r="E48" s="37"/>
      <c r="F48" s="37"/>
      <c r="G48" s="37">
        <v>39.96</v>
      </c>
      <c r="H48" s="37">
        <v>39.950000000000003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39.96</v>
      </c>
      <c r="E49" s="37"/>
      <c r="F49" s="37"/>
      <c r="G49" s="37">
        <v>40.1</v>
      </c>
      <c r="H49" s="37">
        <v>40.61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39.89</v>
      </c>
      <c r="E50" s="37"/>
      <c r="F50" s="37"/>
      <c r="G50" s="37">
        <v>40.03</v>
      </c>
      <c r="H50" s="37">
        <v>41.37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40.35</v>
      </c>
      <c r="E51" s="37"/>
      <c r="F51" s="37"/>
      <c r="G51" s="37">
        <v>39.840000000000003</v>
      </c>
      <c r="H51" s="37">
        <v>42.04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</v>
      </c>
      <c r="E52" s="37"/>
      <c r="F52" s="37"/>
      <c r="G52" s="37">
        <v>39.950000000000003</v>
      </c>
      <c r="H52" s="37">
        <v>40.119999999999997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40.04</v>
      </c>
      <c r="E53" s="37"/>
      <c r="F53" s="37"/>
      <c r="G53" s="37">
        <v>39.729999999999997</v>
      </c>
      <c r="H53" s="37">
        <v>40.090000000000003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40.03</v>
      </c>
      <c r="E54" s="37"/>
      <c r="F54" s="37"/>
      <c r="G54" s="37">
        <v>39.979999999999997</v>
      </c>
      <c r="H54" s="37">
        <v>40.130000000000003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40.18</v>
      </c>
      <c r="E55" s="37"/>
      <c r="F55" s="37"/>
      <c r="G55" s="37">
        <v>39.97</v>
      </c>
      <c r="H55" s="37">
        <v>40.049999999999997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40.369999999999997</v>
      </c>
      <c r="E56" s="37"/>
      <c r="F56" s="37"/>
      <c r="G56" s="37">
        <v>40.11</v>
      </c>
      <c r="H56" s="37">
        <v>40.1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39.909999999999997</v>
      </c>
      <c r="E57" s="37"/>
      <c r="F57" s="37"/>
      <c r="G57" s="37">
        <v>39.99</v>
      </c>
      <c r="H57" s="37">
        <v>40.22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39.909999999999997</v>
      </c>
      <c r="E58" s="37"/>
      <c r="F58" s="37"/>
      <c r="G58" s="37">
        <v>39.71</v>
      </c>
      <c r="H58" s="37">
        <v>40.25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39.94</v>
      </c>
      <c r="E59" s="37"/>
      <c r="F59" s="37"/>
      <c r="G59" s="37">
        <v>40.04</v>
      </c>
      <c r="H59" s="37">
        <v>40.17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40.43</v>
      </c>
      <c r="E60" s="37"/>
      <c r="F60" s="37"/>
      <c r="G60" s="37">
        <v>39.770000000000003</v>
      </c>
      <c r="H60" s="37">
        <v>40.31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40.119999999999997</v>
      </c>
      <c r="E61" s="37"/>
      <c r="F61" s="37"/>
      <c r="G61" s="37">
        <v>39.78</v>
      </c>
      <c r="H61" s="37">
        <v>39.96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/>
      <c r="F62" s="37"/>
      <c r="G62" s="37">
        <v>39.74</v>
      </c>
      <c r="H62" s="37">
        <v>39.92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/>
      <c r="F63" s="37"/>
      <c r="G63" s="37">
        <v>39.67</v>
      </c>
      <c r="H63" s="37">
        <v>39.799999999999997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/>
      <c r="F64" s="37"/>
      <c r="G64" s="37">
        <v>39.82</v>
      </c>
      <c r="H64" s="37">
        <v>40.06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/>
      <c r="F65" s="37"/>
      <c r="G65" s="37">
        <v>39.96</v>
      </c>
      <c r="H65" s="37">
        <v>40.97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/>
      <c r="F66" s="37"/>
      <c r="G66" s="37">
        <v>39.67</v>
      </c>
      <c r="H66" s="37">
        <v>40.76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/>
      <c r="G67" s="37">
        <v>39.590000000000003</v>
      </c>
      <c r="H67" s="37">
        <v>39.78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/>
      <c r="G68" s="37">
        <v>39.909999999999997</v>
      </c>
      <c r="H68" s="37">
        <v>39.96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/>
      <c r="G69" s="37">
        <v>39.979999999999997</v>
      </c>
      <c r="H69" s="37">
        <v>40.14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>
        <v>39.99</v>
      </c>
      <c r="H70" s="37">
        <v>39.869999999999997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>
        <v>39.96</v>
      </c>
      <c r="H71" s="37">
        <v>39.94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>
        <v>39.74</v>
      </c>
      <c r="H72" s="37">
        <v>39.869999999999997</v>
      </c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>
        <v>39.880000000000003</v>
      </c>
      <c r="H73" s="37">
        <v>39.799999999999997</v>
      </c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>
        <v>39.85</v>
      </c>
      <c r="H74" s="37">
        <v>39.9</v>
      </c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>
        <v>39.93</v>
      </c>
      <c r="H75" s="37">
        <v>39.94</v>
      </c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>
        <v>40.11</v>
      </c>
      <c r="H76" s="123">
        <v>39.75</v>
      </c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>
        <v>39.81</v>
      </c>
      <c r="H77" s="123">
        <v>39.94</v>
      </c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>
        <v>39.79</v>
      </c>
      <c r="H78" s="123">
        <v>40.71</v>
      </c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>
        <v>39.89</v>
      </c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>
        <v>39.770000000000003</v>
      </c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>
        <v>39.64</v>
      </c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G82" s="2">
        <v>39.74</v>
      </c>
    </row>
    <row r="83" spans="1:16" x14ac:dyDescent="0.3">
      <c r="G83" s="2">
        <v>39.79</v>
      </c>
    </row>
    <row r="84" spans="1:16" x14ac:dyDescent="0.3">
      <c r="G84" s="2">
        <v>39.840000000000003</v>
      </c>
    </row>
    <row r="85" spans="1:16" x14ac:dyDescent="0.3">
      <c r="G85" s="2">
        <v>39.770000000000003</v>
      </c>
    </row>
    <row r="86" spans="1:16" x14ac:dyDescent="0.3">
      <c r="G86" s="2">
        <v>39.79</v>
      </c>
    </row>
    <row r="87" spans="1:16" x14ac:dyDescent="0.3">
      <c r="G87" s="2">
        <v>39.76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162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126</v>
      </c>
      <c r="C8" s="95" t="s">
        <v>202</v>
      </c>
      <c r="D8" s="133">
        <f>COUNTA(C19:C83)</f>
        <v>31</v>
      </c>
      <c r="E8" s="100">
        <f>COUNTA(C19:C83)</f>
        <v>31</v>
      </c>
      <c r="F8" s="142">
        <f>MIN(C19:C82)</f>
        <v>39.97</v>
      </c>
      <c r="G8" s="136">
        <f>AVERAGE(C19:C85)</f>
        <v>41.055483870967741</v>
      </c>
      <c r="H8" s="81">
        <v>2</v>
      </c>
      <c r="I8" s="104">
        <f>G8-F8</f>
        <v>1.0854838709677423</v>
      </c>
      <c r="J8" s="109">
        <v>1.5238321759259259E-2</v>
      </c>
      <c r="K8" s="116">
        <f>J8</f>
        <v>1.5238321759259259E-2</v>
      </c>
      <c r="L8" s="117">
        <f>K8</f>
        <v>1.5238321759259259E-2</v>
      </c>
      <c r="M8" s="404" t="s">
        <v>288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125</v>
      </c>
      <c r="C9" s="96" t="s">
        <v>170</v>
      </c>
      <c r="D9" s="20">
        <f>COUNTA(D19:D83)+D8+1</f>
        <v>88</v>
      </c>
      <c r="E9" s="101">
        <f>COUNTA(D19:D83)+1</f>
        <v>57</v>
      </c>
      <c r="F9" s="421">
        <f>MIN(D19:D82)</f>
        <v>39.93</v>
      </c>
      <c r="G9" s="63">
        <f>AVERAGE(D19:D84)</f>
        <v>40.433928571428574</v>
      </c>
      <c r="H9" s="18">
        <v>2</v>
      </c>
      <c r="I9" s="105">
        <f>G9-F9</f>
        <v>0.50392857142857395</v>
      </c>
      <c r="J9" s="110">
        <v>4.3030243055555556E-2</v>
      </c>
      <c r="K9" s="118">
        <f>J9-J8</f>
        <v>2.7791921296296297E-2</v>
      </c>
      <c r="L9" s="119">
        <f>K9</f>
        <v>2.7791921296296297E-2</v>
      </c>
      <c r="M9" s="405" t="s">
        <v>289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126</v>
      </c>
      <c r="C10" s="96" t="s">
        <v>194</v>
      </c>
      <c r="D10" s="20">
        <f>COUNTA(E19:E83)+D9+1</f>
        <v>137</v>
      </c>
      <c r="E10" s="101">
        <f>COUNTA(E19:E83)+1</f>
        <v>49</v>
      </c>
      <c r="F10" s="417">
        <f>MIN(E19:E84)</f>
        <v>39.85</v>
      </c>
      <c r="G10" s="62">
        <f>AVERAGE(E19:E85)</f>
        <v>40.228541666666672</v>
      </c>
      <c r="H10" s="18">
        <v>3</v>
      </c>
      <c r="I10" s="105">
        <f t="shared" ref="I10:I13" si="0">G10-F10</f>
        <v>0.37854166666667055</v>
      </c>
      <c r="J10" s="110">
        <v>6.6950995370370373E-2</v>
      </c>
      <c r="K10" s="118">
        <f>J10-J9</f>
        <v>2.3920752314814817E-2</v>
      </c>
      <c r="L10" s="119">
        <f>K10+L8</f>
        <v>3.9159074074074075E-2</v>
      </c>
      <c r="M10" s="405" t="s">
        <v>262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125</v>
      </c>
      <c r="C11" s="96" t="s">
        <v>178</v>
      </c>
      <c r="D11" s="20">
        <f>COUNTA(F19:F83)+D10+1</f>
        <v>185</v>
      </c>
      <c r="E11" s="101">
        <f>COUNTA(F19:F83)+1</f>
        <v>48</v>
      </c>
      <c r="F11" s="135">
        <f>MIN(F19:F84)</f>
        <v>39.76</v>
      </c>
      <c r="G11" s="62">
        <f>AVERAGE(F19:F84)</f>
        <v>40.184255319148932</v>
      </c>
      <c r="H11" s="18">
        <v>4</v>
      </c>
      <c r="I11" s="105">
        <f t="shared" si="0"/>
        <v>0.42425531914893355</v>
      </c>
      <c r="J11" s="110">
        <v>9.0382256944444447E-2</v>
      </c>
      <c r="K11" s="118">
        <f>J11-J10</f>
        <v>2.3431261574074075E-2</v>
      </c>
      <c r="L11" s="119">
        <f>K11+L9</f>
        <v>5.1223182870370372E-2</v>
      </c>
      <c r="M11" s="405" t="s">
        <v>290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126</v>
      </c>
      <c r="C12" s="97" t="s">
        <v>187</v>
      </c>
      <c r="D12" s="20">
        <f>COUNTA(G19:G83)+D11+1</f>
        <v>230</v>
      </c>
      <c r="E12" s="101">
        <f>COUNTA(G19:G83)+1</f>
        <v>45</v>
      </c>
      <c r="F12" s="413">
        <f>MIN(G19:G84)</f>
        <v>39.979999999999997</v>
      </c>
      <c r="G12" s="62">
        <f>AVERAGE(G19:G884)</f>
        <v>40.360227272727272</v>
      </c>
      <c r="H12" s="18">
        <v>1</v>
      </c>
      <c r="I12" s="105">
        <f t="shared" si="0"/>
        <v>0.38022727272727508</v>
      </c>
      <c r="J12" s="110">
        <v>0.1125096412037037</v>
      </c>
      <c r="K12" s="118">
        <f>J12-J11</f>
        <v>2.2127384259259253E-2</v>
      </c>
      <c r="L12" s="120">
        <f t="shared" ref="L12" si="1">K12+L10</f>
        <v>6.1286458333333328E-2</v>
      </c>
      <c r="M12" s="405" t="s">
        <v>291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125</v>
      </c>
      <c r="C13" s="98" t="s">
        <v>193</v>
      </c>
      <c r="D13" s="134">
        <f>COUNTA(H19:H83)+D12+1</f>
        <v>256</v>
      </c>
      <c r="E13" s="399">
        <f>COUNTA(H19:H83)+1</f>
        <v>26</v>
      </c>
      <c r="F13" s="415">
        <f>MIN(H19:H84)</f>
        <v>39.729999999999997</v>
      </c>
      <c r="G13" s="411">
        <f>AVERAGE(H19:H84)</f>
        <v>40.206400000000002</v>
      </c>
      <c r="H13" s="86">
        <v>3</v>
      </c>
      <c r="I13" s="108">
        <f t="shared" si="0"/>
        <v>0.47640000000000526</v>
      </c>
      <c r="J13" s="111" t="str">
        <f>'Общие результаты'!G6</f>
        <v>03:00:08</v>
      </c>
      <c r="K13" s="121">
        <f>J13-J12</f>
        <v>1.2582951388888888E-2</v>
      </c>
      <c r="L13" s="122">
        <f>K13+L11</f>
        <v>6.3806134259259267E-2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39.93333333333333</v>
      </c>
      <c r="G14" s="42">
        <f>AVERAGE(G8,G10,G12)</f>
        <v>40.548084270120562</v>
      </c>
      <c r="H14" s="68" t="s">
        <v>213</v>
      </c>
      <c r="I14" s="43">
        <f>AVERAGE(I8,I10,I12)</f>
        <v>0.61475093678722936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39.806666666666665</v>
      </c>
      <c r="G15" s="26">
        <f>AVERAGE(G9,G11,G13)</f>
        <v>40.274861296859171</v>
      </c>
      <c r="H15" s="69" t="s">
        <v>214</v>
      </c>
      <c r="I15" s="27">
        <f>AVERAGE(I9,I11,I13)</f>
        <v>0.46819463019250424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39.869999999999997</v>
      </c>
      <c r="G16" s="30">
        <f>AVERAGE(C19:H90)</f>
        <v>40.38908366533866</v>
      </c>
      <c r="H16" s="31"/>
      <c r="I16" s="32">
        <f>AVERAGE(I8:I13)</f>
        <v>0.54147278348986683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Голуб Сергей</v>
      </c>
      <c r="D18" s="33" t="str">
        <f>B9</f>
        <v>Харченко Артем</v>
      </c>
      <c r="E18" s="33" t="str">
        <f>B10</f>
        <v>Голуб Сергей</v>
      </c>
      <c r="F18" s="33" t="str">
        <f>B11</f>
        <v>Харченко Артем</v>
      </c>
      <c r="G18" s="33" t="str">
        <f>B12</f>
        <v>Голуб Сергей</v>
      </c>
      <c r="H18" s="33" t="str">
        <f>B13</f>
        <v>Харченко Артем</v>
      </c>
      <c r="I18" s="17"/>
      <c r="J18" s="17"/>
    </row>
    <row r="19" spans="2:14" x14ac:dyDescent="0.3">
      <c r="B19" s="1">
        <v>1</v>
      </c>
      <c r="C19" s="34">
        <v>43.93</v>
      </c>
      <c r="D19" s="35">
        <v>42.79</v>
      </c>
      <c r="E19" s="35">
        <v>41.92</v>
      </c>
      <c r="F19" s="35">
        <v>41.85</v>
      </c>
      <c r="G19" s="35">
        <v>42.33</v>
      </c>
      <c r="H19" s="35">
        <v>41.12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41.57</v>
      </c>
      <c r="D20" s="37">
        <v>40.53</v>
      </c>
      <c r="E20" s="37">
        <v>40.799999999999997</v>
      </c>
      <c r="F20" s="37">
        <v>41.48</v>
      </c>
      <c r="G20" s="37">
        <v>40.24</v>
      </c>
      <c r="H20" s="37">
        <v>40.19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43.16</v>
      </c>
      <c r="D21" s="37">
        <v>40.340000000000003</v>
      </c>
      <c r="E21" s="37">
        <v>40.31</v>
      </c>
      <c r="F21" s="37">
        <v>40.46</v>
      </c>
      <c r="G21" s="37">
        <v>40.450000000000003</v>
      </c>
      <c r="H21" s="37">
        <v>40.020000000000003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42.54</v>
      </c>
      <c r="D22" s="37">
        <v>40.35</v>
      </c>
      <c r="E22" s="37">
        <v>40.229999999999997</v>
      </c>
      <c r="F22" s="37">
        <v>40.19</v>
      </c>
      <c r="G22" s="37">
        <v>40.24</v>
      </c>
      <c r="H22" s="37">
        <v>40.130000000000003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40.65</v>
      </c>
      <c r="D23" s="37">
        <v>40.22</v>
      </c>
      <c r="E23" s="37">
        <v>40.03</v>
      </c>
      <c r="F23" s="37">
        <v>40.85</v>
      </c>
      <c r="G23" s="37">
        <v>39.979999999999997</v>
      </c>
      <c r="H23" s="37">
        <v>40.42</v>
      </c>
      <c r="I23" s="123"/>
      <c r="J23" s="127"/>
      <c r="K23" s="123"/>
    </row>
    <row r="24" spans="2:14" x14ac:dyDescent="0.3">
      <c r="B24" s="1">
        <v>6</v>
      </c>
      <c r="C24" s="36">
        <v>40.69</v>
      </c>
      <c r="D24" s="37">
        <v>40.1</v>
      </c>
      <c r="E24" s="37">
        <v>40.06</v>
      </c>
      <c r="F24" s="37">
        <v>40.270000000000003</v>
      </c>
      <c r="G24" s="37">
        <v>40.64</v>
      </c>
      <c r="H24" s="37">
        <v>40.71</v>
      </c>
      <c r="I24" s="123"/>
      <c r="J24" s="127"/>
      <c r="K24" s="123"/>
    </row>
    <row r="25" spans="2:14" x14ac:dyDescent="0.3">
      <c r="B25" s="1">
        <v>7</v>
      </c>
      <c r="C25" s="36">
        <v>55.28</v>
      </c>
      <c r="D25" s="37">
        <v>40.58</v>
      </c>
      <c r="E25" s="37">
        <v>40.22</v>
      </c>
      <c r="F25" s="37">
        <v>39.950000000000003</v>
      </c>
      <c r="G25" s="37">
        <v>40.130000000000003</v>
      </c>
      <c r="H25" s="37">
        <v>40.270000000000003</v>
      </c>
      <c r="I25" s="123"/>
      <c r="J25" s="127"/>
      <c r="K25" s="123"/>
    </row>
    <row r="26" spans="2:14" x14ac:dyDescent="0.3">
      <c r="B26" s="1">
        <v>8</v>
      </c>
      <c r="C26" s="36">
        <v>40.479999999999997</v>
      </c>
      <c r="D26" s="37">
        <v>40.630000000000003</v>
      </c>
      <c r="E26" s="37">
        <v>40.15</v>
      </c>
      <c r="F26" s="37">
        <v>40.04</v>
      </c>
      <c r="G26" s="37">
        <v>40.33</v>
      </c>
      <c r="H26" s="37">
        <v>40.1</v>
      </c>
      <c r="I26" s="123"/>
      <c r="J26" s="127"/>
      <c r="K26" s="123"/>
    </row>
    <row r="27" spans="2:14" x14ac:dyDescent="0.3">
      <c r="B27" s="1">
        <v>9</v>
      </c>
      <c r="C27" s="41">
        <v>40.369999999999997</v>
      </c>
      <c r="D27" s="37">
        <v>42.23</v>
      </c>
      <c r="E27" s="37">
        <v>40.19</v>
      </c>
      <c r="F27" s="37">
        <v>42.95</v>
      </c>
      <c r="G27" s="37">
        <v>40.68</v>
      </c>
      <c r="H27" s="37">
        <v>40.06</v>
      </c>
      <c r="I27" s="123"/>
      <c r="J27" s="127"/>
      <c r="K27" s="123"/>
    </row>
    <row r="28" spans="2:14" x14ac:dyDescent="0.3">
      <c r="B28" s="1">
        <v>10</v>
      </c>
      <c r="C28" s="36">
        <v>40.200000000000003</v>
      </c>
      <c r="D28" s="37">
        <v>40.86</v>
      </c>
      <c r="E28" s="37">
        <v>40.49</v>
      </c>
      <c r="F28" s="37">
        <v>40.19</v>
      </c>
      <c r="G28" s="37">
        <v>40.42</v>
      </c>
      <c r="H28" s="37">
        <v>39.93</v>
      </c>
      <c r="I28" s="123"/>
      <c r="J28" s="127"/>
      <c r="K28" s="123"/>
    </row>
    <row r="29" spans="2:14" x14ac:dyDescent="0.3">
      <c r="B29" s="1">
        <v>11</v>
      </c>
      <c r="C29" s="36">
        <v>40.19</v>
      </c>
      <c r="D29" s="37">
        <v>40.31</v>
      </c>
      <c r="E29" s="37">
        <v>40.159999999999997</v>
      </c>
      <c r="F29" s="37">
        <v>39.89</v>
      </c>
      <c r="G29" s="37">
        <v>40.520000000000003</v>
      </c>
      <c r="H29" s="37">
        <v>40.4</v>
      </c>
      <c r="I29" s="123"/>
      <c r="J29" s="127"/>
      <c r="K29" s="123"/>
    </row>
    <row r="30" spans="2:14" x14ac:dyDescent="0.3">
      <c r="B30" s="1">
        <v>12</v>
      </c>
      <c r="C30" s="36">
        <v>40.21</v>
      </c>
      <c r="D30" s="37">
        <v>40.130000000000003</v>
      </c>
      <c r="E30" s="37">
        <v>40.28</v>
      </c>
      <c r="F30" s="37">
        <v>40</v>
      </c>
      <c r="G30" s="37">
        <v>40.229999999999997</v>
      </c>
      <c r="H30" s="37">
        <v>40.82</v>
      </c>
      <c r="I30" s="123"/>
      <c r="J30" s="127"/>
      <c r="K30" s="123"/>
    </row>
    <row r="31" spans="2:14" x14ac:dyDescent="0.3">
      <c r="B31" s="1">
        <v>13</v>
      </c>
      <c r="C31" s="36">
        <v>40.25</v>
      </c>
      <c r="D31" s="37">
        <v>40.25</v>
      </c>
      <c r="E31" s="37">
        <v>40.130000000000003</v>
      </c>
      <c r="F31" s="37">
        <v>40.19</v>
      </c>
      <c r="G31" s="37">
        <v>40.36</v>
      </c>
      <c r="H31" s="37">
        <v>41.43</v>
      </c>
      <c r="I31" s="123"/>
      <c r="J31" s="127"/>
      <c r="K31" s="124"/>
      <c r="L31" s="1"/>
    </row>
    <row r="32" spans="2:14" x14ac:dyDescent="0.3">
      <c r="B32" s="1">
        <v>14</v>
      </c>
      <c r="C32" s="39">
        <v>40.14</v>
      </c>
      <c r="D32" s="37">
        <v>40.24</v>
      </c>
      <c r="E32" s="37">
        <v>40.19</v>
      </c>
      <c r="F32" s="37">
        <v>40.020000000000003</v>
      </c>
      <c r="G32" s="37">
        <v>40.31</v>
      </c>
      <c r="H32" s="37">
        <v>40.03</v>
      </c>
      <c r="I32" s="123"/>
      <c r="J32" s="127"/>
      <c r="K32" s="124"/>
      <c r="L32" s="1"/>
    </row>
    <row r="33" spans="2:12" x14ac:dyDescent="0.3">
      <c r="B33" s="1">
        <v>15</v>
      </c>
      <c r="C33" s="36">
        <v>40.08</v>
      </c>
      <c r="D33" s="37">
        <v>40.22</v>
      </c>
      <c r="E33" s="37">
        <v>40.229999999999997</v>
      </c>
      <c r="F33" s="37">
        <v>39.94</v>
      </c>
      <c r="G33" s="37">
        <v>40.22</v>
      </c>
      <c r="H33" s="37">
        <v>39.86</v>
      </c>
      <c r="I33" s="123"/>
      <c r="J33" s="127"/>
      <c r="K33" s="124"/>
      <c r="L33" s="1"/>
    </row>
    <row r="34" spans="2:12" x14ac:dyDescent="0.3">
      <c r="B34" s="1">
        <v>16</v>
      </c>
      <c r="C34" s="36">
        <v>40.33</v>
      </c>
      <c r="D34" s="44">
        <v>40.28</v>
      </c>
      <c r="E34" s="37">
        <v>40.04</v>
      </c>
      <c r="F34" s="37">
        <v>39.96</v>
      </c>
      <c r="G34" s="37">
        <v>40.340000000000003</v>
      </c>
      <c r="H34" s="37">
        <v>40.020000000000003</v>
      </c>
      <c r="I34" s="123"/>
      <c r="J34" s="127"/>
      <c r="K34" s="124"/>
      <c r="L34" s="1"/>
    </row>
    <row r="35" spans="2:12" x14ac:dyDescent="0.3">
      <c r="B35" s="1">
        <v>17</v>
      </c>
      <c r="C35" s="36">
        <v>40.04</v>
      </c>
      <c r="D35" s="37">
        <v>42.91</v>
      </c>
      <c r="E35" s="37">
        <v>39.93</v>
      </c>
      <c r="F35" s="37">
        <v>40.82</v>
      </c>
      <c r="G35" s="37">
        <v>40.24</v>
      </c>
      <c r="H35" s="37">
        <v>39.94</v>
      </c>
      <c r="I35" s="123"/>
      <c r="J35" s="127"/>
      <c r="K35" s="124"/>
      <c r="L35" s="1"/>
    </row>
    <row r="36" spans="2:12" x14ac:dyDescent="0.3">
      <c r="B36" s="1">
        <v>18</v>
      </c>
      <c r="C36" s="36">
        <v>40.28</v>
      </c>
      <c r="D36" s="37">
        <v>40.31</v>
      </c>
      <c r="E36" s="37">
        <v>40.119999999999997</v>
      </c>
      <c r="F36" s="37">
        <v>40.020000000000003</v>
      </c>
      <c r="G36" s="37">
        <v>40.24</v>
      </c>
      <c r="H36" s="37">
        <v>39.729999999999997</v>
      </c>
      <c r="I36" s="123"/>
      <c r="J36" s="127"/>
      <c r="K36" s="124"/>
      <c r="L36" s="1"/>
    </row>
    <row r="37" spans="2:12" x14ac:dyDescent="0.3">
      <c r="B37" s="1">
        <v>19</v>
      </c>
      <c r="C37" s="36">
        <v>40.06</v>
      </c>
      <c r="D37" s="37">
        <v>40.020000000000003</v>
      </c>
      <c r="E37" s="37">
        <v>40.07</v>
      </c>
      <c r="F37" s="37">
        <v>39.909999999999997</v>
      </c>
      <c r="G37" s="37">
        <v>40.409999999999997</v>
      </c>
      <c r="H37" s="37">
        <v>39.840000000000003</v>
      </c>
      <c r="I37" s="123"/>
      <c r="J37" s="127"/>
      <c r="K37" s="124"/>
      <c r="L37" s="1"/>
    </row>
    <row r="38" spans="2:12" x14ac:dyDescent="0.3">
      <c r="B38" s="1">
        <v>20</v>
      </c>
      <c r="C38" s="36">
        <v>40.08</v>
      </c>
      <c r="D38" s="37">
        <v>40.08</v>
      </c>
      <c r="E38" s="37">
        <v>40.119999999999997</v>
      </c>
      <c r="F38" s="37">
        <v>40.06</v>
      </c>
      <c r="G38" s="37">
        <v>40.43</v>
      </c>
      <c r="H38" s="37">
        <v>39.89</v>
      </c>
      <c r="I38" s="123"/>
      <c r="J38" s="127"/>
      <c r="K38" s="124"/>
      <c r="L38" s="1"/>
    </row>
    <row r="39" spans="2:12" x14ac:dyDescent="0.3">
      <c r="B39" s="1">
        <v>21</v>
      </c>
      <c r="C39" s="36">
        <v>39.97</v>
      </c>
      <c r="D39" s="37">
        <v>39.950000000000003</v>
      </c>
      <c r="E39" s="37">
        <v>39.950000000000003</v>
      </c>
      <c r="F39" s="37">
        <v>39.96</v>
      </c>
      <c r="G39" s="37">
        <v>40.15</v>
      </c>
      <c r="H39" s="37">
        <v>39.75</v>
      </c>
      <c r="I39" s="123"/>
      <c r="J39" s="127"/>
      <c r="K39" s="124"/>
      <c r="L39" s="1"/>
    </row>
    <row r="40" spans="2:12" x14ac:dyDescent="0.3">
      <c r="B40" s="1">
        <v>22</v>
      </c>
      <c r="C40" s="36">
        <v>40.229999999999997</v>
      </c>
      <c r="D40" s="37">
        <v>40.549999999999997</v>
      </c>
      <c r="E40" s="37">
        <v>39.97</v>
      </c>
      <c r="F40" s="37">
        <v>39.89</v>
      </c>
      <c r="G40" s="37">
        <v>40.17</v>
      </c>
      <c r="H40" s="37">
        <v>39.93</v>
      </c>
      <c r="I40" s="123"/>
      <c r="J40" s="127"/>
      <c r="K40" s="124"/>
      <c r="L40" s="1"/>
    </row>
    <row r="41" spans="2:12" x14ac:dyDescent="0.3">
      <c r="B41" s="1">
        <v>23</v>
      </c>
      <c r="C41" s="36">
        <v>40.32</v>
      </c>
      <c r="D41" s="37">
        <v>40.39</v>
      </c>
      <c r="E41" s="37">
        <v>40.01</v>
      </c>
      <c r="F41" s="37">
        <v>39.99</v>
      </c>
      <c r="G41" s="37">
        <v>40.22</v>
      </c>
      <c r="H41" s="37">
        <v>39.950000000000003</v>
      </c>
      <c r="I41" s="123"/>
      <c r="J41" s="127"/>
      <c r="K41" s="124"/>
      <c r="L41" s="1"/>
    </row>
    <row r="42" spans="2:12" x14ac:dyDescent="0.3">
      <c r="B42" s="1">
        <v>24</v>
      </c>
      <c r="C42" s="36">
        <v>40.159999999999997</v>
      </c>
      <c r="D42" s="37">
        <v>40.18</v>
      </c>
      <c r="E42" s="37">
        <v>40.04</v>
      </c>
      <c r="F42" s="37">
        <v>40.03</v>
      </c>
      <c r="G42" s="37">
        <v>40.229999999999997</v>
      </c>
      <c r="H42" s="37">
        <v>39.83</v>
      </c>
      <c r="I42" s="123"/>
      <c r="J42" s="127"/>
      <c r="K42" s="124"/>
      <c r="L42" s="1"/>
    </row>
    <row r="43" spans="2:12" x14ac:dyDescent="0.3">
      <c r="B43" s="1">
        <v>25</v>
      </c>
      <c r="C43" s="36">
        <v>40.08</v>
      </c>
      <c r="D43" s="37">
        <v>40.369999999999997</v>
      </c>
      <c r="E43" s="37">
        <v>40.19</v>
      </c>
      <c r="F43" s="37">
        <v>40.07</v>
      </c>
      <c r="G43" s="37">
        <v>41.07</v>
      </c>
      <c r="H43" s="37">
        <v>40.79</v>
      </c>
      <c r="I43" s="123"/>
      <c r="J43" s="127"/>
      <c r="K43" s="124"/>
      <c r="L43" s="1"/>
    </row>
    <row r="44" spans="2:12" x14ac:dyDescent="0.3">
      <c r="B44" s="1">
        <v>26</v>
      </c>
      <c r="C44" s="36">
        <v>40.11</v>
      </c>
      <c r="D44" s="37">
        <v>40.43</v>
      </c>
      <c r="E44" s="37">
        <v>39.950000000000003</v>
      </c>
      <c r="F44" s="37">
        <v>40.049999999999997</v>
      </c>
      <c r="G44" s="37">
        <v>40.380000000000003</v>
      </c>
      <c r="H44" s="37"/>
      <c r="I44" s="123"/>
      <c r="J44" s="127"/>
      <c r="K44" s="124"/>
      <c r="L44" s="1"/>
    </row>
    <row r="45" spans="2:12" x14ac:dyDescent="0.3">
      <c r="B45" s="1">
        <v>27</v>
      </c>
      <c r="C45" s="36">
        <v>40.19</v>
      </c>
      <c r="D45" s="37">
        <v>40.32</v>
      </c>
      <c r="E45" s="37">
        <v>40.81</v>
      </c>
      <c r="F45" s="37">
        <v>39.909999999999997</v>
      </c>
      <c r="G45" s="37">
        <v>40.17</v>
      </c>
      <c r="H45" s="37"/>
      <c r="I45" s="123"/>
      <c r="J45" s="127"/>
      <c r="K45" s="124"/>
      <c r="L45" s="1"/>
    </row>
    <row r="46" spans="2:12" x14ac:dyDescent="0.3">
      <c r="B46" s="1">
        <v>28</v>
      </c>
      <c r="C46" s="36">
        <v>40.32</v>
      </c>
      <c r="D46" s="37">
        <v>40.31</v>
      </c>
      <c r="E46" s="37">
        <v>39.950000000000003</v>
      </c>
      <c r="F46" s="37">
        <v>39.93</v>
      </c>
      <c r="G46" s="37">
        <v>40.32</v>
      </c>
      <c r="H46" s="37"/>
      <c r="I46" s="123"/>
      <c r="J46" s="127"/>
      <c r="K46" s="124"/>
      <c r="L46" s="1"/>
    </row>
    <row r="47" spans="2:12" x14ac:dyDescent="0.3">
      <c r="B47" s="1">
        <v>29</v>
      </c>
      <c r="C47" s="36">
        <v>40.26</v>
      </c>
      <c r="D47" s="37">
        <v>40.35</v>
      </c>
      <c r="E47" s="37">
        <v>40.9</v>
      </c>
      <c r="F47" s="37">
        <v>39.92</v>
      </c>
      <c r="G47" s="37">
        <v>40.340000000000003</v>
      </c>
      <c r="H47" s="37"/>
      <c r="I47" s="123"/>
      <c r="J47" s="127"/>
      <c r="K47" s="124"/>
      <c r="L47" s="1"/>
    </row>
    <row r="48" spans="2:12" x14ac:dyDescent="0.3">
      <c r="B48" s="1">
        <v>30</v>
      </c>
      <c r="C48" s="36">
        <v>40.200000000000003</v>
      </c>
      <c r="D48" s="37">
        <v>40.22</v>
      </c>
      <c r="E48" s="37">
        <v>40.15</v>
      </c>
      <c r="F48" s="37">
        <v>39.81</v>
      </c>
      <c r="G48" s="37">
        <v>40.299999999999997</v>
      </c>
      <c r="H48" s="37"/>
      <c r="I48" s="123"/>
      <c r="J48" s="127"/>
      <c r="K48" s="124"/>
      <c r="L48" s="1"/>
    </row>
    <row r="49" spans="2:12" x14ac:dyDescent="0.3">
      <c r="B49" s="1">
        <v>31</v>
      </c>
      <c r="C49" s="36">
        <v>40.35</v>
      </c>
      <c r="D49" s="37">
        <v>40.130000000000003</v>
      </c>
      <c r="E49" s="37">
        <v>40.119999999999997</v>
      </c>
      <c r="F49" s="37">
        <v>40.01</v>
      </c>
      <c r="G49" s="37">
        <v>40.479999999999997</v>
      </c>
      <c r="H49" s="37"/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41.36</v>
      </c>
      <c r="E50" s="37">
        <v>40.479999999999997</v>
      </c>
      <c r="F50" s="37">
        <v>39.81</v>
      </c>
      <c r="G50" s="37">
        <v>40.270000000000003</v>
      </c>
      <c r="H50" s="37"/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40.18</v>
      </c>
      <c r="E51" s="37">
        <v>40.049999999999997</v>
      </c>
      <c r="F51" s="37">
        <v>39.86</v>
      </c>
      <c r="G51" s="37">
        <v>40.29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40.15</v>
      </c>
      <c r="E52" s="37">
        <v>40.130000000000003</v>
      </c>
      <c r="F52" s="37">
        <v>40.04</v>
      </c>
      <c r="G52" s="37">
        <v>40.229999999999997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40.18</v>
      </c>
      <c r="E53" s="37">
        <v>40.630000000000003</v>
      </c>
      <c r="F53" s="37">
        <v>39.89</v>
      </c>
      <c r="G53" s="37">
        <v>40.090000000000003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40.130000000000003</v>
      </c>
      <c r="E54" s="37">
        <v>40.08</v>
      </c>
      <c r="F54" s="37">
        <v>39.869999999999997</v>
      </c>
      <c r="G54" s="37">
        <v>40.29</v>
      </c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40.130000000000003</v>
      </c>
      <c r="E55" s="37">
        <v>40.479999999999997</v>
      </c>
      <c r="F55" s="37">
        <v>39.76</v>
      </c>
      <c r="G55" s="37">
        <v>40.22</v>
      </c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40.1</v>
      </c>
      <c r="E56" s="37">
        <v>39.85</v>
      </c>
      <c r="F56" s="37">
        <v>40.04</v>
      </c>
      <c r="G56" s="37">
        <v>40.21</v>
      </c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40.270000000000003</v>
      </c>
      <c r="E57" s="37">
        <v>40.07</v>
      </c>
      <c r="F57" s="37">
        <v>39.93</v>
      </c>
      <c r="G57" s="37">
        <v>40.229999999999997</v>
      </c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40.520000000000003</v>
      </c>
      <c r="E58" s="37">
        <v>40.18</v>
      </c>
      <c r="F58" s="37">
        <v>39.93</v>
      </c>
      <c r="G58" s="37">
        <v>40.15</v>
      </c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40.04</v>
      </c>
      <c r="E59" s="37">
        <v>40.15</v>
      </c>
      <c r="F59" s="37">
        <v>40.6</v>
      </c>
      <c r="G59" s="37">
        <v>40.450000000000003</v>
      </c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40.130000000000003</v>
      </c>
      <c r="E60" s="37">
        <v>39.9</v>
      </c>
      <c r="F60" s="37">
        <v>40</v>
      </c>
      <c r="G60" s="37">
        <v>40.299999999999997</v>
      </c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40.14</v>
      </c>
      <c r="E61" s="37">
        <v>39.99</v>
      </c>
      <c r="F61" s="37">
        <v>39.85</v>
      </c>
      <c r="G61" s="37">
        <v>40.36</v>
      </c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40.26</v>
      </c>
      <c r="E62" s="37">
        <v>39.97</v>
      </c>
      <c r="F62" s="37">
        <v>39.93</v>
      </c>
      <c r="G62" s="37">
        <v>40.19</v>
      </c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40.1</v>
      </c>
      <c r="E63" s="37">
        <v>40.54</v>
      </c>
      <c r="F63" s="37">
        <v>40.58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40.01</v>
      </c>
      <c r="E64" s="37">
        <v>40.270000000000003</v>
      </c>
      <c r="F64" s="37">
        <v>40.020000000000003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40.08</v>
      </c>
      <c r="E65" s="37">
        <v>40.15</v>
      </c>
      <c r="F65" s="37">
        <v>39.94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41.43</v>
      </c>
      <c r="E66" s="37">
        <v>40.340000000000003</v>
      </c>
      <c r="F66" s="37"/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40.200000000000003</v>
      </c>
      <c r="E67" s="37"/>
      <c r="F67" s="37"/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39.93</v>
      </c>
      <c r="E68" s="37"/>
      <c r="F68" s="37"/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41.09</v>
      </c>
      <c r="E69" s="37"/>
      <c r="F69" s="37"/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40.119999999999997</v>
      </c>
      <c r="E70" s="37"/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40.15</v>
      </c>
      <c r="E71" s="37"/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40.08</v>
      </c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40.79</v>
      </c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40.15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2:P81"/>
  <sheetViews>
    <sheetView topLeftCell="A10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107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109</v>
      </c>
      <c r="C8" s="95" t="s">
        <v>193</v>
      </c>
      <c r="D8" s="133">
        <f>COUNTA(C19:C83)</f>
        <v>32</v>
      </c>
      <c r="E8" s="100">
        <f>COUNTA(C19:C83)</f>
        <v>32</v>
      </c>
      <c r="F8" s="142">
        <f>MIN(C19:C82)</f>
        <v>39.75</v>
      </c>
      <c r="G8" s="136">
        <f>AVERAGE(C19:C85)</f>
        <v>40.509062499999999</v>
      </c>
      <c r="H8" s="81">
        <v>4</v>
      </c>
      <c r="I8" s="104">
        <f>G8-F8</f>
        <v>0.75906249999999886</v>
      </c>
      <c r="J8" s="109">
        <v>1.5513738425925926E-2</v>
      </c>
      <c r="K8" s="116">
        <f>J8</f>
        <v>1.5513738425925926E-2</v>
      </c>
      <c r="L8" s="117">
        <f>K8</f>
        <v>1.5513738425925926E-2</v>
      </c>
      <c r="M8" s="404" t="s">
        <v>283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108</v>
      </c>
      <c r="C9" s="96" t="s">
        <v>171</v>
      </c>
      <c r="D9" s="20">
        <f>COUNTA(D19:D83)+D8+1</f>
        <v>68</v>
      </c>
      <c r="E9" s="101">
        <f>COUNTA(D19:D83)+1</f>
        <v>36</v>
      </c>
      <c r="F9" s="421">
        <f>MIN(D19:D82)</f>
        <v>40.29</v>
      </c>
      <c r="G9" s="63">
        <f>AVERAGE(D19:D84)</f>
        <v>40.609428571428566</v>
      </c>
      <c r="H9" s="18">
        <v>7</v>
      </c>
      <c r="I9" s="105">
        <f>G9-F9</f>
        <v>0.31942857142856695</v>
      </c>
      <c r="J9" s="110">
        <v>3.3541111111111112E-2</v>
      </c>
      <c r="K9" s="118">
        <f>J9-J8</f>
        <v>1.8027372685185186E-2</v>
      </c>
      <c r="L9" s="119">
        <f>K9</f>
        <v>1.8027372685185186E-2</v>
      </c>
      <c r="M9" s="405" t="s">
        <v>284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109</v>
      </c>
      <c r="C10" s="96" t="s">
        <v>200</v>
      </c>
      <c r="D10" s="20">
        <f>COUNTA(E19:E83)+D9+1</f>
        <v>105</v>
      </c>
      <c r="E10" s="101">
        <f>COUNTA(E19:E83)+1</f>
        <v>37</v>
      </c>
      <c r="F10" s="417">
        <f>MIN(E19:E84)</f>
        <v>39.729999999999997</v>
      </c>
      <c r="G10" s="62">
        <f>AVERAGE(E19:E85)</f>
        <v>40.208333333333343</v>
      </c>
      <c r="H10" s="18">
        <v>3</v>
      </c>
      <c r="I10" s="105">
        <f t="shared" ref="I10:I13" si="0">G10-F10</f>
        <v>0.47833333333334593</v>
      </c>
      <c r="J10" s="110">
        <v>5.1851724537037035E-2</v>
      </c>
      <c r="K10" s="118">
        <f>J10-J9</f>
        <v>1.8310613425925923E-2</v>
      </c>
      <c r="L10" s="119">
        <f>K10+L8</f>
        <v>3.3824351851851849E-2</v>
      </c>
      <c r="M10" s="405" t="s">
        <v>285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108</v>
      </c>
      <c r="C11" s="96" t="s">
        <v>190</v>
      </c>
      <c r="D11" s="20">
        <f>COUNTA(F19:F83)+D10+1</f>
        <v>146</v>
      </c>
      <c r="E11" s="101">
        <f>COUNTA(F19:F83)+1</f>
        <v>41</v>
      </c>
      <c r="F11" s="135">
        <f>MIN(F19:F84)</f>
        <v>40.049999999999997</v>
      </c>
      <c r="G11" s="62">
        <f>AVERAGE(F19:F84)</f>
        <v>40.466500000000003</v>
      </c>
      <c r="H11" s="18">
        <v>1</v>
      </c>
      <c r="I11" s="105">
        <f t="shared" si="0"/>
        <v>0.41650000000000631</v>
      </c>
      <c r="J11" s="110">
        <v>7.2156874999999995E-2</v>
      </c>
      <c r="K11" s="118">
        <f>J11-J10</f>
        <v>2.0305150462962961E-2</v>
      </c>
      <c r="L11" s="119">
        <f>K11+L9</f>
        <v>3.8332523148148147E-2</v>
      </c>
      <c r="M11" s="405" t="s">
        <v>286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109</v>
      </c>
      <c r="C12" s="97" t="s">
        <v>194</v>
      </c>
      <c r="D12" s="20">
        <f>COUNTA(G19:G83)+D11+1</f>
        <v>201</v>
      </c>
      <c r="E12" s="101">
        <f>COUNTA(G19:G83)+1</f>
        <v>55</v>
      </c>
      <c r="F12" s="413">
        <f>MIN(G19:G84)</f>
        <v>39.869999999999997</v>
      </c>
      <c r="G12" s="62">
        <f>AVERAGE(G19:G884)</f>
        <v>40.354444444444454</v>
      </c>
      <c r="H12" s="18">
        <v>2</v>
      </c>
      <c r="I12" s="105">
        <f t="shared" si="0"/>
        <v>0.48444444444445622</v>
      </c>
      <c r="J12" s="110">
        <v>9.8940358796296299E-2</v>
      </c>
      <c r="K12" s="118">
        <f>J12-J11</f>
        <v>2.6783483796296303E-2</v>
      </c>
      <c r="L12" s="120">
        <f t="shared" ref="L12" si="1">K12+L10</f>
        <v>6.0607835648148152E-2</v>
      </c>
      <c r="M12" s="405" t="s">
        <v>287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108</v>
      </c>
      <c r="C13" s="98" t="s">
        <v>184</v>
      </c>
      <c r="D13" s="134">
        <f>COUNTA(H19:H83)+D12+1</f>
        <v>256</v>
      </c>
      <c r="E13" s="399">
        <f>COUNTA(H19:H83)+1</f>
        <v>55</v>
      </c>
      <c r="F13" s="415">
        <f>MIN(H19:H84)</f>
        <v>39.72</v>
      </c>
      <c r="G13" s="411">
        <f>AVERAGE(H19:H84)</f>
        <v>40.337777777777774</v>
      </c>
      <c r="H13" s="86">
        <v>1</v>
      </c>
      <c r="I13" s="108">
        <f t="shared" si="0"/>
        <v>0.61777777777777487</v>
      </c>
      <c r="J13" s="111" t="str">
        <f>'Общие результаты'!G6</f>
        <v>03:00:08</v>
      </c>
      <c r="K13" s="121">
        <f>J13-J12</f>
        <v>2.615223379629629E-2</v>
      </c>
      <c r="L13" s="122">
        <f>K13+L11</f>
        <v>6.4484756944444444E-2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39.783333333333331</v>
      </c>
      <c r="G14" s="42">
        <f>AVERAGE(G8,G10,G12)</f>
        <v>40.357280092592596</v>
      </c>
      <c r="H14" s="68" t="s">
        <v>215</v>
      </c>
      <c r="I14" s="43">
        <f>AVERAGE(I8,I10,I12)</f>
        <v>0.57394675925926697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40.020000000000003</v>
      </c>
      <c r="G15" s="26">
        <f>AVERAGE(G9,G11,G13)</f>
        <v>40.471235449735445</v>
      </c>
      <c r="H15" s="69" t="s">
        <v>216</v>
      </c>
      <c r="I15" s="27">
        <f>AVERAGE(I9,I11,I13)</f>
        <v>0.45123544973544938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39.901666666666664</v>
      </c>
      <c r="G16" s="30">
        <f>AVERAGE(C19:H90)</f>
        <v>40.403027888446239</v>
      </c>
      <c r="H16" s="31"/>
      <c r="I16" s="32">
        <f>AVERAGE(I8:I13)</f>
        <v>0.51259110449735823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Замула Илья</v>
      </c>
      <c r="D18" s="33" t="str">
        <f>B9</f>
        <v>Новиков Герман</v>
      </c>
      <c r="E18" s="33" t="str">
        <f>B10</f>
        <v>Замула Илья</v>
      </c>
      <c r="F18" s="33" t="str">
        <f>B11</f>
        <v>Новиков Герман</v>
      </c>
      <c r="G18" s="33" t="str">
        <f>B12</f>
        <v>Замула Илья</v>
      </c>
      <c r="H18" s="33" t="str">
        <f>B13</f>
        <v>Новиков Герман</v>
      </c>
      <c r="I18" s="17"/>
      <c r="J18" s="17"/>
    </row>
    <row r="19" spans="2:14" x14ac:dyDescent="0.3">
      <c r="B19" s="1">
        <v>1</v>
      </c>
      <c r="C19" s="34">
        <v>43.98</v>
      </c>
      <c r="D19" s="35">
        <v>41.94</v>
      </c>
      <c r="E19" s="35">
        <v>42.78</v>
      </c>
      <c r="F19" s="35">
        <v>42.28</v>
      </c>
      <c r="G19" s="35">
        <v>41.31</v>
      </c>
      <c r="H19" s="35">
        <v>41.67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41.1</v>
      </c>
      <c r="D20" s="37">
        <v>40.57</v>
      </c>
      <c r="E20" s="37">
        <v>40.19</v>
      </c>
      <c r="F20" s="37">
        <v>40.450000000000003</v>
      </c>
      <c r="G20" s="37">
        <v>40.200000000000003</v>
      </c>
      <c r="H20" s="37">
        <v>40.32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44.22</v>
      </c>
      <c r="D21" s="37">
        <v>40.619999999999997</v>
      </c>
      <c r="E21" s="37">
        <v>39.79</v>
      </c>
      <c r="F21" s="37">
        <v>40.28</v>
      </c>
      <c r="G21" s="37">
        <v>40.270000000000003</v>
      </c>
      <c r="H21" s="37">
        <v>41.41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42.52</v>
      </c>
      <c r="D22" s="37">
        <v>40.67</v>
      </c>
      <c r="E22" s="37">
        <v>40.549999999999997</v>
      </c>
      <c r="F22" s="37">
        <v>40.049999999999997</v>
      </c>
      <c r="G22" s="37">
        <v>40.049999999999997</v>
      </c>
      <c r="H22" s="37">
        <v>43.61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40.72</v>
      </c>
      <c r="D23" s="37">
        <v>40.6</v>
      </c>
      <c r="E23" s="37">
        <v>40.93</v>
      </c>
      <c r="F23" s="37">
        <v>40.47</v>
      </c>
      <c r="G23" s="37">
        <v>40.14</v>
      </c>
      <c r="H23" s="37">
        <v>41.15</v>
      </c>
      <c r="I23" s="123"/>
      <c r="J23" s="127"/>
      <c r="K23" s="123"/>
    </row>
    <row r="24" spans="2:14" x14ac:dyDescent="0.3">
      <c r="B24" s="1">
        <v>6</v>
      </c>
      <c r="C24" s="36">
        <v>40.57</v>
      </c>
      <c r="D24" s="37">
        <v>40.4</v>
      </c>
      <c r="E24" s="37">
        <v>39.840000000000003</v>
      </c>
      <c r="F24" s="37">
        <v>40.21</v>
      </c>
      <c r="G24" s="37">
        <v>40.22</v>
      </c>
      <c r="H24" s="37">
        <v>40.19</v>
      </c>
      <c r="I24" s="123"/>
      <c r="J24" s="127"/>
      <c r="K24" s="123"/>
    </row>
    <row r="25" spans="2:14" x14ac:dyDescent="0.3">
      <c r="B25" s="1">
        <v>7</v>
      </c>
      <c r="C25" s="36">
        <v>42.25</v>
      </c>
      <c r="D25" s="37">
        <v>40.619999999999997</v>
      </c>
      <c r="E25" s="37">
        <v>39.950000000000003</v>
      </c>
      <c r="F25" s="37">
        <v>40.25</v>
      </c>
      <c r="G25" s="37">
        <v>41.68</v>
      </c>
      <c r="H25" s="37">
        <v>40.28</v>
      </c>
      <c r="I25" s="123"/>
      <c r="J25" s="127"/>
      <c r="K25" s="123"/>
    </row>
    <row r="26" spans="2:14" x14ac:dyDescent="0.3">
      <c r="B26" s="1">
        <v>8</v>
      </c>
      <c r="C26" s="36">
        <v>39.93</v>
      </c>
      <c r="D26" s="37">
        <v>40.31</v>
      </c>
      <c r="E26" s="37">
        <v>39.93</v>
      </c>
      <c r="F26" s="37">
        <v>42.07</v>
      </c>
      <c r="G26" s="37">
        <v>40.119999999999997</v>
      </c>
      <c r="H26" s="37">
        <v>40.1</v>
      </c>
      <c r="I26" s="123"/>
      <c r="J26" s="127"/>
      <c r="K26" s="123"/>
    </row>
    <row r="27" spans="2:14" x14ac:dyDescent="0.3">
      <c r="B27" s="1">
        <v>9</v>
      </c>
      <c r="C27" s="41">
        <v>40.44</v>
      </c>
      <c r="D27" s="37">
        <v>40.409999999999997</v>
      </c>
      <c r="E27" s="37">
        <v>39.75</v>
      </c>
      <c r="F27" s="37">
        <v>40.14</v>
      </c>
      <c r="G27" s="37">
        <v>39.99</v>
      </c>
      <c r="H27" s="37">
        <v>40.229999999999997</v>
      </c>
      <c r="I27" s="123"/>
      <c r="J27" s="127"/>
      <c r="K27" s="123"/>
    </row>
    <row r="28" spans="2:14" x14ac:dyDescent="0.3">
      <c r="B28" s="1">
        <v>10</v>
      </c>
      <c r="C28" s="36">
        <v>40.159999999999997</v>
      </c>
      <c r="D28" s="37">
        <v>40.630000000000003</v>
      </c>
      <c r="E28" s="37">
        <v>40.049999999999997</v>
      </c>
      <c r="F28" s="37">
        <v>40.79</v>
      </c>
      <c r="G28" s="37">
        <v>40.18</v>
      </c>
      <c r="H28" s="37">
        <v>40.950000000000003</v>
      </c>
      <c r="I28" s="123"/>
      <c r="J28" s="127"/>
      <c r="K28" s="123"/>
    </row>
    <row r="29" spans="2:14" x14ac:dyDescent="0.3">
      <c r="B29" s="1">
        <v>11</v>
      </c>
      <c r="C29" s="36">
        <v>40.130000000000003</v>
      </c>
      <c r="D29" s="37">
        <v>40.56</v>
      </c>
      <c r="E29" s="37">
        <v>40.35</v>
      </c>
      <c r="F29" s="37">
        <v>40.450000000000003</v>
      </c>
      <c r="G29" s="37">
        <v>39.869999999999997</v>
      </c>
      <c r="H29" s="37">
        <v>40.14</v>
      </c>
      <c r="I29" s="123"/>
      <c r="J29" s="127"/>
      <c r="K29" s="123"/>
    </row>
    <row r="30" spans="2:14" x14ac:dyDescent="0.3">
      <c r="B30" s="1">
        <v>12</v>
      </c>
      <c r="C30" s="36">
        <v>40.03</v>
      </c>
      <c r="D30" s="37">
        <v>40.44</v>
      </c>
      <c r="E30" s="37">
        <v>39.96</v>
      </c>
      <c r="F30" s="37">
        <v>40.380000000000003</v>
      </c>
      <c r="G30" s="37">
        <v>40.159999999999997</v>
      </c>
      <c r="H30" s="37">
        <v>40.11</v>
      </c>
      <c r="I30" s="123"/>
      <c r="J30" s="127"/>
      <c r="K30" s="123"/>
    </row>
    <row r="31" spans="2:14" x14ac:dyDescent="0.3">
      <c r="B31" s="1">
        <v>13</v>
      </c>
      <c r="C31" s="36">
        <v>40</v>
      </c>
      <c r="D31" s="37">
        <v>40.65</v>
      </c>
      <c r="E31" s="37">
        <v>39.840000000000003</v>
      </c>
      <c r="F31" s="37">
        <v>40.380000000000003</v>
      </c>
      <c r="G31" s="37">
        <v>40.21</v>
      </c>
      <c r="H31" s="37">
        <v>39.93</v>
      </c>
      <c r="I31" s="123"/>
      <c r="J31" s="127"/>
      <c r="K31" s="124"/>
      <c r="L31" s="1"/>
    </row>
    <row r="32" spans="2:14" x14ac:dyDescent="0.3">
      <c r="B32" s="1">
        <v>14</v>
      </c>
      <c r="C32" s="39">
        <v>39.93</v>
      </c>
      <c r="D32" s="37">
        <v>40.64</v>
      </c>
      <c r="E32" s="37">
        <v>39.99</v>
      </c>
      <c r="F32" s="37">
        <v>40.270000000000003</v>
      </c>
      <c r="G32" s="37">
        <v>40.15</v>
      </c>
      <c r="H32" s="37">
        <v>40.17</v>
      </c>
      <c r="I32" s="123"/>
      <c r="J32" s="127"/>
      <c r="K32" s="124"/>
      <c r="L32" s="1"/>
    </row>
    <row r="33" spans="2:12" x14ac:dyDescent="0.3">
      <c r="B33" s="1">
        <v>15</v>
      </c>
      <c r="C33" s="36">
        <v>40.020000000000003</v>
      </c>
      <c r="D33" s="37">
        <v>40.69</v>
      </c>
      <c r="E33" s="37">
        <v>40.6</v>
      </c>
      <c r="F33" s="37">
        <v>40.450000000000003</v>
      </c>
      <c r="G33" s="37">
        <v>40.08</v>
      </c>
      <c r="H33" s="37">
        <v>40.28</v>
      </c>
      <c r="I33" s="123"/>
      <c r="J33" s="127"/>
      <c r="K33" s="124"/>
      <c r="L33" s="1"/>
    </row>
    <row r="34" spans="2:12" x14ac:dyDescent="0.3">
      <c r="B34" s="1">
        <v>16</v>
      </c>
      <c r="C34" s="36">
        <v>39.979999999999997</v>
      </c>
      <c r="D34" s="44">
        <v>40.57</v>
      </c>
      <c r="E34" s="37">
        <v>39.729999999999997</v>
      </c>
      <c r="F34" s="37">
        <v>40.35</v>
      </c>
      <c r="G34" s="37">
        <v>40.090000000000003</v>
      </c>
      <c r="H34" s="37">
        <v>40.15</v>
      </c>
      <c r="I34" s="123"/>
      <c r="J34" s="127"/>
      <c r="K34" s="124"/>
      <c r="L34" s="1"/>
    </row>
    <row r="35" spans="2:12" x14ac:dyDescent="0.3">
      <c r="B35" s="1">
        <v>17</v>
      </c>
      <c r="C35" s="36">
        <v>39.82</v>
      </c>
      <c r="D35" s="37">
        <v>40.520000000000003</v>
      </c>
      <c r="E35" s="37">
        <v>40.03</v>
      </c>
      <c r="F35" s="37">
        <v>40.35</v>
      </c>
      <c r="G35" s="37">
        <v>40.200000000000003</v>
      </c>
      <c r="H35" s="37">
        <v>39.89</v>
      </c>
      <c r="I35" s="123"/>
      <c r="J35" s="127"/>
      <c r="K35" s="124"/>
      <c r="L35" s="1"/>
    </row>
    <row r="36" spans="2:12" x14ac:dyDescent="0.3">
      <c r="B36" s="1">
        <v>18</v>
      </c>
      <c r="C36" s="36">
        <v>39.75</v>
      </c>
      <c r="D36" s="37">
        <v>40.32</v>
      </c>
      <c r="E36" s="37">
        <v>40.54</v>
      </c>
      <c r="F36" s="37">
        <v>40.46</v>
      </c>
      <c r="G36" s="37">
        <v>40.35</v>
      </c>
      <c r="H36" s="37">
        <v>40.14</v>
      </c>
      <c r="I36" s="123"/>
      <c r="J36" s="127"/>
      <c r="K36" s="124"/>
      <c r="L36" s="1"/>
    </row>
    <row r="37" spans="2:12" x14ac:dyDescent="0.3">
      <c r="B37" s="1">
        <v>19</v>
      </c>
      <c r="C37" s="36">
        <v>39.9</v>
      </c>
      <c r="D37" s="37">
        <v>40.31</v>
      </c>
      <c r="E37" s="37">
        <v>39.92</v>
      </c>
      <c r="F37" s="37">
        <v>40.4</v>
      </c>
      <c r="G37" s="37">
        <v>40.28</v>
      </c>
      <c r="H37" s="37">
        <v>40.32</v>
      </c>
      <c r="I37" s="123"/>
      <c r="J37" s="127"/>
      <c r="K37" s="124"/>
      <c r="L37" s="1"/>
    </row>
    <row r="38" spans="2:12" x14ac:dyDescent="0.3">
      <c r="B38" s="1">
        <v>20</v>
      </c>
      <c r="C38" s="36">
        <v>40.020000000000003</v>
      </c>
      <c r="D38" s="37">
        <v>40.799999999999997</v>
      </c>
      <c r="E38" s="37">
        <v>40.14</v>
      </c>
      <c r="F38" s="37">
        <v>40.39</v>
      </c>
      <c r="G38" s="37">
        <v>40.020000000000003</v>
      </c>
      <c r="H38" s="37">
        <v>39.99</v>
      </c>
      <c r="I38" s="123"/>
      <c r="J38" s="127"/>
      <c r="K38" s="124"/>
      <c r="L38" s="1"/>
    </row>
    <row r="39" spans="2:12" x14ac:dyDescent="0.3">
      <c r="B39" s="1">
        <v>21</v>
      </c>
      <c r="C39" s="36">
        <v>40.19</v>
      </c>
      <c r="D39" s="37">
        <v>40.31</v>
      </c>
      <c r="E39" s="37">
        <v>39.97</v>
      </c>
      <c r="F39" s="37">
        <v>40.26</v>
      </c>
      <c r="G39" s="37">
        <v>40.340000000000003</v>
      </c>
      <c r="H39" s="37">
        <v>39.979999999999997</v>
      </c>
      <c r="I39" s="123"/>
      <c r="J39" s="127"/>
      <c r="K39" s="124"/>
      <c r="L39" s="1"/>
    </row>
    <row r="40" spans="2:12" x14ac:dyDescent="0.3">
      <c r="B40" s="1">
        <v>22</v>
      </c>
      <c r="C40" s="36">
        <v>40.44</v>
      </c>
      <c r="D40" s="37">
        <v>40.380000000000003</v>
      </c>
      <c r="E40" s="37">
        <v>40.35</v>
      </c>
      <c r="F40" s="37">
        <v>40.43</v>
      </c>
      <c r="G40" s="37">
        <v>40.31</v>
      </c>
      <c r="H40" s="37">
        <v>39.89</v>
      </c>
      <c r="I40" s="123"/>
      <c r="J40" s="127"/>
      <c r="K40" s="124"/>
      <c r="L40" s="1"/>
    </row>
    <row r="41" spans="2:12" x14ac:dyDescent="0.3">
      <c r="B41" s="1">
        <v>23</v>
      </c>
      <c r="C41" s="36">
        <v>39.979999999999997</v>
      </c>
      <c r="D41" s="37">
        <v>40.29</v>
      </c>
      <c r="E41" s="37">
        <v>40.090000000000003</v>
      </c>
      <c r="F41" s="37">
        <v>40.44</v>
      </c>
      <c r="G41" s="37">
        <v>40.14</v>
      </c>
      <c r="H41" s="37">
        <v>39.72</v>
      </c>
      <c r="I41" s="123"/>
      <c r="J41" s="127"/>
      <c r="K41" s="124"/>
      <c r="L41" s="1"/>
    </row>
    <row r="42" spans="2:12" x14ac:dyDescent="0.3">
      <c r="B42" s="1">
        <v>24</v>
      </c>
      <c r="C42" s="36">
        <v>39.840000000000003</v>
      </c>
      <c r="D42" s="37">
        <v>41.07</v>
      </c>
      <c r="E42" s="37">
        <v>40.1</v>
      </c>
      <c r="F42" s="37">
        <v>40.36</v>
      </c>
      <c r="G42" s="37">
        <v>40.159999999999997</v>
      </c>
      <c r="H42" s="37">
        <v>39.96</v>
      </c>
      <c r="I42" s="123"/>
      <c r="J42" s="127"/>
      <c r="K42" s="124"/>
      <c r="L42" s="1"/>
    </row>
    <row r="43" spans="2:12" x14ac:dyDescent="0.3">
      <c r="B43" s="1">
        <v>25</v>
      </c>
      <c r="C43" s="36">
        <v>40.06</v>
      </c>
      <c r="D43" s="37">
        <v>40.700000000000003</v>
      </c>
      <c r="E43" s="37">
        <v>40.08</v>
      </c>
      <c r="F43" s="37">
        <v>40.43</v>
      </c>
      <c r="G43" s="37">
        <v>40.42</v>
      </c>
      <c r="H43" s="37">
        <v>40.770000000000003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39.9</v>
      </c>
      <c r="D44" s="37">
        <v>40.6</v>
      </c>
      <c r="E44" s="37">
        <v>40.33</v>
      </c>
      <c r="F44" s="37">
        <v>40.43</v>
      </c>
      <c r="G44" s="37">
        <v>40.130000000000003</v>
      </c>
      <c r="H44" s="37">
        <v>40.5</v>
      </c>
      <c r="I44" s="123"/>
      <c r="J44" s="127"/>
      <c r="K44" s="124"/>
      <c r="L44" s="1"/>
    </row>
    <row r="45" spans="2:12" x14ac:dyDescent="0.3">
      <c r="B45" s="1">
        <v>27</v>
      </c>
      <c r="C45" s="36">
        <v>40.29</v>
      </c>
      <c r="D45" s="37">
        <v>40.51</v>
      </c>
      <c r="E45" s="37">
        <v>40.03</v>
      </c>
      <c r="F45" s="37">
        <v>40.369999999999997</v>
      </c>
      <c r="G45" s="37">
        <v>40.479999999999997</v>
      </c>
      <c r="H45" s="37">
        <v>42</v>
      </c>
      <c r="I45" s="123"/>
      <c r="J45" s="127"/>
      <c r="K45" s="124"/>
      <c r="L45" s="1"/>
    </row>
    <row r="46" spans="2:12" x14ac:dyDescent="0.3">
      <c r="B46" s="1">
        <v>28</v>
      </c>
      <c r="C46" s="36">
        <v>40.380000000000003</v>
      </c>
      <c r="D46" s="37">
        <v>40.369999999999997</v>
      </c>
      <c r="E46" s="37">
        <v>40.130000000000003</v>
      </c>
      <c r="F46" s="37">
        <v>40.380000000000003</v>
      </c>
      <c r="G46" s="37">
        <v>40.340000000000003</v>
      </c>
      <c r="H46" s="37">
        <v>39.950000000000003</v>
      </c>
      <c r="I46" s="123"/>
      <c r="J46" s="127"/>
      <c r="K46" s="124"/>
      <c r="L46" s="1"/>
    </row>
    <row r="47" spans="2:12" x14ac:dyDescent="0.3">
      <c r="B47" s="1">
        <v>29</v>
      </c>
      <c r="C47" s="36">
        <v>40.119999999999997</v>
      </c>
      <c r="D47" s="37">
        <v>40.51</v>
      </c>
      <c r="E47" s="37">
        <v>40.479999999999997</v>
      </c>
      <c r="F47" s="37">
        <v>40.450000000000003</v>
      </c>
      <c r="G47" s="37">
        <v>40.14</v>
      </c>
      <c r="H47" s="37">
        <v>39.840000000000003</v>
      </c>
      <c r="I47" s="123"/>
      <c r="J47" s="127"/>
      <c r="K47" s="124"/>
      <c r="L47" s="1"/>
    </row>
    <row r="48" spans="2:12" x14ac:dyDescent="0.3">
      <c r="B48" s="1">
        <v>30</v>
      </c>
      <c r="C48" s="36">
        <v>39.82</v>
      </c>
      <c r="D48" s="37">
        <v>40.520000000000003</v>
      </c>
      <c r="E48" s="37">
        <v>40.25</v>
      </c>
      <c r="F48" s="37">
        <v>40.24</v>
      </c>
      <c r="G48" s="37">
        <v>40.229999999999997</v>
      </c>
      <c r="H48" s="37">
        <v>39.770000000000003</v>
      </c>
      <c r="I48" s="123"/>
      <c r="J48" s="127"/>
      <c r="K48" s="124"/>
      <c r="L48" s="1"/>
    </row>
    <row r="49" spans="2:12" x14ac:dyDescent="0.3">
      <c r="B49" s="1">
        <v>31</v>
      </c>
      <c r="C49" s="36">
        <v>40.020000000000003</v>
      </c>
      <c r="D49" s="37">
        <v>40.450000000000003</v>
      </c>
      <c r="E49" s="37">
        <v>40.32</v>
      </c>
      <c r="F49" s="37">
        <v>40.520000000000003</v>
      </c>
      <c r="G49" s="37">
        <v>40.18</v>
      </c>
      <c r="H49" s="37">
        <v>40.130000000000003</v>
      </c>
      <c r="I49" s="123"/>
      <c r="J49" s="127"/>
      <c r="K49" s="124"/>
      <c r="L49" s="1"/>
    </row>
    <row r="50" spans="2:12" x14ac:dyDescent="0.3">
      <c r="B50" s="1">
        <v>32</v>
      </c>
      <c r="C50" s="36">
        <v>39.78</v>
      </c>
      <c r="D50" s="37">
        <v>40.96</v>
      </c>
      <c r="E50" s="37">
        <v>40.229999999999997</v>
      </c>
      <c r="F50" s="37">
        <v>40.35</v>
      </c>
      <c r="G50" s="37">
        <v>40.21</v>
      </c>
      <c r="H50" s="37">
        <v>40.04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40.47</v>
      </c>
      <c r="E51" s="37">
        <v>39.950000000000003</v>
      </c>
      <c r="F51" s="37">
        <v>40.56</v>
      </c>
      <c r="G51" s="37">
        <v>40.24</v>
      </c>
      <c r="H51" s="37">
        <v>40.1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41.29</v>
      </c>
      <c r="E52" s="37">
        <v>40.229999999999997</v>
      </c>
      <c r="F52" s="37">
        <v>40.28</v>
      </c>
      <c r="G52" s="37">
        <v>40.24</v>
      </c>
      <c r="H52" s="37">
        <v>40.4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40.630000000000003</v>
      </c>
      <c r="E53" s="37">
        <v>40.119999999999997</v>
      </c>
      <c r="F53" s="37">
        <v>40.630000000000003</v>
      </c>
      <c r="G53" s="37">
        <v>40.18</v>
      </c>
      <c r="H53" s="37">
        <v>40.99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/>
      <c r="E54" s="37">
        <v>39.979999999999997</v>
      </c>
      <c r="F54" s="37">
        <v>40.200000000000003</v>
      </c>
      <c r="G54" s="37">
        <v>40.619999999999997</v>
      </c>
      <c r="H54" s="37">
        <v>40.22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/>
      <c r="E55" s="37"/>
      <c r="F55" s="37">
        <v>40.26</v>
      </c>
      <c r="G55" s="37">
        <v>40.200000000000003</v>
      </c>
      <c r="H55" s="37">
        <v>40.18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/>
      <c r="E56" s="37"/>
      <c r="F56" s="37">
        <v>40.26</v>
      </c>
      <c r="G56" s="37">
        <v>40.35</v>
      </c>
      <c r="H56" s="37">
        <v>40.369999999999997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/>
      <c r="E57" s="37"/>
      <c r="F57" s="37">
        <v>40.69</v>
      </c>
      <c r="G57" s="37">
        <v>40.07</v>
      </c>
      <c r="H57" s="37">
        <v>40.01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/>
      <c r="F58" s="37">
        <v>40.25</v>
      </c>
      <c r="G58" s="37">
        <v>40.880000000000003</v>
      </c>
      <c r="H58" s="37">
        <v>40.119999999999997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/>
      <c r="F59" s="37"/>
      <c r="G59" s="37">
        <v>40.07</v>
      </c>
      <c r="H59" s="37">
        <v>41.11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/>
      <c r="F60" s="37"/>
      <c r="G60" s="37">
        <v>39.92</v>
      </c>
      <c r="H60" s="37">
        <v>40.72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/>
      <c r="F61" s="37"/>
      <c r="G61" s="37">
        <v>40.020000000000003</v>
      </c>
      <c r="H61" s="37">
        <v>40.119999999999997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/>
      <c r="F62" s="37"/>
      <c r="G62" s="37">
        <v>43.41</v>
      </c>
      <c r="H62" s="37">
        <v>39.97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/>
      <c r="F63" s="37"/>
      <c r="G63" s="37">
        <v>40.36</v>
      </c>
      <c r="H63" s="37">
        <v>40.229999999999997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/>
      <c r="F64" s="37"/>
      <c r="G64" s="37">
        <v>40.14</v>
      </c>
      <c r="H64" s="37">
        <v>39.909999999999997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/>
      <c r="F65" s="37"/>
      <c r="G65" s="37">
        <v>39.92</v>
      </c>
      <c r="H65" s="37">
        <v>39.92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/>
      <c r="F66" s="37"/>
      <c r="G66" s="37">
        <v>40.35</v>
      </c>
      <c r="H66" s="37">
        <v>40.270000000000003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/>
      <c r="G67" s="37">
        <v>40.619999999999997</v>
      </c>
      <c r="H67" s="37">
        <v>40.11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/>
      <c r="G68" s="37">
        <v>41.07</v>
      </c>
      <c r="H68" s="37">
        <v>40.049999999999997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/>
      <c r="G69" s="37">
        <v>40.32</v>
      </c>
      <c r="H69" s="37">
        <v>39.840000000000003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>
        <v>40.840000000000003</v>
      </c>
      <c r="H70" s="37">
        <v>39.9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>
        <v>40.340000000000003</v>
      </c>
      <c r="H71" s="37">
        <v>39.97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>
        <v>40.33</v>
      </c>
      <c r="H72" s="37">
        <v>40.15</v>
      </c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2:P82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135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137</v>
      </c>
      <c r="C8" s="95" t="s">
        <v>187</v>
      </c>
      <c r="D8" s="133">
        <f>COUNTA(C19:C83)</f>
        <v>41</v>
      </c>
      <c r="E8" s="100">
        <f>COUNTA(C19:C83)</f>
        <v>41</v>
      </c>
      <c r="F8" s="415">
        <f>MIN(C19:C82)</f>
        <v>39.799999999999997</v>
      </c>
      <c r="G8" s="136">
        <f>AVERAGE(C19:C85)</f>
        <v>40.779268292682929</v>
      </c>
      <c r="H8" s="81">
        <v>0</v>
      </c>
      <c r="I8" s="104">
        <f>G8-F8</f>
        <v>0.97926829268293147</v>
      </c>
      <c r="J8" s="109">
        <v>1.9865277777777777E-2</v>
      </c>
      <c r="K8" s="116">
        <f>J8</f>
        <v>1.9865277777777777E-2</v>
      </c>
      <c r="L8" s="117">
        <f>K8</f>
        <v>1.9865277777777777E-2</v>
      </c>
      <c r="M8" s="404" t="s">
        <v>292</v>
      </c>
      <c r="N8" s="410" t="s">
        <v>309</v>
      </c>
      <c r="O8" s="80" t="s">
        <v>310</v>
      </c>
      <c r="P8" s="19"/>
    </row>
    <row r="9" spans="1:16" s="3" customFormat="1" ht="30" customHeight="1" thickBot="1" x14ac:dyDescent="0.35">
      <c r="A9" s="93">
        <v>2</v>
      </c>
      <c r="B9" s="99" t="s">
        <v>136</v>
      </c>
      <c r="C9" s="96" t="s">
        <v>201</v>
      </c>
      <c r="D9" s="20">
        <f>COUNTA(D19:D83)+D8+1</f>
        <v>106</v>
      </c>
      <c r="E9" s="101">
        <f>COUNTA(D19:D83)+1</f>
        <v>65</v>
      </c>
      <c r="F9" s="419">
        <f>MIN(D19:D82)</f>
        <v>39.89</v>
      </c>
      <c r="G9" s="63">
        <f>AVERAGE(D19:D84)</f>
        <v>40.444531250000004</v>
      </c>
      <c r="H9" s="18">
        <v>0</v>
      </c>
      <c r="I9" s="105">
        <f>G9-F9</f>
        <v>0.55453125000000369</v>
      </c>
      <c r="J9" s="110">
        <v>5.103457175925926E-2</v>
      </c>
      <c r="K9" s="118">
        <f>J9-J8</f>
        <v>3.1169293981481484E-2</v>
      </c>
      <c r="L9" s="119">
        <f>K9</f>
        <v>3.1169293981481484E-2</v>
      </c>
      <c r="M9" s="405" t="s">
        <v>293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137</v>
      </c>
      <c r="C10" s="96" t="s">
        <v>188</v>
      </c>
      <c r="D10" s="20">
        <f>COUNTA(E19:E83)+D9+1</f>
        <v>164</v>
      </c>
      <c r="E10" s="101">
        <f>COUNTA(E19:E83)+1</f>
        <v>58</v>
      </c>
      <c r="F10" s="135">
        <f>MIN(E19:E84)</f>
        <v>39.81</v>
      </c>
      <c r="G10" s="62">
        <f>AVERAGE(E19:E85)</f>
        <v>40.430175438596486</v>
      </c>
      <c r="H10" s="18">
        <v>3</v>
      </c>
      <c r="I10" s="105">
        <f t="shared" ref="I10:I13" si="0">G10-F10</f>
        <v>0.62017543859648327</v>
      </c>
      <c r="J10" s="110">
        <v>7.9279247685185184E-2</v>
      </c>
      <c r="K10" s="118">
        <f>J10-J9</f>
        <v>2.8244675925925923E-2</v>
      </c>
      <c r="L10" s="119">
        <f>K10+L8</f>
        <v>4.8109953703703703E-2</v>
      </c>
      <c r="M10" s="405" t="s">
        <v>251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136</v>
      </c>
      <c r="C11" s="96" t="s">
        <v>180</v>
      </c>
      <c r="D11" s="20">
        <f>COUNTA(F19:F83)+D10+1</f>
        <v>198</v>
      </c>
      <c r="E11" s="101">
        <f>COUNTA(F19:F83)+1</f>
        <v>34</v>
      </c>
      <c r="F11" s="106">
        <f>MIN(F19:F84)</f>
        <v>40.25</v>
      </c>
      <c r="G11" s="62">
        <f>AVERAGE(F19:F84)</f>
        <v>40.682121212121217</v>
      </c>
      <c r="H11" s="18">
        <v>1</v>
      </c>
      <c r="I11" s="105">
        <f t="shared" si="0"/>
        <v>0.43212121212121701</v>
      </c>
      <c r="J11" s="110">
        <v>9.6392199074074078E-2</v>
      </c>
      <c r="K11" s="118">
        <f>J11-J10</f>
        <v>1.7112951388888895E-2</v>
      </c>
      <c r="L11" s="119">
        <f>K11+L9</f>
        <v>4.8282245370370375E-2</v>
      </c>
      <c r="M11" s="405" t="s">
        <v>294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137</v>
      </c>
      <c r="C12" s="97" t="s">
        <v>170</v>
      </c>
      <c r="D12" s="20">
        <f>COUNTA(G19:G83)+D11+1</f>
        <v>231</v>
      </c>
      <c r="E12" s="101">
        <f>COUNTA(G19:G83)+1</f>
        <v>33</v>
      </c>
      <c r="F12" s="106">
        <f>MIN(G19:G84)</f>
        <v>39.86</v>
      </c>
      <c r="G12" s="62">
        <f>AVERAGE(G19:G884)</f>
        <v>40.407499999999999</v>
      </c>
      <c r="H12" s="18">
        <v>3</v>
      </c>
      <c r="I12" s="105">
        <f t="shared" si="0"/>
        <v>0.54749999999999943</v>
      </c>
      <c r="J12" s="110">
        <v>0.11292018518518519</v>
      </c>
      <c r="K12" s="118">
        <f>J12-J11</f>
        <v>1.6527986111111115E-2</v>
      </c>
      <c r="L12" s="120">
        <f t="shared" ref="L12" si="1">K12+L10</f>
        <v>6.4637939814814818E-2</v>
      </c>
      <c r="M12" s="405" t="s">
        <v>295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136</v>
      </c>
      <c r="C13" s="98" t="s">
        <v>201</v>
      </c>
      <c r="D13" s="134">
        <f>COUNTA(H19:H83)+D12+1</f>
        <v>256</v>
      </c>
      <c r="E13" s="399">
        <f>COUNTA(H19:H83)+1</f>
        <v>25</v>
      </c>
      <c r="F13" s="107">
        <f>MIN(H19:H84)</f>
        <v>40.130000000000003</v>
      </c>
      <c r="G13" s="85">
        <f>AVERAGE(H19:H84)</f>
        <v>40.655416666666667</v>
      </c>
      <c r="H13" s="86">
        <v>4</v>
      </c>
      <c r="I13" s="108">
        <f t="shared" si="0"/>
        <v>0.52541666666666487</v>
      </c>
      <c r="J13" s="111" t="str">
        <f>'Общие результаты'!G6</f>
        <v>03:00:08</v>
      </c>
      <c r="K13" s="121">
        <f>J13-J12</f>
        <v>1.2172407407407396E-2</v>
      </c>
      <c r="L13" s="122">
        <f>K13+L11</f>
        <v>6.045465277777777E-2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39.823333333333331</v>
      </c>
      <c r="G14" s="42">
        <f>AVERAGE(G8,G10,G12)</f>
        <v>40.5389812437598</v>
      </c>
      <c r="H14" s="68" t="s">
        <v>207</v>
      </c>
      <c r="I14" s="43">
        <f>AVERAGE(I8,I10,I12)</f>
        <v>0.71564791042647136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40.090000000000003</v>
      </c>
      <c r="G15" s="26">
        <f>AVERAGE(G9,G11,G13)</f>
        <v>40.594023042929301</v>
      </c>
      <c r="H15" s="69" t="s">
        <v>217</v>
      </c>
      <c r="I15" s="27">
        <f>AVERAGE(I9,I11,I13)</f>
        <v>0.50402304292929523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39.956666666666671</v>
      </c>
      <c r="G16" s="30">
        <f>AVERAGE(C19:H90)</f>
        <v>40.542629482071725</v>
      </c>
      <c r="H16" s="31"/>
      <c r="I16" s="32">
        <f>AVERAGE(I8:I13)</f>
        <v>0.60983547667788329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Якусик Саша</v>
      </c>
      <c r="D18" s="33" t="str">
        <f>B9</f>
        <v>Загорулько Иван</v>
      </c>
      <c r="E18" s="33" t="str">
        <f>B10</f>
        <v>Якусик Саша</v>
      </c>
      <c r="F18" s="33" t="str">
        <f>B11</f>
        <v>Загорулько Иван</v>
      </c>
      <c r="G18" s="33" t="str">
        <f>B12</f>
        <v>Якусик Саша</v>
      </c>
      <c r="H18" s="33" t="str">
        <f>B13</f>
        <v>Загорулько Иван</v>
      </c>
      <c r="I18" s="17"/>
      <c r="J18" s="17"/>
    </row>
    <row r="19" spans="2:14" x14ac:dyDescent="0.3">
      <c r="B19" s="1">
        <v>1</v>
      </c>
      <c r="C19" s="34">
        <v>42.85</v>
      </c>
      <c r="D19" s="35">
        <v>42.35</v>
      </c>
      <c r="E19" s="35">
        <v>43.41</v>
      </c>
      <c r="F19" s="35">
        <v>41.72</v>
      </c>
      <c r="G19" s="35">
        <v>43.24</v>
      </c>
      <c r="H19" s="35">
        <v>41.4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41.24</v>
      </c>
      <c r="D20" s="37">
        <v>40.67</v>
      </c>
      <c r="E20" s="37">
        <v>41.77</v>
      </c>
      <c r="F20" s="37">
        <v>40.51</v>
      </c>
      <c r="G20" s="37">
        <v>43.13</v>
      </c>
      <c r="H20" s="37">
        <v>40.96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44.18</v>
      </c>
      <c r="D21" s="37">
        <v>40.98</v>
      </c>
      <c r="E21" s="37">
        <v>41.22</v>
      </c>
      <c r="F21" s="37">
        <v>40.57</v>
      </c>
      <c r="G21" s="37">
        <v>40.78</v>
      </c>
      <c r="H21" s="37">
        <v>40.69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44.4</v>
      </c>
      <c r="D22" s="37">
        <v>40.94</v>
      </c>
      <c r="E22" s="37">
        <v>40.72</v>
      </c>
      <c r="F22" s="37">
        <v>40.840000000000003</v>
      </c>
      <c r="G22" s="37">
        <v>40.47</v>
      </c>
      <c r="H22" s="37">
        <v>40.6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40.76</v>
      </c>
      <c r="D23" s="37">
        <v>40.299999999999997</v>
      </c>
      <c r="E23" s="37">
        <v>40.729999999999997</v>
      </c>
      <c r="F23" s="37">
        <v>40.74</v>
      </c>
      <c r="G23" s="37">
        <v>40.54</v>
      </c>
      <c r="H23" s="37">
        <v>40.46</v>
      </c>
      <c r="I23" s="123"/>
      <c r="J23" s="127"/>
      <c r="K23" s="123"/>
    </row>
    <row r="24" spans="2:14" x14ac:dyDescent="0.3">
      <c r="B24" s="1">
        <v>6</v>
      </c>
      <c r="C24" s="36">
        <v>40.659999999999997</v>
      </c>
      <c r="D24" s="37">
        <v>40.24</v>
      </c>
      <c r="E24" s="37">
        <v>40.520000000000003</v>
      </c>
      <c r="F24" s="37">
        <v>41.2</v>
      </c>
      <c r="G24" s="37">
        <v>40.17</v>
      </c>
      <c r="H24" s="37">
        <v>40.44</v>
      </c>
      <c r="I24" s="123"/>
      <c r="J24" s="127"/>
      <c r="K24" s="123"/>
    </row>
    <row r="25" spans="2:14" x14ac:dyDescent="0.3">
      <c r="B25" s="1">
        <v>7</v>
      </c>
      <c r="C25" s="36">
        <v>53.5</v>
      </c>
      <c r="D25" s="37">
        <v>40.29</v>
      </c>
      <c r="E25" s="37">
        <v>40.200000000000003</v>
      </c>
      <c r="F25" s="37">
        <v>40.78</v>
      </c>
      <c r="G25" s="37">
        <v>40.03</v>
      </c>
      <c r="H25" s="37">
        <v>40.57</v>
      </c>
      <c r="I25" s="123"/>
      <c r="J25" s="127"/>
      <c r="K25" s="123"/>
    </row>
    <row r="26" spans="2:14" x14ac:dyDescent="0.3">
      <c r="B26" s="1">
        <v>8</v>
      </c>
      <c r="C26" s="36">
        <v>40.26</v>
      </c>
      <c r="D26" s="37">
        <v>40.49</v>
      </c>
      <c r="E26" s="37">
        <v>40.18</v>
      </c>
      <c r="F26" s="37">
        <v>40.76</v>
      </c>
      <c r="G26" s="37">
        <v>40.21</v>
      </c>
      <c r="H26" s="37">
        <v>40.54</v>
      </c>
      <c r="I26" s="123"/>
      <c r="J26" s="127"/>
      <c r="K26" s="123"/>
    </row>
    <row r="27" spans="2:14" x14ac:dyDescent="0.3">
      <c r="B27" s="1">
        <v>9</v>
      </c>
      <c r="C27" s="41">
        <v>40.24</v>
      </c>
      <c r="D27" s="37">
        <v>40.85</v>
      </c>
      <c r="E27" s="37">
        <v>40.26</v>
      </c>
      <c r="F27" s="37">
        <v>40.950000000000003</v>
      </c>
      <c r="G27" s="37">
        <v>40.11</v>
      </c>
      <c r="H27" s="37">
        <v>40.83</v>
      </c>
      <c r="I27" s="123"/>
      <c r="J27" s="127"/>
      <c r="K27" s="123"/>
    </row>
    <row r="28" spans="2:14" x14ac:dyDescent="0.3">
      <c r="B28" s="1">
        <v>10</v>
      </c>
      <c r="C28" s="36">
        <v>40.39</v>
      </c>
      <c r="D28" s="37">
        <v>40.35</v>
      </c>
      <c r="E28" s="37">
        <v>40.340000000000003</v>
      </c>
      <c r="F28" s="37">
        <v>40.28</v>
      </c>
      <c r="G28" s="37">
        <v>40.28</v>
      </c>
      <c r="H28" s="37">
        <v>41.29</v>
      </c>
      <c r="I28" s="123"/>
      <c r="J28" s="127"/>
      <c r="K28" s="123"/>
    </row>
    <row r="29" spans="2:14" x14ac:dyDescent="0.3">
      <c r="B29" s="1">
        <v>11</v>
      </c>
      <c r="C29" s="36">
        <v>40.15</v>
      </c>
      <c r="D29" s="37">
        <v>40.43</v>
      </c>
      <c r="E29" s="37">
        <v>40.06</v>
      </c>
      <c r="F29" s="37">
        <v>41.55</v>
      </c>
      <c r="G29" s="37">
        <v>40.89</v>
      </c>
      <c r="H29" s="37">
        <v>42.65</v>
      </c>
      <c r="I29" s="123"/>
      <c r="J29" s="127"/>
      <c r="K29" s="123"/>
    </row>
    <row r="30" spans="2:14" x14ac:dyDescent="0.3">
      <c r="B30" s="1">
        <v>12</v>
      </c>
      <c r="C30" s="36">
        <v>40.18</v>
      </c>
      <c r="D30" s="37">
        <v>40.299999999999997</v>
      </c>
      <c r="E30" s="37">
        <v>40.19</v>
      </c>
      <c r="F30" s="37">
        <v>40.299999999999997</v>
      </c>
      <c r="G30" s="37">
        <v>40.229999999999997</v>
      </c>
      <c r="H30" s="37">
        <v>40.53</v>
      </c>
      <c r="I30" s="123"/>
      <c r="J30" s="127"/>
      <c r="K30" s="123"/>
    </row>
    <row r="31" spans="2:14" x14ac:dyDescent="0.3">
      <c r="B31" s="1">
        <v>13</v>
      </c>
      <c r="C31" s="36">
        <v>40.21</v>
      </c>
      <c r="D31" s="37">
        <v>40.049999999999997</v>
      </c>
      <c r="E31" s="37">
        <v>40.17</v>
      </c>
      <c r="F31" s="37">
        <v>40.409999999999997</v>
      </c>
      <c r="G31" s="37">
        <v>40.409999999999997</v>
      </c>
      <c r="H31" s="37">
        <v>40.229999999999997</v>
      </c>
      <c r="I31" s="123"/>
      <c r="J31" s="127"/>
      <c r="K31" s="124"/>
      <c r="L31" s="1"/>
    </row>
    <row r="32" spans="2:14" x14ac:dyDescent="0.3">
      <c r="B32" s="1">
        <v>14</v>
      </c>
      <c r="C32" s="39">
        <v>40.130000000000003</v>
      </c>
      <c r="D32" s="37">
        <v>40.35</v>
      </c>
      <c r="E32" s="37">
        <v>40.200000000000003</v>
      </c>
      <c r="F32" s="37">
        <v>40.409999999999997</v>
      </c>
      <c r="G32" s="37">
        <v>40.07</v>
      </c>
      <c r="H32" s="37">
        <v>40.14</v>
      </c>
      <c r="I32" s="123"/>
      <c r="J32" s="127"/>
      <c r="K32" s="124"/>
      <c r="L32" s="1"/>
    </row>
    <row r="33" spans="2:12" x14ac:dyDescent="0.3">
      <c r="B33" s="1">
        <v>15</v>
      </c>
      <c r="C33" s="36">
        <v>39.869999999999997</v>
      </c>
      <c r="D33" s="37">
        <v>40.29</v>
      </c>
      <c r="E33" s="37">
        <v>40.06</v>
      </c>
      <c r="F33" s="37">
        <v>40.450000000000003</v>
      </c>
      <c r="G33" s="37">
        <v>39.86</v>
      </c>
      <c r="H33" s="37">
        <v>40.71</v>
      </c>
      <c r="I33" s="123"/>
      <c r="J33" s="127"/>
      <c r="K33" s="124"/>
      <c r="L33" s="1"/>
    </row>
    <row r="34" spans="2:12" x14ac:dyDescent="0.3">
      <c r="B34" s="1">
        <v>16</v>
      </c>
      <c r="C34" s="36">
        <v>40.020000000000003</v>
      </c>
      <c r="D34" s="44">
        <v>41.04</v>
      </c>
      <c r="E34" s="37">
        <v>40.11</v>
      </c>
      <c r="F34" s="37">
        <v>40.479999999999997</v>
      </c>
      <c r="G34" s="37">
        <v>39.979999999999997</v>
      </c>
      <c r="H34" s="37">
        <v>40.5</v>
      </c>
      <c r="I34" s="123"/>
      <c r="J34" s="127"/>
      <c r="K34" s="124"/>
      <c r="L34" s="1"/>
    </row>
    <row r="35" spans="2:12" x14ac:dyDescent="0.3">
      <c r="B35" s="1">
        <v>17</v>
      </c>
      <c r="C35" s="36">
        <v>40.03</v>
      </c>
      <c r="D35" s="37">
        <v>40.99</v>
      </c>
      <c r="E35" s="37">
        <v>39.99</v>
      </c>
      <c r="F35" s="37">
        <v>40.47</v>
      </c>
      <c r="G35" s="37">
        <v>40.1</v>
      </c>
      <c r="H35" s="37">
        <v>40.130000000000003</v>
      </c>
      <c r="I35" s="123"/>
      <c r="J35" s="127"/>
      <c r="K35" s="124"/>
      <c r="L35" s="1"/>
    </row>
    <row r="36" spans="2:12" x14ac:dyDescent="0.3">
      <c r="B36" s="1">
        <v>18</v>
      </c>
      <c r="C36" s="36">
        <v>40.29</v>
      </c>
      <c r="D36" s="37">
        <v>40.479999999999997</v>
      </c>
      <c r="E36" s="37">
        <v>40.229999999999997</v>
      </c>
      <c r="F36" s="37">
        <v>40.6</v>
      </c>
      <c r="G36" s="37">
        <v>39.96</v>
      </c>
      <c r="H36" s="37">
        <v>40.51</v>
      </c>
      <c r="I36" s="123"/>
      <c r="J36" s="127"/>
      <c r="K36" s="124"/>
      <c r="L36" s="1"/>
    </row>
    <row r="37" spans="2:12" x14ac:dyDescent="0.3">
      <c r="B37" s="1">
        <v>19</v>
      </c>
      <c r="C37" s="36">
        <v>40.07</v>
      </c>
      <c r="D37" s="37">
        <v>40.74</v>
      </c>
      <c r="E37" s="37">
        <v>40.39</v>
      </c>
      <c r="F37" s="37">
        <v>40.94</v>
      </c>
      <c r="G37" s="37">
        <v>40.450000000000003</v>
      </c>
      <c r="H37" s="37">
        <v>40.479999999999997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40.01</v>
      </c>
      <c r="D38" s="37">
        <v>40.17</v>
      </c>
      <c r="E38" s="37">
        <v>39.96</v>
      </c>
      <c r="F38" s="37">
        <v>40.85</v>
      </c>
      <c r="G38" s="37">
        <v>40.04</v>
      </c>
      <c r="H38" s="37">
        <v>40.42</v>
      </c>
      <c r="I38" s="123"/>
      <c r="J38" s="127"/>
      <c r="K38" s="124"/>
      <c r="L38" s="1"/>
    </row>
    <row r="39" spans="2:12" x14ac:dyDescent="0.3">
      <c r="B39" s="1">
        <v>21</v>
      </c>
      <c r="C39" s="36">
        <v>40.06</v>
      </c>
      <c r="D39" s="37">
        <v>40.58</v>
      </c>
      <c r="E39" s="37">
        <v>39.979999999999997</v>
      </c>
      <c r="F39" s="37">
        <v>40.380000000000003</v>
      </c>
      <c r="G39" s="37">
        <v>40.15</v>
      </c>
      <c r="H39" s="37">
        <v>40.369999999999997</v>
      </c>
      <c r="I39" s="123"/>
      <c r="J39" s="127"/>
      <c r="K39" s="124"/>
      <c r="L39" s="1"/>
    </row>
    <row r="40" spans="2:12" x14ac:dyDescent="0.3">
      <c r="B40" s="1">
        <v>22</v>
      </c>
      <c r="C40" s="36">
        <v>39.979999999999997</v>
      </c>
      <c r="D40" s="37">
        <v>40.35</v>
      </c>
      <c r="E40" s="37">
        <v>39.89</v>
      </c>
      <c r="F40" s="37">
        <v>40.58</v>
      </c>
      <c r="G40" s="37">
        <v>39.93</v>
      </c>
      <c r="H40" s="37">
        <v>40.15</v>
      </c>
      <c r="I40" s="123"/>
      <c r="J40" s="127"/>
      <c r="K40" s="124"/>
      <c r="L40" s="1"/>
    </row>
    <row r="41" spans="2:12" x14ac:dyDescent="0.3">
      <c r="B41" s="1">
        <v>23</v>
      </c>
      <c r="C41" s="36">
        <v>40.1</v>
      </c>
      <c r="D41" s="37">
        <v>40.08</v>
      </c>
      <c r="E41" s="37">
        <v>40.03</v>
      </c>
      <c r="F41" s="37">
        <v>40.409999999999997</v>
      </c>
      <c r="G41" s="37">
        <v>40.26</v>
      </c>
      <c r="H41" s="37">
        <v>40.229999999999997</v>
      </c>
      <c r="I41" s="123"/>
      <c r="J41" s="127"/>
      <c r="K41" s="124"/>
      <c r="L41" s="1"/>
    </row>
    <row r="42" spans="2:12" x14ac:dyDescent="0.3">
      <c r="B42" s="1">
        <v>24</v>
      </c>
      <c r="C42" s="36">
        <v>40.17</v>
      </c>
      <c r="D42" s="37">
        <v>40.369999999999997</v>
      </c>
      <c r="E42" s="37">
        <v>40.15</v>
      </c>
      <c r="F42" s="37">
        <v>41.27</v>
      </c>
      <c r="G42" s="37">
        <v>40.299999999999997</v>
      </c>
      <c r="H42" s="37">
        <v>40.9</v>
      </c>
      <c r="I42" s="123"/>
      <c r="J42" s="127"/>
      <c r="K42" s="124"/>
      <c r="L42" s="1"/>
    </row>
    <row r="43" spans="2:12" x14ac:dyDescent="0.3">
      <c r="B43" s="1">
        <v>25</v>
      </c>
      <c r="C43" s="36">
        <v>40.07</v>
      </c>
      <c r="D43" s="37">
        <v>40.25</v>
      </c>
      <c r="E43" s="37">
        <v>40.020000000000003</v>
      </c>
      <c r="F43" s="37">
        <v>40.58</v>
      </c>
      <c r="G43" s="37">
        <v>39.94</v>
      </c>
      <c r="H43" s="37"/>
      <c r="I43" s="123"/>
      <c r="J43" s="127"/>
      <c r="K43" s="124"/>
      <c r="L43" s="1"/>
    </row>
    <row r="44" spans="2:12" x14ac:dyDescent="0.3">
      <c r="B44" s="1">
        <v>26</v>
      </c>
      <c r="C44" s="36">
        <v>39.799999999999997</v>
      </c>
      <c r="D44" s="37">
        <v>40.14</v>
      </c>
      <c r="E44" s="37">
        <v>40.020000000000003</v>
      </c>
      <c r="F44" s="37">
        <v>40.67</v>
      </c>
      <c r="G44" s="37">
        <v>40.270000000000003</v>
      </c>
      <c r="H44" s="37"/>
      <c r="I44" s="123"/>
      <c r="J44" s="127"/>
      <c r="K44" s="124"/>
      <c r="L44" s="1"/>
    </row>
    <row r="45" spans="2:12" x14ac:dyDescent="0.3">
      <c r="B45" s="1">
        <v>27</v>
      </c>
      <c r="C45" s="36">
        <v>40.03</v>
      </c>
      <c r="D45" s="37">
        <v>40.49</v>
      </c>
      <c r="E45" s="37">
        <v>40</v>
      </c>
      <c r="F45" s="37">
        <v>40.25</v>
      </c>
      <c r="G45" s="37">
        <v>40.01</v>
      </c>
      <c r="H45" s="37"/>
      <c r="I45" s="123"/>
      <c r="J45" s="127"/>
      <c r="K45" s="124"/>
      <c r="L45" s="1"/>
    </row>
    <row r="46" spans="2:12" x14ac:dyDescent="0.3">
      <c r="B46" s="1">
        <v>28</v>
      </c>
      <c r="C46" s="36">
        <v>40.130000000000003</v>
      </c>
      <c r="D46" s="37">
        <v>40.47</v>
      </c>
      <c r="E46" s="37">
        <v>40.03</v>
      </c>
      <c r="F46" s="37">
        <v>40.479999999999997</v>
      </c>
      <c r="G46" s="37">
        <v>40.5</v>
      </c>
      <c r="H46" s="37"/>
      <c r="I46" s="123"/>
      <c r="J46" s="127"/>
      <c r="K46" s="124"/>
      <c r="L46" s="1"/>
    </row>
    <row r="47" spans="2:12" x14ac:dyDescent="0.3">
      <c r="B47" s="1">
        <v>29</v>
      </c>
      <c r="C47" s="36">
        <v>40.1</v>
      </c>
      <c r="D47" s="37">
        <v>40.36</v>
      </c>
      <c r="E47" s="37">
        <v>40.11</v>
      </c>
      <c r="F47" s="37">
        <v>40.35</v>
      </c>
      <c r="G47" s="37">
        <v>40.299999999999997</v>
      </c>
      <c r="H47" s="37"/>
      <c r="I47" s="123"/>
      <c r="J47" s="127"/>
      <c r="K47" s="124"/>
      <c r="L47" s="1"/>
    </row>
    <row r="48" spans="2:12" x14ac:dyDescent="0.3">
      <c r="B48" s="1">
        <v>30</v>
      </c>
      <c r="C48" s="36">
        <v>40.020000000000003</v>
      </c>
      <c r="D48" s="37">
        <v>40.19</v>
      </c>
      <c r="E48" s="37">
        <v>40.25</v>
      </c>
      <c r="F48" s="37">
        <v>40.75</v>
      </c>
      <c r="G48" s="37">
        <v>40.07</v>
      </c>
      <c r="H48" s="37"/>
      <c r="I48" s="123"/>
      <c r="J48" s="127"/>
      <c r="K48" s="124"/>
      <c r="L48" s="1"/>
    </row>
    <row r="49" spans="2:12" x14ac:dyDescent="0.3">
      <c r="B49" s="1">
        <v>31</v>
      </c>
      <c r="C49" s="36">
        <v>40.19</v>
      </c>
      <c r="D49" s="37">
        <v>40.549999999999997</v>
      </c>
      <c r="E49" s="37">
        <v>40.29</v>
      </c>
      <c r="F49" s="37">
        <v>40.44</v>
      </c>
      <c r="G49" s="37">
        <v>40.229999999999997</v>
      </c>
      <c r="H49" s="37"/>
      <c r="I49" s="123"/>
      <c r="J49" s="127"/>
      <c r="K49" s="124"/>
      <c r="L49" s="1"/>
    </row>
    <row r="50" spans="2:12" x14ac:dyDescent="0.3">
      <c r="B50" s="1">
        <v>32</v>
      </c>
      <c r="C50" s="36">
        <v>40.18</v>
      </c>
      <c r="D50" s="37">
        <v>40.21</v>
      </c>
      <c r="E50" s="37">
        <v>40.11</v>
      </c>
      <c r="F50" s="37">
        <v>40.9</v>
      </c>
      <c r="G50" s="37">
        <v>40.130000000000003</v>
      </c>
      <c r="H50" s="37"/>
      <c r="I50" s="123"/>
      <c r="J50" s="127"/>
      <c r="K50" s="124"/>
      <c r="L50" s="1"/>
    </row>
    <row r="51" spans="2:12" x14ac:dyDescent="0.3">
      <c r="B51" s="1">
        <v>33</v>
      </c>
      <c r="C51" s="36">
        <v>40.19</v>
      </c>
      <c r="D51" s="37">
        <v>40.07</v>
      </c>
      <c r="E51" s="37">
        <v>39.99</v>
      </c>
      <c r="F51" s="37">
        <v>40.64</v>
      </c>
      <c r="G51" s="37"/>
      <c r="H51" s="37"/>
      <c r="I51" s="123"/>
      <c r="J51" s="127"/>
      <c r="K51" s="124"/>
      <c r="L51" s="1"/>
    </row>
    <row r="52" spans="2:12" x14ac:dyDescent="0.3">
      <c r="B52" s="1">
        <v>34</v>
      </c>
      <c r="C52" s="36">
        <v>39.99</v>
      </c>
      <c r="D52" s="37">
        <v>40.340000000000003</v>
      </c>
      <c r="E52" s="37">
        <v>40.11</v>
      </c>
      <c r="F52" s="37"/>
      <c r="G52" s="37"/>
      <c r="H52" s="37"/>
      <c r="I52" s="123"/>
      <c r="J52" s="127"/>
      <c r="K52" s="124"/>
      <c r="L52" s="1"/>
    </row>
    <row r="53" spans="2:12" x14ac:dyDescent="0.3">
      <c r="B53" s="1">
        <v>35</v>
      </c>
      <c r="C53" s="36">
        <v>40.18</v>
      </c>
      <c r="D53" s="37">
        <v>40.270000000000003</v>
      </c>
      <c r="E53" s="37">
        <v>40.18</v>
      </c>
      <c r="F53" s="37"/>
      <c r="G53" s="37"/>
      <c r="H53" s="37"/>
      <c r="I53" s="123"/>
      <c r="J53" s="127"/>
      <c r="K53" s="124"/>
      <c r="L53" s="1"/>
    </row>
    <row r="54" spans="2:12" x14ac:dyDescent="0.3">
      <c r="B54" s="1">
        <v>36</v>
      </c>
      <c r="C54" s="36">
        <v>40.51</v>
      </c>
      <c r="D54" s="37">
        <v>40.81</v>
      </c>
      <c r="E54" s="37">
        <v>39.81</v>
      </c>
      <c r="F54" s="37"/>
      <c r="G54" s="37"/>
      <c r="H54" s="37"/>
      <c r="I54" s="123"/>
      <c r="J54" s="127"/>
      <c r="K54" s="124"/>
      <c r="L54" s="1"/>
    </row>
    <row r="55" spans="2:12" x14ac:dyDescent="0.3">
      <c r="B55" s="1">
        <v>37</v>
      </c>
      <c r="C55" s="36">
        <v>40.119999999999997</v>
      </c>
      <c r="D55" s="37">
        <v>39.89</v>
      </c>
      <c r="E55" s="37">
        <v>51.46</v>
      </c>
      <c r="F55" s="37"/>
      <c r="G55" s="37"/>
      <c r="H55" s="37"/>
      <c r="I55" s="123"/>
      <c r="J55" s="127"/>
      <c r="K55" s="124"/>
      <c r="L55" s="1"/>
    </row>
    <row r="56" spans="2:12" x14ac:dyDescent="0.3">
      <c r="B56" s="1">
        <v>38</v>
      </c>
      <c r="C56" s="36">
        <v>40.15</v>
      </c>
      <c r="D56" s="37">
        <v>40.04</v>
      </c>
      <c r="E56" s="37">
        <v>40.049999999999997</v>
      </c>
      <c r="F56" s="37"/>
      <c r="G56" s="37"/>
      <c r="H56" s="37"/>
      <c r="I56" s="123"/>
      <c r="J56" s="127"/>
      <c r="K56" s="124"/>
      <c r="L56" s="1"/>
    </row>
    <row r="57" spans="2:12" x14ac:dyDescent="0.3">
      <c r="B57" s="1">
        <v>39</v>
      </c>
      <c r="C57" s="36">
        <v>40.1</v>
      </c>
      <c r="D57" s="37">
        <v>40.1</v>
      </c>
      <c r="E57" s="37">
        <v>40.07</v>
      </c>
      <c r="F57" s="37"/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>
        <v>40.29</v>
      </c>
      <c r="D58" s="37">
        <v>40.200000000000003</v>
      </c>
      <c r="E58" s="37">
        <v>39.99</v>
      </c>
      <c r="F58" s="37"/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>
        <v>40.15</v>
      </c>
      <c r="D59" s="37">
        <v>40.299999999999997</v>
      </c>
      <c r="E59" s="37">
        <v>40.299999999999997</v>
      </c>
      <c r="F59" s="37"/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40.229999999999997</v>
      </c>
      <c r="E60" s="37">
        <v>40.04</v>
      </c>
      <c r="F60" s="37"/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40.44</v>
      </c>
      <c r="E61" s="37">
        <v>40.03</v>
      </c>
      <c r="F61" s="37"/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40.43</v>
      </c>
      <c r="E62" s="37">
        <v>39.840000000000003</v>
      </c>
      <c r="F62" s="37"/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40.18</v>
      </c>
      <c r="E63" s="37">
        <v>39.82</v>
      </c>
      <c r="F63" s="37"/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40.26</v>
      </c>
      <c r="E64" s="37">
        <v>40.18</v>
      </c>
      <c r="F64" s="37"/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40.07</v>
      </c>
      <c r="E65" s="37">
        <v>40.68</v>
      </c>
      <c r="F65" s="37"/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40.130000000000003</v>
      </c>
      <c r="E66" s="37">
        <v>40.06</v>
      </c>
      <c r="F66" s="37"/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40.200000000000003</v>
      </c>
      <c r="E67" s="37">
        <v>40.03</v>
      </c>
      <c r="F67" s="37"/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40.35</v>
      </c>
      <c r="E68" s="37">
        <v>40.1</v>
      </c>
      <c r="F68" s="37"/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40.369999999999997</v>
      </c>
      <c r="E69" s="37">
        <v>39.950000000000003</v>
      </c>
      <c r="F69" s="37"/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40.380000000000003</v>
      </c>
      <c r="E70" s="37">
        <v>40.03</v>
      </c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40.32</v>
      </c>
      <c r="E71" s="37">
        <v>39.96</v>
      </c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40.46</v>
      </c>
      <c r="E72" s="37">
        <v>40.06</v>
      </c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40.549999999999997</v>
      </c>
      <c r="E73" s="37">
        <v>40.17</v>
      </c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40.119999999999997</v>
      </c>
      <c r="E74" s="37">
        <v>40.020000000000003</v>
      </c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40.25</v>
      </c>
      <c r="E75" s="37">
        <v>40</v>
      </c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41.42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40.409999999999997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40.94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41.87</v>
      </c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>
        <v>40.32</v>
      </c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>
        <v>40.21</v>
      </c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D82" s="2">
        <v>40.18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2:P81"/>
  <sheetViews>
    <sheetView topLeftCell="A4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122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218</v>
      </c>
      <c r="C8" s="95" t="s">
        <v>186</v>
      </c>
      <c r="D8" s="133">
        <f>COUNTA(C19:C83)</f>
        <v>32</v>
      </c>
      <c r="E8" s="100">
        <f>COUNTA(C19:C83)</f>
        <v>32</v>
      </c>
      <c r="F8" s="415">
        <f>MIN(C19:C82)</f>
        <v>39.799999999999997</v>
      </c>
      <c r="G8" s="136">
        <f>AVERAGE(C19:C85)</f>
        <v>40.458749999999988</v>
      </c>
      <c r="H8" s="81">
        <v>2</v>
      </c>
      <c r="I8" s="104">
        <f>G8-F8</f>
        <v>0.65874999999999062</v>
      </c>
      <c r="J8" s="109">
        <v>1.5474155092592595E-2</v>
      </c>
      <c r="K8" s="116">
        <f>J8</f>
        <v>1.5474155092592595E-2</v>
      </c>
      <c r="L8" s="117">
        <f>K8</f>
        <v>1.5474155092592595E-2</v>
      </c>
      <c r="M8" s="404" t="s">
        <v>247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124</v>
      </c>
      <c r="C9" s="96" t="s">
        <v>200</v>
      </c>
      <c r="D9" s="20">
        <f>COUNTA(D19:D83)+D8+1</f>
        <v>66</v>
      </c>
      <c r="E9" s="101">
        <f>COUNTA(D19:D83)+1</f>
        <v>34</v>
      </c>
      <c r="F9" s="414">
        <f>MIN(D19:D82)</f>
        <v>40.29</v>
      </c>
      <c r="G9" s="63">
        <f>AVERAGE(D19:D84)</f>
        <v>40.97</v>
      </c>
      <c r="H9" s="18">
        <v>1</v>
      </c>
      <c r="I9" s="105">
        <f>G9-F9</f>
        <v>0.67999999999999972</v>
      </c>
      <c r="J9" s="110">
        <v>3.2691967592592595E-2</v>
      </c>
      <c r="K9" s="118">
        <f>J9-J8</f>
        <v>1.7217812499999999E-2</v>
      </c>
      <c r="L9" s="119">
        <f>K9</f>
        <v>1.7217812499999999E-2</v>
      </c>
      <c r="M9" s="405" t="s">
        <v>296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218</v>
      </c>
      <c r="C10" s="96" t="s">
        <v>187</v>
      </c>
      <c r="D10" s="20">
        <f>COUNTA(E19:E83)+D9+1</f>
        <v>110</v>
      </c>
      <c r="E10" s="101">
        <f>COUNTA(E19:E83)+1</f>
        <v>44</v>
      </c>
      <c r="F10" s="416">
        <f>MIN(E19:E84)</f>
        <v>39.81</v>
      </c>
      <c r="G10" s="62">
        <f>AVERAGE(E19:E85)</f>
        <v>40.190930232558138</v>
      </c>
      <c r="H10" s="18">
        <v>1</v>
      </c>
      <c r="I10" s="105">
        <f t="shared" ref="I10:I13" si="0">G10-F10</f>
        <v>0.38093023255813563</v>
      </c>
      <c r="J10" s="110">
        <v>5.4256898148148151E-2</v>
      </c>
      <c r="K10" s="118">
        <f>J10-J9</f>
        <v>2.1564930555555556E-2</v>
      </c>
      <c r="L10" s="119">
        <f>K10+L8</f>
        <v>3.7039085648148153E-2</v>
      </c>
      <c r="M10" s="405" t="s">
        <v>297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124</v>
      </c>
      <c r="C11" s="96" t="s">
        <v>201</v>
      </c>
      <c r="D11" s="20">
        <f>COUNTA(F19:F83)+D10+1</f>
        <v>161</v>
      </c>
      <c r="E11" s="101">
        <f>COUNTA(F19:F83)+1</f>
        <v>51</v>
      </c>
      <c r="F11" s="417">
        <f>MIN(F19:F84)</f>
        <v>39.979999999999997</v>
      </c>
      <c r="G11" s="62">
        <f>AVERAGE(F19:F84)</f>
        <v>40.401199999999996</v>
      </c>
      <c r="H11" s="18">
        <v>4</v>
      </c>
      <c r="I11" s="105">
        <f t="shared" si="0"/>
        <v>0.42119999999999891</v>
      </c>
      <c r="J11" s="110">
        <v>7.9214780092592585E-2</v>
      </c>
      <c r="K11" s="118">
        <f>J11-J10</f>
        <v>2.4957881944444434E-2</v>
      </c>
      <c r="L11" s="119">
        <f>K11+L9</f>
        <v>4.2175694444444432E-2</v>
      </c>
      <c r="M11" s="405" t="s">
        <v>298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218</v>
      </c>
      <c r="C12" s="97" t="s">
        <v>186</v>
      </c>
      <c r="D12" s="20">
        <f>COUNTA(G19:G83)+D11+1</f>
        <v>203</v>
      </c>
      <c r="E12" s="101">
        <f>COUNTA(G19:G83)+1</f>
        <v>42</v>
      </c>
      <c r="F12" s="135">
        <f>MIN(G19:G84)</f>
        <v>39.869999999999997</v>
      </c>
      <c r="G12" s="62">
        <f>AVERAGE(G19:G884)</f>
        <v>40.212439024390243</v>
      </c>
      <c r="H12" s="18">
        <v>8</v>
      </c>
      <c r="I12" s="105">
        <f t="shared" si="0"/>
        <v>0.34243902439024509</v>
      </c>
      <c r="J12" s="110">
        <v>9.985642361111112E-2</v>
      </c>
      <c r="K12" s="118">
        <f>J12-J11</f>
        <v>2.0641643518518535E-2</v>
      </c>
      <c r="L12" s="120">
        <f t="shared" ref="L12" si="1">K12+L10</f>
        <v>5.7680729166666687E-2</v>
      </c>
      <c r="M12" s="405" t="s">
        <v>288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124</v>
      </c>
      <c r="C13" s="98" t="s">
        <v>177</v>
      </c>
      <c r="D13" s="134">
        <f>COUNTA(H19:H83)+D12+1</f>
        <v>256</v>
      </c>
      <c r="E13" s="399">
        <f>COUNTA(H19:H83)+1</f>
        <v>53</v>
      </c>
      <c r="F13" s="107">
        <f>MIN(H19:H84)</f>
        <v>40</v>
      </c>
      <c r="G13" s="85">
        <f>AVERAGE(H19:H84)</f>
        <v>40.64211538461538</v>
      </c>
      <c r="H13" s="86">
        <v>0</v>
      </c>
      <c r="I13" s="108">
        <f t="shared" si="0"/>
        <v>0.64211538461537998</v>
      </c>
      <c r="J13" s="111" t="str">
        <f>'Общие результаты'!G6</f>
        <v>03:00:08</v>
      </c>
      <c r="K13" s="121">
        <f>J13-J12</f>
        <v>2.5236168981481469E-2</v>
      </c>
      <c r="L13" s="122">
        <f>K13+L11</f>
        <v>6.7411863425925894E-2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39.826666666666661</v>
      </c>
      <c r="G14" s="42">
        <f>AVERAGE(G8,G10,G12)</f>
        <v>40.287373085649456</v>
      </c>
      <c r="H14" s="68" t="s">
        <v>219</v>
      </c>
      <c r="I14" s="43">
        <f>AVERAGE(I8,I10,I12)</f>
        <v>0.46070641898279047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40.089999999999996</v>
      </c>
      <c r="G15" s="26">
        <f>AVERAGE(G9,G11,G13)</f>
        <v>40.67110512820512</v>
      </c>
      <c r="H15" s="69" t="s">
        <v>181</v>
      </c>
      <c r="I15" s="27">
        <f>AVERAGE(I9,I11,I13)</f>
        <v>0.58110512820512616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39.958333333333336</v>
      </c>
      <c r="G16" s="30">
        <f>AVERAGE(C19:H90)</f>
        <v>40.46637450199205</v>
      </c>
      <c r="H16" s="31"/>
      <c r="I16" s="32">
        <f>AVERAGE(I8:I13)</f>
        <v>0.52090577359395829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Лихошерст Алексей</v>
      </c>
      <c r="D18" s="33" t="str">
        <f>B9</f>
        <v>Старовой Андрей</v>
      </c>
      <c r="E18" s="33" t="str">
        <f>B10</f>
        <v>Лихошерст Алексей</v>
      </c>
      <c r="F18" s="33" t="str">
        <f>B11</f>
        <v>Старовой Андрей</v>
      </c>
      <c r="G18" s="33" t="str">
        <f>B12</f>
        <v>Лихошерст Алексей</v>
      </c>
      <c r="H18" s="33" t="str">
        <f>B13</f>
        <v>Старовой Андрей</v>
      </c>
      <c r="I18" s="17"/>
      <c r="J18" s="17"/>
    </row>
    <row r="19" spans="2:14" x14ac:dyDescent="0.3">
      <c r="B19" s="1">
        <v>1</v>
      </c>
      <c r="C19" s="34">
        <v>43.43</v>
      </c>
      <c r="D19" s="35">
        <v>43.32</v>
      </c>
      <c r="E19" s="35">
        <v>41.77</v>
      </c>
      <c r="F19" s="35">
        <v>42.02</v>
      </c>
      <c r="G19" s="35">
        <v>41.33</v>
      </c>
      <c r="H19" s="35">
        <v>42.44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41.33</v>
      </c>
      <c r="D20" s="37">
        <v>40.69</v>
      </c>
      <c r="E20" s="37">
        <v>40.159999999999997</v>
      </c>
      <c r="F20" s="37">
        <v>40.15</v>
      </c>
      <c r="G20" s="37">
        <v>40.33</v>
      </c>
      <c r="H20" s="37">
        <v>40.65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42.22</v>
      </c>
      <c r="D21" s="37">
        <v>40.89</v>
      </c>
      <c r="E21" s="37">
        <v>40.22</v>
      </c>
      <c r="F21" s="37">
        <v>40.31</v>
      </c>
      <c r="G21" s="37">
        <v>40.61</v>
      </c>
      <c r="H21" s="37">
        <v>40.94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40.840000000000003</v>
      </c>
      <c r="D22" s="37">
        <v>41.05</v>
      </c>
      <c r="E22" s="37">
        <v>39.979999999999997</v>
      </c>
      <c r="F22" s="37">
        <v>40.74</v>
      </c>
      <c r="G22" s="37">
        <v>40.32</v>
      </c>
      <c r="H22" s="37">
        <v>40.56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40.33</v>
      </c>
      <c r="D23" s="37">
        <v>40.72</v>
      </c>
      <c r="E23" s="37">
        <v>40.19</v>
      </c>
      <c r="F23" s="37">
        <v>40.549999999999997</v>
      </c>
      <c r="G23" s="37">
        <v>40.159999999999997</v>
      </c>
      <c r="H23" s="37">
        <v>41.71</v>
      </c>
      <c r="I23" s="123"/>
      <c r="J23" s="127"/>
      <c r="K23" s="123"/>
    </row>
    <row r="24" spans="2:14" x14ac:dyDescent="0.3">
      <c r="B24" s="1">
        <v>6</v>
      </c>
      <c r="C24" s="36">
        <v>40.22</v>
      </c>
      <c r="D24" s="37">
        <v>40.99</v>
      </c>
      <c r="E24" s="37">
        <v>40.08</v>
      </c>
      <c r="F24" s="37">
        <v>40.4</v>
      </c>
      <c r="G24" s="37">
        <v>40.020000000000003</v>
      </c>
      <c r="H24" s="37">
        <v>40.44</v>
      </c>
      <c r="I24" s="123"/>
      <c r="J24" s="127"/>
      <c r="K24" s="123"/>
    </row>
    <row r="25" spans="2:14" x14ac:dyDescent="0.3">
      <c r="B25" s="1">
        <v>7</v>
      </c>
      <c r="C25" s="36">
        <v>39.909999999999997</v>
      </c>
      <c r="D25" s="37">
        <v>41.43</v>
      </c>
      <c r="E25" s="37">
        <v>40.01</v>
      </c>
      <c r="F25" s="37">
        <v>40.44</v>
      </c>
      <c r="G25" s="37">
        <v>40.36</v>
      </c>
      <c r="H25" s="37">
        <v>40.42</v>
      </c>
      <c r="I25" s="123"/>
      <c r="J25" s="127"/>
      <c r="K25" s="123"/>
    </row>
    <row r="26" spans="2:14" x14ac:dyDescent="0.3">
      <c r="B26" s="1">
        <v>8</v>
      </c>
      <c r="C26" s="36">
        <v>40.340000000000003</v>
      </c>
      <c r="D26" s="37">
        <v>40.880000000000003</v>
      </c>
      <c r="E26" s="37">
        <v>40.1</v>
      </c>
      <c r="F26" s="37">
        <v>40.19</v>
      </c>
      <c r="G26" s="37">
        <v>40.03</v>
      </c>
      <c r="H26" s="37">
        <v>41.21</v>
      </c>
      <c r="I26" s="123"/>
      <c r="J26" s="127"/>
      <c r="K26" s="123"/>
    </row>
    <row r="27" spans="2:14" x14ac:dyDescent="0.3">
      <c r="B27" s="1">
        <v>9</v>
      </c>
      <c r="C27" s="41">
        <v>41.29</v>
      </c>
      <c r="D27" s="37">
        <v>40.72</v>
      </c>
      <c r="E27" s="37">
        <v>39.92</v>
      </c>
      <c r="F27" s="37">
        <v>40.25</v>
      </c>
      <c r="G27" s="37">
        <v>40.049999999999997</v>
      </c>
      <c r="H27" s="37">
        <v>40.549999999999997</v>
      </c>
      <c r="I27" s="123"/>
      <c r="J27" s="127"/>
      <c r="K27" s="123"/>
    </row>
    <row r="28" spans="2:14" x14ac:dyDescent="0.3">
      <c r="B28" s="1">
        <v>10</v>
      </c>
      <c r="C28" s="36">
        <v>40.729999999999997</v>
      </c>
      <c r="D28" s="37">
        <v>40.54</v>
      </c>
      <c r="E28" s="37">
        <v>41.62</v>
      </c>
      <c r="F28" s="37">
        <v>40.31</v>
      </c>
      <c r="G28" s="37">
        <v>40.06</v>
      </c>
      <c r="H28" s="37">
        <v>40.4</v>
      </c>
      <c r="I28" s="123"/>
      <c r="J28" s="127"/>
      <c r="K28" s="123"/>
    </row>
    <row r="29" spans="2:14" x14ac:dyDescent="0.3">
      <c r="B29" s="1">
        <v>11</v>
      </c>
      <c r="C29" s="36">
        <v>40.46</v>
      </c>
      <c r="D29" s="37">
        <v>40.68</v>
      </c>
      <c r="E29" s="37">
        <v>39.9</v>
      </c>
      <c r="F29" s="37">
        <v>40.67</v>
      </c>
      <c r="G29" s="37">
        <v>40.04</v>
      </c>
      <c r="H29" s="37">
        <v>41.38</v>
      </c>
      <c r="I29" s="123"/>
      <c r="J29" s="127"/>
      <c r="K29" s="123"/>
    </row>
    <row r="30" spans="2:14" x14ac:dyDescent="0.3">
      <c r="B30" s="1">
        <v>12</v>
      </c>
      <c r="C30" s="36">
        <v>40.01</v>
      </c>
      <c r="D30" s="37">
        <v>40.6</v>
      </c>
      <c r="E30" s="37">
        <v>39.950000000000003</v>
      </c>
      <c r="F30" s="37">
        <v>40.31</v>
      </c>
      <c r="G30" s="37">
        <v>40.19</v>
      </c>
      <c r="H30" s="37">
        <v>40.32</v>
      </c>
      <c r="I30" s="123"/>
      <c r="J30" s="127"/>
      <c r="K30" s="123"/>
    </row>
    <row r="31" spans="2:14" x14ac:dyDescent="0.3">
      <c r="B31" s="1">
        <v>13</v>
      </c>
      <c r="C31" s="36">
        <v>40.54</v>
      </c>
      <c r="D31" s="37">
        <v>40.869999999999997</v>
      </c>
      <c r="E31" s="37">
        <v>40.130000000000003</v>
      </c>
      <c r="F31" s="37">
        <v>40.450000000000003</v>
      </c>
      <c r="G31" s="37">
        <v>40.03</v>
      </c>
      <c r="H31" s="37">
        <v>40.81</v>
      </c>
      <c r="I31" s="123"/>
      <c r="J31" s="127"/>
      <c r="K31" s="124"/>
      <c r="L31" s="1"/>
    </row>
    <row r="32" spans="2:14" x14ac:dyDescent="0.3">
      <c r="B32" s="1">
        <v>14</v>
      </c>
      <c r="C32" s="39">
        <v>40.69</v>
      </c>
      <c r="D32" s="37">
        <v>42.12</v>
      </c>
      <c r="E32" s="37">
        <v>40.200000000000003</v>
      </c>
      <c r="F32" s="37">
        <v>40.409999999999997</v>
      </c>
      <c r="G32" s="37">
        <v>39.93</v>
      </c>
      <c r="H32" s="37">
        <v>40.54</v>
      </c>
      <c r="I32" s="123"/>
      <c r="J32" s="127"/>
      <c r="K32" s="124"/>
      <c r="L32" s="1"/>
    </row>
    <row r="33" spans="2:12" x14ac:dyDescent="0.3">
      <c r="B33" s="1">
        <v>15</v>
      </c>
      <c r="C33" s="36">
        <v>39.869999999999997</v>
      </c>
      <c r="D33" s="37">
        <v>41.24</v>
      </c>
      <c r="E33" s="37">
        <v>40.130000000000003</v>
      </c>
      <c r="F33" s="37">
        <v>40.44</v>
      </c>
      <c r="G33" s="37">
        <v>39.869999999999997</v>
      </c>
      <c r="H33" s="37">
        <v>40.19</v>
      </c>
      <c r="I33" s="123"/>
      <c r="J33" s="127"/>
      <c r="K33" s="124"/>
      <c r="L33" s="1"/>
    </row>
    <row r="34" spans="2:12" x14ac:dyDescent="0.3">
      <c r="B34" s="1">
        <v>16</v>
      </c>
      <c r="C34" s="36">
        <v>40.26</v>
      </c>
      <c r="D34" s="44">
        <v>40.619999999999997</v>
      </c>
      <c r="E34" s="37">
        <v>39.979999999999997</v>
      </c>
      <c r="F34" s="37">
        <v>41.43</v>
      </c>
      <c r="G34" s="37">
        <v>39.97</v>
      </c>
      <c r="H34" s="37">
        <v>40.36</v>
      </c>
      <c r="I34" s="123"/>
      <c r="J34" s="127"/>
      <c r="K34" s="124"/>
      <c r="L34" s="1"/>
    </row>
    <row r="35" spans="2:12" x14ac:dyDescent="0.3">
      <c r="B35" s="1">
        <v>17</v>
      </c>
      <c r="C35" s="36">
        <v>40.5</v>
      </c>
      <c r="D35" s="37">
        <v>40.770000000000003</v>
      </c>
      <c r="E35" s="37">
        <v>40.14</v>
      </c>
      <c r="F35" s="37">
        <v>40.229999999999997</v>
      </c>
      <c r="G35" s="37">
        <v>39.880000000000003</v>
      </c>
      <c r="H35" s="37">
        <v>41.12</v>
      </c>
      <c r="I35" s="123"/>
      <c r="J35" s="127"/>
      <c r="K35" s="124"/>
      <c r="L35" s="1"/>
    </row>
    <row r="36" spans="2:12" x14ac:dyDescent="0.3">
      <c r="B36" s="1">
        <v>18</v>
      </c>
      <c r="C36" s="36">
        <v>41.35</v>
      </c>
      <c r="D36" s="37">
        <v>40.479999999999997</v>
      </c>
      <c r="E36" s="37">
        <v>40.18</v>
      </c>
      <c r="F36" s="37">
        <v>40.229999999999997</v>
      </c>
      <c r="G36" s="37">
        <v>40.07</v>
      </c>
      <c r="H36" s="37">
        <v>40.42</v>
      </c>
      <c r="I36" s="123"/>
      <c r="J36" s="127"/>
      <c r="K36" s="124"/>
      <c r="L36" s="1"/>
    </row>
    <row r="37" spans="2:12" x14ac:dyDescent="0.3">
      <c r="B37" s="1">
        <v>19</v>
      </c>
      <c r="C37" s="36">
        <v>40.03</v>
      </c>
      <c r="D37" s="37">
        <v>40.29</v>
      </c>
      <c r="E37" s="37">
        <v>40.18</v>
      </c>
      <c r="F37" s="37">
        <v>40.479999999999997</v>
      </c>
      <c r="G37" s="37">
        <v>39.9</v>
      </c>
      <c r="H37" s="37">
        <v>40.299999999999997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40.26</v>
      </c>
      <c r="D38" s="37">
        <v>40.619999999999997</v>
      </c>
      <c r="E38" s="37">
        <v>39.950000000000003</v>
      </c>
      <c r="F38" s="37">
        <v>41.44</v>
      </c>
      <c r="G38" s="37">
        <v>40.06</v>
      </c>
      <c r="H38" s="37">
        <v>40.659999999999997</v>
      </c>
      <c r="I38" s="123"/>
      <c r="J38" s="127"/>
      <c r="K38" s="124"/>
      <c r="L38" s="1"/>
    </row>
    <row r="39" spans="2:12" x14ac:dyDescent="0.3">
      <c r="B39" s="1">
        <v>21</v>
      </c>
      <c r="C39" s="36">
        <v>40.159999999999997</v>
      </c>
      <c r="D39" s="37">
        <v>40.56</v>
      </c>
      <c r="E39" s="37">
        <v>40.090000000000003</v>
      </c>
      <c r="F39" s="37">
        <v>40.380000000000003</v>
      </c>
      <c r="G39" s="37">
        <v>39.99</v>
      </c>
      <c r="H39" s="37">
        <v>40.49</v>
      </c>
      <c r="I39" s="123"/>
      <c r="J39" s="127"/>
      <c r="K39" s="124"/>
      <c r="L39" s="1"/>
    </row>
    <row r="40" spans="2:12" x14ac:dyDescent="0.3">
      <c r="B40" s="1">
        <v>22</v>
      </c>
      <c r="C40" s="36">
        <v>40.04</v>
      </c>
      <c r="D40" s="37">
        <v>40.56</v>
      </c>
      <c r="E40" s="37">
        <v>40.18</v>
      </c>
      <c r="F40" s="37">
        <v>40.380000000000003</v>
      </c>
      <c r="G40" s="37">
        <v>40.119999999999997</v>
      </c>
      <c r="H40" s="37">
        <v>40.229999999999997</v>
      </c>
      <c r="I40" s="123"/>
      <c r="J40" s="127"/>
      <c r="K40" s="124"/>
      <c r="L40" s="1"/>
    </row>
    <row r="41" spans="2:12" x14ac:dyDescent="0.3">
      <c r="B41" s="1">
        <v>23</v>
      </c>
      <c r="C41" s="36">
        <v>40.049999999999997</v>
      </c>
      <c r="D41" s="37">
        <v>40.880000000000003</v>
      </c>
      <c r="E41" s="37">
        <v>40.89</v>
      </c>
      <c r="F41" s="37">
        <v>40.29</v>
      </c>
      <c r="G41" s="37">
        <v>40.049999999999997</v>
      </c>
      <c r="H41" s="37">
        <v>40.479999999999997</v>
      </c>
      <c r="I41" s="123"/>
      <c r="J41" s="127"/>
      <c r="K41" s="124"/>
      <c r="L41" s="1"/>
    </row>
    <row r="42" spans="2:12" x14ac:dyDescent="0.3">
      <c r="B42" s="1">
        <v>24</v>
      </c>
      <c r="C42" s="36">
        <v>40.020000000000003</v>
      </c>
      <c r="D42" s="37">
        <v>40.630000000000003</v>
      </c>
      <c r="E42" s="37">
        <v>40.22</v>
      </c>
      <c r="F42" s="37">
        <v>40.479999999999997</v>
      </c>
      <c r="G42" s="37">
        <v>39.950000000000003</v>
      </c>
      <c r="H42" s="37">
        <v>40.380000000000003</v>
      </c>
      <c r="I42" s="123"/>
      <c r="J42" s="127"/>
      <c r="K42" s="124"/>
      <c r="L42" s="1"/>
    </row>
    <row r="43" spans="2:12" x14ac:dyDescent="0.3">
      <c r="B43" s="1">
        <v>25</v>
      </c>
      <c r="C43" s="36">
        <v>40.090000000000003</v>
      </c>
      <c r="D43" s="37">
        <v>40.58</v>
      </c>
      <c r="E43" s="37">
        <v>40.03</v>
      </c>
      <c r="F43" s="37">
        <v>40.08</v>
      </c>
      <c r="G43" s="37">
        <v>39.94</v>
      </c>
      <c r="H43" s="37">
        <v>40.5</v>
      </c>
      <c r="I43" s="123"/>
      <c r="J43" s="127"/>
      <c r="K43" s="124"/>
      <c r="L43" s="1"/>
    </row>
    <row r="44" spans="2:12" x14ac:dyDescent="0.3">
      <c r="B44" s="1">
        <v>26</v>
      </c>
      <c r="C44" s="36">
        <v>40.1</v>
      </c>
      <c r="D44" s="37">
        <v>40.770000000000003</v>
      </c>
      <c r="E44" s="37">
        <v>40.19</v>
      </c>
      <c r="F44" s="37">
        <v>40.020000000000003</v>
      </c>
      <c r="G44" s="37">
        <v>39.94</v>
      </c>
      <c r="H44" s="37">
        <v>40.43</v>
      </c>
      <c r="I44" s="123"/>
      <c r="J44" s="127"/>
      <c r="K44" s="124"/>
      <c r="L44" s="1"/>
    </row>
    <row r="45" spans="2:12" x14ac:dyDescent="0.3">
      <c r="B45" s="1">
        <v>27</v>
      </c>
      <c r="C45" s="36">
        <v>39.96</v>
      </c>
      <c r="D45" s="37">
        <v>41.18</v>
      </c>
      <c r="E45" s="37">
        <v>39.97</v>
      </c>
      <c r="F45" s="37">
        <v>40.11</v>
      </c>
      <c r="G45" s="37">
        <v>39.99</v>
      </c>
      <c r="H45" s="37">
        <v>40.380000000000003</v>
      </c>
      <c r="I45" s="123"/>
      <c r="J45" s="127"/>
      <c r="K45" s="124"/>
      <c r="L45" s="1"/>
    </row>
    <row r="46" spans="2:12" x14ac:dyDescent="0.3">
      <c r="B46" s="1">
        <v>28</v>
      </c>
      <c r="C46" s="36">
        <v>40</v>
      </c>
      <c r="D46" s="37">
        <v>40.79</v>
      </c>
      <c r="E46" s="37">
        <v>40.119999999999997</v>
      </c>
      <c r="F46" s="37">
        <v>40.229999999999997</v>
      </c>
      <c r="G46" s="37">
        <v>40.06</v>
      </c>
      <c r="H46" s="37">
        <v>40.299999999999997</v>
      </c>
      <c r="I46" s="123"/>
      <c r="J46" s="127"/>
      <c r="K46" s="124"/>
      <c r="L46" s="1"/>
    </row>
    <row r="47" spans="2:12" x14ac:dyDescent="0.3">
      <c r="B47" s="1">
        <v>29</v>
      </c>
      <c r="C47" s="36">
        <v>39.869999999999997</v>
      </c>
      <c r="D47" s="37">
        <v>40.81</v>
      </c>
      <c r="E47" s="37">
        <v>40.130000000000003</v>
      </c>
      <c r="F47" s="37">
        <v>40.06</v>
      </c>
      <c r="G47" s="37">
        <v>42.19</v>
      </c>
      <c r="H47" s="37">
        <v>40.32</v>
      </c>
      <c r="I47" s="123"/>
      <c r="J47" s="127"/>
      <c r="K47" s="124"/>
      <c r="L47" s="1"/>
    </row>
    <row r="48" spans="2:12" x14ac:dyDescent="0.3">
      <c r="B48" s="1">
        <v>30</v>
      </c>
      <c r="C48" s="36">
        <v>39.94</v>
      </c>
      <c r="D48" s="37">
        <v>40.85</v>
      </c>
      <c r="E48" s="37">
        <v>40.1</v>
      </c>
      <c r="F48" s="37">
        <v>40.200000000000003</v>
      </c>
      <c r="G48" s="37">
        <v>40.06</v>
      </c>
      <c r="H48" s="37">
        <v>40.24</v>
      </c>
      <c r="I48" s="123"/>
      <c r="J48" s="127"/>
      <c r="K48" s="124"/>
      <c r="L48" s="1"/>
    </row>
    <row r="49" spans="2:12" x14ac:dyDescent="0.3">
      <c r="B49" s="1">
        <v>31</v>
      </c>
      <c r="C49" s="36">
        <v>39.799999999999997</v>
      </c>
      <c r="D49" s="37">
        <v>43.83</v>
      </c>
      <c r="E49" s="37">
        <v>39.97</v>
      </c>
      <c r="F49" s="37">
        <v>39.979999999999997</v>
      </c>
      <c r="G49" s="37">
        <v>40.299999999999997</v>
      </c>
      <c r="H49" s="37">
        <v>40.46</v>
      </c>
      <c r="I49" s="123"/>
      <c r="J49" s="127"/>
      <c r="K49" s="124"/>
      <c r="L49" s="1"/>
    </row>
    <row r="50" spans="2:12" x14ac:dyDescent="0.3">
      <c r="B50" s="1">
        <v>32</v>
      </c>
      <c r="C50" s="36">
        <v>40.04</v>
      </c>
      <c r="D50" s="37">
        <v>40.39</v>
      </c>
      <c r="E50" s="37">
        <v>40.22</v>
      </c>
      <c r="F50" s="37">
        <v>40.51</v>
      </c>
      <c r="G50" s="37">
        <v>39.950000000000003</v>
      </c>
      <c r="H50" s="37">
        <v>40.65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40.659999999999997</v>
      </c>
      <c r="E51" s="37">
        <v>40.21</v>
      </c>
      <c r="F51" s="37">
        <v>40.450000000000003</v>
      </c>
      <c r="G51" s="37">
        <v>40.21</v>
      </c>
      <c r="H51" s="37">
        <v>40.74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/>
      <c r="E52" s="37">
        <v>40.22</v>
      </c>
      <c r="F52" s="37">
        <v>40.090000000000003</v>
      </c>
      <c r="G52" s="37">
        <v>40.67</v>
      </c>
      <c r="H52" s="37">
        <v>40.450000000000003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/>
      <c r="E53" s="37">
        <v>40.01</v>
      </c>
      <c r="F53" s="37">
        <v>40.090000000000003</v>
      </c>
      <c r="G53" s="37">
        <v>40.11</v>
      </c>
      <c r="H53" s="37">
        <v>40.61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/>
      <c r="E54" s="37">
        <v>40.369999999999997</v>
      </c>
      <c r="F54" s="37">
        <v>40.119999999999997</v>
      </c>
      <c r="G54" s="37">
        <v>40.1</v>
      </c>
      <c r="H54" s="37">
        <v>40.869999999999997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/>
      <c r="E55" s="37">
        <v>39.99</v>
      </c>
      <c r="F55" s="37">
        <v>40.14</v>
      </c>
      <c r="G55" s="37">
        <v>40.130000000000003</v>
      </c>
      <c r="H55" s="37">
        <v>41.48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/>
      <c r="E56" s="37">
        <v>40.14</v>
      </c>
      <c r="F56" s="37">
        <v>40.08</v>
      </c>
      <c r="G56" s="37">
        <v>40.520000000000003</v>
      </c>
      <c r="H56" s="37">
        <v>40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/>
      <c r="E57" s="37">
        <v>40.049999999999997</v>
      </c>
      <c r="F57" s="37">
        <v>40.19</v>
      </c>
      <c r="G57" s="37">
        <v>40.86</v>
      </c>
      <c r="H57" s="37">
        <v>40.159999999999997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>
        <v>40.200000000000003</v>
      </c>
      <c r="F58" s="37">
        <v>40.28</v>
      </c>
      <c r="G58" s="37">
        <v>40.19</v>
      </c>
      <c r="H58" s="37">
        <v>40.79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>
        <v>40.28</v>
      </c>
      <c r="F59" s="37">
        <v>40.340000000000003</v>
      </c>
      <c r="G59" s="37">
        <v>40.17</v>
      </c>
      <c r="H59" s="37">
        <v>40.869999999999997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>
        <v>39.81</v>
      </c>
      <c r="F60" s="37">
        <v>40.450000000000003</v>
      </c>
      <c r="G60" s="37"/>
      <c r="H60" s="37">
        <v>40.229999999999997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>
        <v>40.03</v>
      </c>
      <c r="F61" s="37">
        <v>40.29</v>
      </c>
      <c r="G61" s="37"/>
      <c r="H61" s="37">
        <v>40.479999999999997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/>
      <c r="F62" s="37">
        <v>41.6</v>
      </c>
      <c r="G62" s="37"/>
      <c r="H62" s="37">
        <v>40.200000000000003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/>
      <c r="F63" s="37">
        <v>40.33</v>
      </c>
      <c r="G63" s="37"/>
      <c r="H63" s="37">
        <v>40.340000000000003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/>
      <c r="F64" s="37">
        <v>40.39</v>
      </c>
      <c r="G64" s="37"/>
      <c r="H64" s="37">
        <v>40.43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/>
      <c r="F65" s="37">
        <v>40.22</v>
      </c>
      <c r="G65" s="37"/>
      <c r="H65" s="37">
        <v>41.9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/>
      <c r="F66" s="37">
        <v>40.229999999999997</v>
      </c>
      <c r="G66" s="37"/>
      <c r="H66" s="37">
        <v>40.18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>
        <v>40.47</v>
      </c>
      <c r="G67" s="37"/>
      <c r="H67" s="37">
        <v>40.340000000000003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>
        <v>40.130000000000003</v>
      </c>
      <c r="G68" s="37"/>
      <c r="H68" s="37">
        <v>40.159999999999997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/>
      <c r="G69" s="37"/>
      <c r="H69" s="37">
        <v>42.24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>
        <v>40.64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/>
  <dimension ref="A2:P81"/>
  <sheetViews>
    <sheetView topLeftCell="A4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5.332031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132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10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131</v>
      </c>
      <c r="C8" s="95" t="s">
        <v>198</v>
      </c>
      <c r="D8" s="133">
        <f>COUNTA(C19:C83)</f>
        <v>32</v>
      </c>
      <c r="E8" s="100">
        <f>COUNTA(C19:C83)</f>
        <v>32</v>
      </c>
      <c r="F8" s="418">
        <f>MIN(C19:C82)</f>
        <v>40.29</v>
      </c>
      <c r="G8" s="136">
        <f>AVERAGE(C19:C85)</f>
        <v>40.9221875</v>
      </c>
      <c r="H8" s="81">
        <v>3</v>
      </c>
      <c r="I8" s="104">
        <f>G8-F8</f>
        <v>0.63218750000000057</v>
      </c>
      <c r="J8" s="109">
        <v>1.5669328703703706E-2</v>
      </c>
      <c r="K8" s="116">
        <f>J8</f>
        <v>1.5669328703703706E-2</v>
      </c>
      <c r="L8" s="117">
        <f>K8</f>
        <v>1.5669328703703706E-2</v>
      </c>
      <c r="M8" s="404" t="s">
        <v>299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220</v>
      </c>
      <c r="C9" s="96" t="s">
        <v>202</v>
      </c>
      <c r="D9" s="20">
        <f>COUNTA(D19:D83)+D8+1</f>
        <v>87</v>
      </c>
      <c r="E9" s="101">
        <f>COUNTA(D19:D83)+1</f>
        <v>55</v>
      </c>
      <c r="F9" s="420">
        <f>MIN(D19:D82)</f>
        <v>40.17</v>
      </c>
      <c r="G9" s="63">
        <f>AVERAGE(D19:D84)</f>
        <v>40.746481481481482</v>
      </c>
      <c r="H9" s="18">
        <v>1</v>
      </c>
      <c r="I9" s="105">
        <f>G9-F9</f>
        <v>0.57648148148147982</v>
      </c>
      <c r="J9" s="110">
        <v>4.2723020833333326E-2</v>
      </c>
      <c r="K9" s="118">
        <f>J9-J8</f>
        <v>2.705369212962962E-2</v>
      </c>
      <c r="L9" s="119">
        <f>K9</f>
        <v>2.705369212962962E-2</v>
      </c>
      <c r="M9" s="405" t="s">
        <v>300</v>
      </c>
      <c r="N9" s="408" t="s">
        <v>309</v>
      </c>
      <c r="O9" s="409" t="s">
        <v>310</v>
      </c>
      <c r="P9" s="19"/>
    </row>
    <row r="10" spans="1:16" s="3" customFormat="1" ht="30" customHeight="1" x14ac:dyDescent="0.3">
      <c r="A10" s="93">
        <v>3</v>
      </c>
      <c r="B10" s="99" t="s">
        <v>131</v>
      </c>
      <c r="C10" s="96" t="s">
        <v>171</v>
      </c>
      <c r="D10" s="20">
        <f>COUNTA(E19:E83)+D9+1</f>
        <v>141</v>
      </c>
      <c r="E10" s="101">
        <f>COUNTA(E19:E83)+1</f>
        <v>54</v>
      </c>
      <c r="F10" s="135">
        <f>MIN(E19:E84)</f>
        <v>40.24</v>
      </c>
      <c r="G10" s="62">
        <f>AVERAGE(E19:E85)</f>
        <v>40.905094339622636</v>
      </c>
      <c r="H10" s="18">
        <v>1</v>
      </c>
      <c r="I10" s="105">
        <f t="shared" ref="I10:I13" si="0">G10-F10</f>
        <v>0.66509433962263387</v>
      </c>
      <c r="J10" s="110">
        <v>6.9146585648148143E-2</v>
      </c>
      <c r="K10" s="118">
        <f>J10-J9</f>
        <v>2.6423564814814816E-2</v>
      </c>
      <c r="L10" s="119">
        <f>K10+L8</f>
        <v>4.2092893518518526E-2</v>
      </c>
      <c r="M10" s="405" t="s">
        <v>301</v>
      </c>
      <c r="N10" s="407"/>
      <c r="O10" s="70"/>
      <c r="P10" s="19"/>
    </row>
    <row r="11" spans="1:16" s="3" customFormat="1" ht="30" customHeight="1" thickBot="1" x14ac:dyDescent="0.35">
      <c r="A11" s="93">
        <v>4</v>
      </c>
      <c r="B11" s="99" t="s">
        <v>220</v>
      </c>
      <c r="C11" s="96" t="s">
        <v>202</v>
      </c>
      <c r="D11" s="20">
        <f>COUNTA(F19:F83)+D10+1</f>
        <v>183</v>
      </c>
      <c r="E11" s="101">
        <f>COUNTA(F19:F83)+1</f>
        <v>42</v>
      </c>
      <c r="F11" s="413">
        <f>MIN(F19:F84)</f>
        <v>40.200000000000003</v>
      </c>
      <c r="G11" s="62">
        <f>AVERAGE(F19:F84)</f>
        <v>40.569024390243889</v>
      </c>
      <c r="H11" s="18">
        <v>1</v>
      </c>
      <c r="I11" s="105">
        <f t="shared" si="0"/>
        <v>0.36902439024388656</v>
      </c>
      <c r="J11" s="110">
        <v>8.9882395833333337E-2</v>
      </c>
      <c r="K11" s="118">
        <f>J11-J10</f>
        <v>2.0735810185185194E-2</v>
      </c>
      <c r="L11" s="119">
        <f>K11+L9</f>
        <v>4.7789502314814811E-2</v>
      </c>
      <c r="M11" s="405" t="s">
        <v>302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131</v>
      </c>
      <c r="C12" s="97" t="s">
        <v>193</v>
      </c>
      <c r="D12" s="20">
        <f>COUNTA(G19:G83)+D11+1</f>
        <v>222</v>
      </c>
      <c r="E12" s="101">
        <f>COUNTA(G19:G83)+1</f>
        <v>39</v>
      </c>
      <c r="F12" s="417">
        <f>MIN(G19:G84)</f>
        <v>40.21</v>
      </c>
      <c r="G12" s="62">
        <f>AVERAGE(G19:G884)</f>
        <v>40.695526315789479</v>
      </c>
      <c r="H12" s="18">
        <v>1</v>
      </c>
      <c r="I12" s="105">
        <f t="shared" si="0"/>
        <v>0.48552631578947825</v>
      </c>
      <c r="J12" s="110">
        <v>0.10939387731481481</v>
      </c>
      <c r="K12" s="118">
        <f>J12-J11</f>
        <v>1.9511481481481477E-2</v>
      </c>
      <c r="L12" s="120">
        <f t="shared" ref="L12" si="1">K12+L10</f>
        <v>6.1604375000000003E-2</v>
      </c>
      <c r="M12" s="405" t="s">
        <v>303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220</v>
      </c>
      <c r="C13" s="98" t="s">
        <v>179</v>
      </c>
      <c r="D13" s="134">
        <f>COUNTA(H19:H83)+D12+1</f>
        <v>254</v>
      </c>
      <c r="E13" s="399">
        <f>COUNTA(H19:H83)+1</f>
        <v>32</v>
      </c>
      <c r="F13" s="422">
        <f>MIN(H19:H84)</f>
        <v>40.93</v>
      </c>
      <c r="G13" s="85">
        <f>AVERAGE(H19:H84)</f>
        <v>41.87419354838709</v>
      </c>
      <c r="H13" s="86">
        <v>5</v>
      </c>
      <c r="I13" s="108">
        <f t="shared" si="0"/>
        <v>0.94419354838709069</v>
      </c>
      <c r="J13" s="111" t="str">
        <f>'Общие результаты'!G6</f>
        <v>03:00:08</v>
      </c>
      <c r="K13" s="121">
        <f>J13-J12</f>
        <v>1.5698715277777775E-2</v>
      </c>
      <c r="L13" s="122">
        <f>K13+L11</f>
        <v>6.3488217592592586E-2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40.24666666666667</v>
      </c>
      <c r="G14" s="42">
        <f>AVERAGE(G8,G10,G12)</f>
        <v>40.840936051804036</v>
      </c>
      <c r="H14" s="68" t="s">
        <v>207</v>
      </c>
      <c r="I14" s="43">
        <f>AVERAGE(I8,I10,I12)</f>
        <v>0.59426938513737093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40.433333333333337</v>
      </c>
      <c r="G15" s="26">
        <f>AVERAGE(G9,G11,G13)</f>
        <v>41.063233140037489</v>
      </c>
      <c r="H15" s="69" t="s">
        <v>211</v>
      </c>
      <c r="I15" s="27">
        <f>AVERAGE(I9,I11,I13)</f>
        <v>0.62989980670415235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40.340000000000011</v>
      </c>
      <c r="G16" s="30">
        <f>AVERAGE(C19:H90)</f>
        <v>40.906224899598413</v>
      </c>
      <c r="H16" s="31"/>
      <c r="I16" s="32">
        <f>AVERAGE(I8:I13)</f>
        <v>0.61208459592076159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Пархомчук Саша</v>
      </c>
      <c r="D18" s="33" t="str">
        <f>B9</f>
        <v xml:space="preserve"> Константинов Владимир</v>
      </c>
      <c r="E18" s="33" t="str">
        <f>B10</f>
        <v>Пархомчук Саша</v>
      </c>
      <c r="F18" s="33" t="str">
        <f>B11</f>
        <v xml:space="preserve"> Константинов Владимир</v>
      </c>
      <c r="G18" s="33" t="str">
        <f>B12</f>
        <v>Пархомчук Саша</v>
      </c>
      <c r="H18" s="33" t="str">
        <f>B13</f>
        <v xml:space="preserve"> Константинов Владимир</v>
      </c>
      <c r="I18" s="17"/>
      <c r="J18" s="17"/>
    </row>
    <row r="19" spans="2:14" x14ac:dyDescent="0.3">
      <c r="B19" s="1">
        <v>1</v>
      </c>
      <c r="C19" s="34">
        <v>44.88</v>
      </c>
      <c r="D19" s="35">
        <v>42.7</v>
      </c>
      <c r="E19" s="35">
        <v>44.66</v>
      </c>
      <c r="F19" s="35">
        <v>42.53</v>
      </c>
      <c r="G19" s="35">
        <v>42.83</v>
      </c>
      <c r="H19" s="35">
        <v>44.4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41.73</v>
      </c>
      <c r="D20" s="37">
        <v>41.64</v>
      </c>
      <c r="E20" s="37">
        <v>41.08</v>
      </c>
      <c r="F20" s="37">
        <v>41.06</v>
      </c>
      <c r="G20" s="37">
        <v>41.04</v>
      </c>
      <c r="H20" s="37">
        <v>41.01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43.62</v>
      </c>
      <c r="D21" s="37">
        <v>41.17</v>
      </c>
      <c r="E21" s="37">
        <v>41.04</v>
      </c>
      <c r="F21" s="37">
        <v>40.53</v>
      </c>
      <c r="G21" s="37">
        <v>40.520000000000003</v>
      </c>
      <c r="H21" s="37">
        <v>43.24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42.45</v>
      </c>
      <c r="D22" s="37">
        <v>40.729999999999997</v>
      </c>
      <c r="E22" s="37">
        <v>40.86</v>
      </c>
      <c r="F22" s="37">
        <v>40.47</v>
      </c>
      <c r="G22" s="37">
        <v>41.31</v>
      </c>
      <c r="H22" s="37">
        <v>41.29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41.07</v>
      </c>
      <c r="D23" s="37">
        <v>40.6</v>
      </c>
      <c r="E23" s="37">
        <v>40.93</v>
      </c>
      <c r="F23" s="37">
        <v>40.770000000000003</v>
      </c>
      <c r="G23" s="37">
        <v>40.54</v>
      </c>
      <c r="H23" s="37">
        <v>41.03</v>
      </c>
      <c r="I23" s="123"/>
      <c r="J23" s="127"/>
      <c r="K23" s="123"/>
    </row>
    <row r="24" spans="2:14" x14ac:dyDescent="0.3">
      <c r="B24" s="1">
        <v>6</v>
      </c>
      <c r="C24" s="36">
        <v>40.75</v>
      </c>
      <c r="D24" s="37">
        <v>41.95</v>
      </c>
      <c r="E24" s="37">
        <v>41.47</v>
      </c>
      <c r="F24" s="37">
        <v>40.340000000000003</v>
      </c>
      <c r="G24" s="37">
        <v>40.450000000000003</v>
      </c>
      <c r="H24" s="37">
        <v>42.78</v>
      </c>
      <c r="I24" s="123"/>
      <c r="J24" s="127"/>
      <c r="K24" s="123"/>
    </row>
    <row r="25" spans="2:14" x14ac:dyDescent="0.3">
      <c r="B25" s="1">
        <v>7</v>
      </c>
      <c r="C25" s="36">
        <v>41.17</v>
      </c>
      <c r="D25" s="37">
        <v>41.32</v>
      </c>
      <c r="E25" s="37">
        <v>41.72</v>
      </c>
      <c r="F25" s="37">
        <v>40.590000000000003</v>
      </c>
      <c r="G25" s="37">
        <v>41.24</v>
      </c>
      <c r="H25" s="37">
        <v>41.27</v>
      </c>
      <c r="I25" s="123"/>
      <c r="J25" s="127"/>
      <c r="K25" s="123"/>
    </row>
    <row r="26" spans="2:14" x14ac:dyDescent="0.3">
      <c r="B26" s="1">
        <v>8</v>
      </c>
      <c r="C26" s="36">
        <v>40.57</v>
      </c>
      <c r="D26" s="37">
        <v>41.23</v>
      </c>
      <c r="E26" s="37">
        <v>41.12</v>
      </c>
      <c r="F26" s="37">
        <v>40.49</v>
      </c>
      <c r="G26" s="37">
        <v>40.94</v>
      </c>
      <c r="H26" s="37">
        <v>41.02</v>
      </c>
      <c r="I26" s="123"/>
      <c r="J26" s="127"/>
      <c r="K26" s="123"/>
    </row>
    <row r="27" spans="2:14" x14ac:dyDescent="0.3">
      <c r="B27" s="1">
        <v>9</v>
      </c>
      <c r="C27" s="41">
        <v>40.72</v>
      </c>
      <c r="D27" s="37">
        <v>40.880000000000003</v>
      </c>
      <c r="E27" s="37">
        <v>40.92</v>
      </c>
      <c r="F27" s="37">
        <v>40.44</v>
      </c>
      <c r="G27" s="37">
        <v>40.49</v>
      </c>
      <c r="H27" s="37">
        <v>41.14</v>
      </c>
      <c r="I27" s="123"/>
      <c r="J27" s="127"/>
      <c r="K27" s="123"/>
    </row>
    <row r="28" spans="2:14" x14ac:dyDescent="0.3">
      <c r="B28" s="1">
        <v>10</v>
      </c>
      <c r="C28" s="36">
        <v>40.75</v>
      </c>
      <c r="D28" s="37">
        <v>40.83</v>
      </c>
      <c r="E28" s="37">
        <v>40.97</v>
      </c>
      <c r="F28" s="37">
        <v>40.549999999999997</v>
      </c>
      <c r="G28" s="37">
        <v>41.13</v>
      </c>
      <c r="H28" s="37">
        <v>40.950000000000003</v>
      </c>
      <c r="I28" s="123"/>
      <c r="J28" s="127"/>
      <c r="K28" s="123"/>
    </row>
    <row r="29" spans="2:14" x14ac:dyDescent="0.3">
      <c r="B29" s="1">
        <v>11</v>
      </c>
      <c r="C29" s="36">
        <v>40.75</v>
      </c>
      <c r="D29" s="37">
        <v>40.44</v>
      </c>
      <c r="E29" s="37">
        <v>40.590000000000003</v>
      </c>
      <c r="F29" s="37">
        <v>40.42</v>
      </c>
      <c r="G29" s="37">
        <v>40.51</v>
      </c>
      <c r="H29" s="37">
        <v>41.14</v>
      </c>
      <c r="I29" s="123"/>
      <c r="J29" s="127"/>
      <c r="K29" s="123"/>
    </row>
    <row r="30" spans="2:14" x14ac:dyDescent="0.3">
      <c r="B30" s="1">
        <v>12</v>
      </c>
      <c r="C30" s="36">
        <v>40.51</v>
      </c>
      <c r="D30" s="37">
        <v>41.16</v>
      </c>
      <c r="E30" s="37">
        <v>40.82</v>
      </c>
      <c r="F30" s="37">
        <v>40.409999999999997</v>
      </c>
      <c r="G30" s="37">
        <v>40.520000000000003</v>
      </c>
      <c r="H30" s="37">
        <v>41.48</v>
      </c>
      <c r="I30" s="123"/>
      <c r="J30" s="127"/>
      <c r="K30" s="123"/>
    </row>
    <row r="31" spans="2:14" x14ac:dyDescent="0.3">
      <c r="B31" s="1">
        <v>13</v>
      </c>
      <c r="C31" s="36">
        <v>40.65</v>
      </c>
      <c r="D31" s="37">
        <v>40.17</v>
      </c>
      <c r="E31" s="37">
        <v>40.549999999999997</v>
      </c>
      <c r="F31" s="37">
        <v>40.549999999999997</v>
      </c>
      <c r="G31" s="37">
        <v>40.520000000000003</v>
      </c>
      <c r="H31" s="37">
        <v>41.79</v>
      </c>
      <c r="I31" s="123"/>
      <c r="J31" s="127"/>
      <c r="K31" s="124"/>
      <c r="L31" s="1"/>
    </row>
    <row r="32" spans="2:14" x14ac:dyDescent="0.3">
      <c r="B32" s="1">
        <v>14</v>
      </c>
      <c r="C32" s="39">
        <v>40.54</v>
      </c>
      <c r="D32" s="37">
        <v>40.83</v>
      </c>
      <c r="E32" s="37">
        <v>40.78</v>
      </c>
      <c r="F32" s="37">
        <v>40.44</v>
      </c>
      <c r="G32" s="37">
        <v>40.31</v>
      </c>
      <c r="H32" s="37">
        <v>41.55</v>
      </c>
      <c r="I32" s="123"/>
      <c r="J32" s="127"/>
      <c r="K32" s="124"/>
      <c r="L32" s="1"/>
    </row>
    <row r="33" spans="2:12" x14ac:dyDescent="0.3">
      <c r="B33" s="1">
        <v>15</v>
      </c>
      <c r="C33" s="36">
        <v>40.49</v>
      </c>
      <c r="D33" s="37">
        <v>40.32</v>
      </c>
      <c r="E33" s="37">
        <v>40.83</v>
      </c>
      <c r="F33" s="37">
        <v>40.75</v>
      </c>
      <c r="G33" s="37">
        <v>40.82</v>
      </c>
      <c r="H33" s="37">
        <v>46</v>
      </c>
      <c r="I33" s="123"/>
      <c r="J33" s="127"/>
      <c r="K33" s="124"/>
      <c r="L33" s="1"/>
    </row>
    <row r="34" spans="2:12" x14ac:dyDescent="0.3">
      <c r="B34" s="1">
        <v>16</v>
      </c>
      <c r="C34" s="36">
        <v>40.619999999999997</v>
      </c>
      <c r="D34" s="44">
        <v>40.380000000000003</v>
      </c>
      <c r="E34" s="37">
        <v>41.05</v>
      </c>
      <c r="F34" s="37">
        <v>40.46</v>
      </c>
      <c r="G34" s="37">
        <v>40.56</v>
      </c>
      <c r="H34" s="37">
        <v>40.99</v>
      </c>
      <c r="I34" s="123"/>
      <c r="J34" s="127"/>
      <c r="K34" s="124"/>
      <c r="L34" s="1"/>
    </row>
    <row r="35" spans="2:12" x14ac:dyDescent="0.3">
      <c r="B35" s="1">
        <v>17</v>
      </c>
      <c r="C35" s="36">
        <v>40.369999999999997</v>
      </c>
      <c r="D35" s="37">
        <v>40.67</v>
      </c>
      <c r="E35" s="37">
        <v>40.89</v>
      </c>
      <c r="F35" s="37">
        <v>40.619999999999997</v>
      </c>
      <c r="G35" s="37">
        <v>40.9</v>
      </c>
      <c r="H35" s="37">
        <v>41.36</v>
      </c>
      <c r="I35" s="123"/>
      <c r="J35" s="127"/>
      <c r="K35" s="124"/>
      <c r="L35" s="1"/>
    </row>
    <row r="36" spans="2:12" x14ac:dyDescent="0.3">
      <c r="B36" s="1">
        <v>18</v>
      </c>
      <c r="C36" s="36">
        <v>41.07</v>
      </c>
      <c r="D36" s="37">
        <v>40.369999999999997</v>
      </c>
      <c r="E36" s="37">
        <v>40.65</v>
      </c>
      <c r="F36" s="37">
        <v>40.76</v>
      </c>
      <c r="G36" s="37">
        <v>40.56</v>
      </c>
      <c r="H36" s="37">
        <v>41.22</v>
      </c>
      <c r="I36" s="123"/>
      <c r="J36" s="127"/>
      <c r="K36" s="124"/>
      <c r="L36" s="1"/>
    </row>
    <row r="37" spans="2:12" x14ac:dyDescent="0.3">
      <c r="B37" s="1">
        <v>19</v>
      </c>
      <c r="C37" s="36">
        <v>40.54</v>
      </c>
      <c r="D37" s="37">
        <v>40.58</v>
      </c>
      <c r="E37" s="37">
        <v>41.36</v>
      </c>
      <c r="F37" s="37">
        <v>40.409999999999997</v>
      </c>
      <c r="G37" s="37">
        <v>40.49</v>
      </c>
      <c r="H37" s="37">
        <v>41.03</v>
      </c>
      <c r="I37" s="123"/>
      <c r="J37" s="127"/>
      <c r="K37" s="124"/>
      <c r="L37" s="1"/>
    </row>
    <row r="38" spans="2:12" x14ac:dyDescent="0.3">
      <c r="B38" s="1">
        <v>20</v>
      </c>
      <c r="C38" s="36">
        <v>40.56</v>
      </c>
      <c r="D38" s="37">
        <v>40.39</v>
      </c>
      <c r="E38" s="37">
        <v>40.659999999999997</v>
      </c>
      <c r="F38" s="37">
        <v>40.4</v>
      </c>
      <c r="G38" s="37">
        <v>40.4</v>
      </c>
      <c r="H38" s="37">
        <v>40.93</v>
      </c>
      <c r="I38" s="123"/>
      <c r="J38" s="127"/>
      <c r="K38" s="124"/>
      <c r="L38" s="1"/>
    </row>
    <row r="39" spans="2:12" x14ac:dyDescent="0.3">
      <c r="B39" s="1">
        <v>21</v>
      </c>
      <c r="C39" s="36">
        <v>40.39</v>
      </c>
      <c r="D39" s="37">
        <v>40.5</v>
      </c>
      <c r="E39" s="37">
        <v>40.71</v>
      </c>
      <c r="F39" s="37">
        <v>40.4</v>
      </c>
      <c r="G39" s="37">
        <v>40.520000000000003</v>
      </c>
      <c r="H39" s="37">
        <v>45.66</v>
      </c>
      <c r="I39" s="123"/>
      <c r="J39" s="127"/>
      <c r="K39" s="124"/>
      <c r="L39" s="1"/>
    </row>
    <row r="40" spans="2:12" x14ac:dyDescent="0.3">
      <c r="B40" s="1">
        <v>22</v>
      </c>
      <c r="C40" s="36">
        <v>40.46</v>
      </c>
      <c r="D40" s="37">
        <v>40.97</v>
      </c>
      <c r="E40" s="37">
        <v>40.93</v>
      </c>
      <c r="F40" s="37">
        <v>40.65</v>
      </c>
      <c r="G40" s="37">
        <v>40.21</v>
      </c>
      <c r="H40" s="37">
        <v>41.89</v>
      </c>
      <c r="I40" s="123"/>
      <c r="J40" s="127"/>
      <c r="K40" s="124"/>
      <c r="L40" s="1"/>
    </row>
    <row r="41" spans="2:12" x14ac:dyDescent="0.3">
      <c r="B41" s="1">
        <v>23</v>
      </c>
      <c r="C41" s="36">
        <v>40.81</v>
      </c>
      <c r="D41" s="37">
        <v>42.5</v>
      </c>
      <c r="E41" s="37">
        <v>41.73</v>
      </c>
      <c r="F41" s="37">
        <v>41.04</v>
      </c>
      <c r="G41" s="37">
        <v>40.54</v>
      </c>
      <c r="H41" s="37">
        <v>42.49</v>
      </c>
      <c r="I41" s="123"/>
      <c r="J41" s="127"/>
      <c r="K41" s="124"/>
      <c r="L41" s="1"/>
    </row>
    <row r="42" spans="2:12" x14ac:dyDescent="0.3">
      <c r="B42" s="1">
        <v>24</v>
      </c>
      <c r="C42" s="36">
        <v>40.39</v>
      </c>
      <c r="D42" s="37">
        <v>40.409999999999997</v>
      </c>
      <c r="E42" s="37">
        <v>40.53</v>
      </c>
      <c r="F42" s="37">
        <v>40.619999999999997</v>
      </c>
      <c r="G42" s="37">
        <v>40.5</v>
      </c>
      <c r="H42" s="37">
        <v>41.65</v>
      </c>
      <c r="I42" s="123"/>
      <c r="J42" s="127"/>
      <c r="K42" s="124"/>
      <c r="L42" s="1"/>
    </row>
    <row r="43" spans="2:12" x14ac:dyDescent="0.3">
      <c r="B43" s="1">
        <v>25</v>
      </c>
      <c r="C43" s="36">
        <v>40.549999999999997</v>
      </c>
      <c r="D43" s="37">
        <v>40.630000000000003</v>
      </c>
      <c r="E43" s="37">
        <v>40.659999999999997</v>
      </c>
      <c r="F43" s="37">
        <v>40.26</v>
      </c>
      <c r="G43" s="37">
        <v>40.76</v>
      </c>
      <c r="H43" s="37">
        <v>41.32</v>
      </c>
      <c r="I43" s="123"/>
      <c r="J43" s="127"/>
      <c r="K43" s="124"/>
      <c r="L43" s="1"/>
    </row>
    <row r="44" spans="2:12" x14ac:dyDescent="0.3">
      <c r="B44" s="1">
        <v>26</v>
      </c>
      <c r="C44" s="36">
        <v>40.520000000000003</v>
      </c>
      <c r="D44" s="37">
        <v>40.94</v>
      </c>
      <c r="E44" s="37">
        <v>40.24</v>
      </c>
      <c r="F44" s="37">
        <v>40.200000000000003</v>
      </c>
      <c r="G44" s="37">
        <v>40.64</v>
      </c>
      <c r="H44" s="37">
        <v>41.42</v>
      </c>
      <c r="I44" s="123"/>
      <c r="J44" s="127"/>
      <c r="K44" s="124"/>
      <c r="L44" s="1"/>
    </row>
    <row r="45" spans="2:12" x14ac:dyDescent="0.3">
      <c r="B45" s="1">
        <v>27</v>
      </c>
      <c r="C45" s="36">
        <v>40.51</v>
      </c>
      <c r="D45" s="37">
        <v>40.43</v>
      </c>
      <c r="E45" s="37">
        <v>40.770000000000003</v>
      </c>
      <c r="F45" s="37">
        <v>40.51</v>
      </c>
      <c r="G45" s="37">
        <v>40.46</v>
      </c>
      <c r="H45" s="37">
        <v>42.25</v>
      </c>
      <c r="I45" s="123"/>
      <c r="J45" s="127"/>
      <c r="K45" s="124"/>
      <c r="L45" s="1"/>
    </row>
    <row r="46" spans="2:12" x14ac:dyDescent="0.3">
      <c r="B46" s="1">
        <v>28</v>
      </c>
      <c r="C46" s="36">
        <v>40.35</v>
      </c>
      <c r="D46" s="37">
        <v>40.549999999999997</v>
      </c>
      <c r="E46" s="37">
        <v>41.06</v>
      </c>
      <c r="F46" s="37">
        <v>40.200000000000003</v>
      </c>
      <c r="G46" s="37">
        <v>40.4</v>
      </c>
      <c r="H46" s="37">
        <v>41.68</v>
      </c>
      <c r="I46" s="123"/>
      <c r="J46" s="127"/>
      <c r="K46" s="124"/>
      <c r="L46" s="1"/>
    </row>
    <row r="47" spans="2:12" x14ac:dyDescent="0.3">
      <c r="B47" s="1">
        <v>29</v>
      </c>
      <c r="C47" s="36">
        <v>40.4</v>
      </c>
      <c r="D47" s="37">
        <v>40.56</v>
      </c>
      <c r="E47" s="37">
        <v>40.590000000000003</v>
      </c>
      <c r="F47" s="37">
        <v>40.58</v>
      </c>
      <c r="G47" s="37">
        <v>40.89</v>
      </c>
      <c r="H47" s="37">
        <v>41.25</v>
      </c>
      <c r="I47" s="123"/>
      <c r="J47" s="127"/>
      <c r="K47" s="124"/>
      <c r="L47" s="1"/>
    </row>
    <row r="48" spans="2:12" x14ac:dyDescent="0.3">
      <c r="B48" s="1">
        <v>30</v>
      </c>
      <c r="C48" s="36">
        <v>40.53</v>
      </c>
      <c r="D48" s="37">
        <v>40.340000000000003</v>
      </c>
      <c r="E48" s="37">
        <v>40.61</v>
      </c>
      <c r="F48" s="37">
        <v>40.6</v>
      </c>
      <c r="G48" s="37">
        <v>40.58</v>
      </c>
      <c r="H48" s="37">
        <v>41.11</v>
      </c>
      <c r="I48" s="123"/>
      <c r="J48" s="127"/>
      <c r="K48" s="124"/>
      <c r="L48" s="1"/>
    </row>
    <row r="49" spans="2:12" x14ac:dyDescent="0.3">
      <c r="B49" s="1">
        <v>31</v>
      </c>
      <c r="C49" s="36">
        <v>40.29</v>
      </c>
      <c r="D49" s="37">
        <v>40.43</v>
      </c>
      <c r="E49" s="37">
        <v>40.75</v>
      </c>
      <c r="F49" s="37">
        <v>40.36</v>
      </c>
      <c r="G49" s="37">
        <v>40.4</v>
      </c>
      <c r="H49" s="37">
        <v>41.76</v>
      </c>
      <c r="I49" s="123"/>
      <c r="J49" s="127"/>
      <c r="K49" s="124"/>
      <c r="L49" s="1"/>
    </row>
    <row r="50" spans="2:12" x14ac:dyDescent="0.3">
      <c r="B50" s="1">
        <v>32</v>
      </c>
      <c r="C50" s="36">
        <v>40.5</v>
      </c>
      <c r="D50" s="37">
        <v>40.43</v>
      </c>
      <c r="E50" s="37">
        <v>40.93</v>
      </c>
      <c r="F50" s="37">
        <v>40.24</v>
      </c>
      <c r="G50" s="37">
        <v>40.57</v>
      </c>
      <c r="H50" s="37"/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40.64</v>
      </c>
      <c r="E51" s="37">
        <v>40.79</v>
      </c>
      <c r="F51" s="37">
        <v>40.36</v>
      </c>
      <c r="G51" s="37">
        <v>40.51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40.450000000000003</v>
      </c>
      <c r="E52" s="37">
        <v>40.89</v>
      </c>
      <c r="F52" s="37">
        <v>40.92</v>
      </c>
      <c r="G52" s="37">
        <v>40.950000000000003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41.04</v>
      </c>
      <c r="E53" s="37">
        <v>40.69</v>
      </c>
      <c r="F53" s="37">
        <v>40.44</v>
      </c>
      <c r="G53" s="37">
        <v>40.49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40.4</v>
      </c>
      <c r="E54" s="37">
        <v>41.07</v>
      </c>
      <c r="F54" s="37">
        <v>40.83</v>
      </c>
      <c r="G54" s="37">
        <v>40.72</v>
      </c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40.340000000000003</v>
      </c>
      <c r="E55" s="37">
        <v>40.78</v>
      </c>
      <c r="F55" s="37">
        <v>40.31</v>
      </c>
      <c r="G55" s="37">
        <v>40.65</v>
      </c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40.5</v>
      </c>
      <c r="E56" s="37">
        <v>40.57</v>
      </c>
      <c r="F56" s="37">
        <v>40.35</v>
      </c>
      <c r="G56" s="37">
        <v>40.56</v>
      </c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41.04</v>
      </c>
      <c r="E57" s="37">
        <v>40.99</v>
      </c>
      <c r="F57" s="37">
        <v>40.520000000000003</v>
      </c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40.72</v>
      </c>
      <c r="E58" s="37">
        <v>40.76</v>
      </c>
      <c r="F58" s="37">
        <v>40.46</v>
      </c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40.92</v>
      </c>
      <c r="E59" s="37">
        <v>40.950000000000003</v>
      </c>
      <c r="F59" s="37">
        <v>40.49</v>
      </c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40.450000000000003</v>
      </c>
      <c r="E60" s="37">
        <v>40.53</v>
      </c>
      <c r="F60" s="37"/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40.28</v>
      </c>
      <c r="E61" s="37">
        <v>41.09</v>
      </c>
      <c r="F61" s="37"/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40.6</v>
      </c>
      <c r="E62" s="37">
        <v>40.71</v>
      </c>
      <c r="F62" s="37"/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40.33</v>
      </c>
      <c r="E63" s="37">
        <v>40.54</v>
      </c>
      <c r="F63" s="37"/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40.68</v>
      </c>
      <c r="E64" s="37">
        <v>40.68</v>
      </c>
      <c r="F64" s="37"/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40.53</v>
      </c>
      <c r="E65" s="37">
        <v>40.479999999999997</v>
      </c>
      <c r="F65" s="37"/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40.619999999999997</v>
      </c>
      <c r="E66" s="37">
        <v>40.44</v>
      </c>
      <c r="F66" s="37"/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40.479999999999997</v>
      </c>
      <c r="E67" s="37">
        <v>40.770000000000003</v>
      </c>
      <c r="F67" s="37"/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41.39</v>
      </c>
      <c r="E68" s="37">
        <v>41.23</v>
      </c>
      <c r="F68" s="37"/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40.200000000000003</v>
      </c>
      <c r="E69" s="37">
        <v>40.57</v>
      </c>
      <c r="F69" s="37"/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40.42</v>
      </c>
      <c r="E70" s="37">
        <v>40.53</v>
      </c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40.72</v>
      </c>
      <c r="E71" s="37">
        <v>40.450000000000003</v>
      </c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40.51</v>
      </c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1">
    <mergeCell ref="N9:N10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/>
  <dimension ref="A2:P81"/>
  <sheetViews>
    <sheetView tabSelected="1" zoomScale="90" zoomScaleNormal="90" workbookViewId="0">
      <selection activeCell="B9" sqref="B9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69" t="s">
        <v>175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6" ht="7.5" customHeight="1" thickBot="1" x14ac:dyDescent="0.35"/>
    <row r="4" spans="1:16" ht="18" thickBot="1" x14ac:dyDescent="0.4">
      <c r="A4" s="370" t="s">
        <v>116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2"/>
    </row>
    <row r="5" spans="1:16" ht="7.5" customHeight="1" thickBot="1" x14ac:dyDescent="0.35"/>
    <row r="6" spans="1:16" s="2" customFormat="1" ht="20.25" customHeight="1" x14ac:dyDescent="0.3">
      <c r="A6" s="373" t="s">
        <v>23</v>
      </c>
      <c r="B6" s="375" t="s">
        <v>13</v>
      </c>
      <c r="C6" s="377" t="s">
        <v>18</v>
      </c>
      <c r="D6" s="379" t="s">
        <v>24</v>
      </c>
      <c r="E6" s="381" t="s">
        <v>25</v>
      </c>
      <c r="F6" s="383" t="s">
        <v>26</v>
      </c>
      <c r="G6" s="384"/>
      <c r="H6" s="384"/>
      <c r="I6" s="385"/>
      <c r="J6" s="386" t="s">
        <v>27</v>
      </c>
      <c r="K6" s="388" t="s">
        <v>28</v>
      </c>
      <c r="L6" s="389"/>
      <c r="M6" s="88"/>
      <c r="N6" s="89"/>
    </row>
    <row r="7" spans="1:16" s="2" customFormat="1" ht="27.75" customHeight="1" thickBot="1" x14ac:dyDescent="0.35">
      <c r="A7" s="374"/>
      <c r="B7" s="376"/>
      <c r="C7" s="378"/>
      <c r="D7" s="380"/>
      <c r="E7" s="382"/>
      <c r="F7" s="412" t="s">
        <v>29</v>
      </c>
      <c r="G7" s="90" t="s">
        <v>30</v>
      </c>
      <c r="H7" s="90" t="s">
        <v>31</v>
      </c>
      <c r="I7" s="103" t="s">
        <v>32</v>
      </c>
      <c r="J7" s="387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221</v>
      </c>
      <c r="C8" s="95">
        <v>11</v>
      </c>
      <c r="D8" s="133">
        <f>COUNTA(C19:C83)</f>
        <v>32</v>
      </c>
      <c r="E8" s="100">
        <f>COUNTA(C19:C83)</f>
        <v>32</v>
      </c>
      <c r="F8" s="415">
        <f>MIN(C19:C82)</f>
        <v>40.28</v>
      </c>
      <c r="G8" s="136">
        <f>AVERAGE(C19:C85)</f>
        <v>41.243749999999991</v>
      </c>
      <c r="H8" s="81">
        <v>1</v>
      </c>
      <c r="I8" s="104">
        <f>G8-F8</f>
        <v>0.96374999999999034</v>
      </c>
      <c r="J8" s="109">
        <v>1.5803657407407409E-2</v>
      </c>
      <c r="K8" s="116">
        <f>J8</f>
        <v>1.5803657407407409E-2</v>
      </c>
      <c r="L8" s="117">
        <f>K8</f>
        <v>1.5803657407407409E-2</v>
      </c>
      <c r="M8" s="404" t="s">
        <v>304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143</v>
      </c>
      <c r="C9" s="96">
        <v>8</v>
      </c>
      <c r="D9" s="20">
        <f>COUNTA(D19:D83)+D8+1</f>
        <v>67</v>
      </c>
      <c r="E9" s="101">
        <f>COUNTA(D19:D83)+1</f>
        <v>35</v>
      </c>
      <c r="F9" s="414">
        <f>MIN(D19:D82)</f>
        <v>40.44</v>
      </c>
      <c r="G9" s="63">
        <f>AVERAGE(D19:D84)</f>
        <v>40.894411764705886</v>
      </c>
      <c r="H9" s="18">
        <v>2</v>
      </c>
      <c r="I9" s="105">
        <f>G9-F9</f>
        <v>0.45441176470588829</v>
      </c>
      <c r="J9" s="110">
        <v>4.3044907407407407E-2</v>
      </c>
      <c r="K9" s="118">
        <f>J9-J8</f>
        <v>2.7241249999999998E-2</v>
      </c>
      <c r="L9" s="119">
        <f>K9</f>
        <v>2.7241249999999998E-2</v>
      </c>
      <c r="M9" s="405" t="s">
        <v>305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221</v>
      </c>
      <c r="C10" s="96" t="s">
        <v>179</v>
      </c>
      <c r="D10" s="20">
        <f>COUNTA(E19:E83)+D9+1</f>
        <v>125</v>
      </c>
      <c r="E10" s="101">
        <f>COUNTA(E19:E83)+1</f>
        <v>58</v>
      </c>
      <c r="F10" s="135">
        <f>MIN(E19:E84)</f>
        <v>40.49</v>
      </c>
      <c r="G10" s="62">
        <f>AVERAGE(E19:E85)</f>
        <v>41.596315789473699</v>
      </c>
      <c r="H10" s="18">
        <v>1</v>
      </c>
      <c r="I10" s="105">
        <f t="shared" ref="I10:I13" si="0">G10-F10</f>
        <v>1.1063157894736975</v>
      </c>
      <c r="J10" s="110">
        <v>6.2495960648148143E-2</v>
      </c>
      <c r="K10" s="118">
        <f>J10-J9</f>
        <v>1.9451053240740736E-2</v>
      </c>
      <c r="L10" s="119">
        <f>K10+L8</f>
        <v>3.5254710648148141E-2</v>
      </c>
      <c r="M10" s="405" t="s">
        <v>306</v>
      </c>
      <c r="N10" s="84" t="s">
        <v>312</v>
      </c>
      <c r="O10" s="70" t="s">
        <v>310</v>
      </c>
      <c r="P10" s="19"/>
    </row>
    <row r="11" spans="1:16" s="3" customFormat="1" ht="30" customHeight="1" x14ac:dyDescent="0.3">
      <c r="A11" s="93">
        <v>4</v>
      </c>
      <c r="B11" s="99" t="s">
        <v>143</v>
      </c>
      <c r="C11" s="96" t="s">
        <v>199</v>
      </c>
      <c r="D11" s="20">
        <f>COUNTA(F19:F83)+D10+1</f>
        <v>182</v>
      </c>
      <c r="E11" s="101">
        <f>COUNTA(F19:F83)+1</f>
        <v>57</v>
      </c>
      <c r="F11" s="106">
        <f>MIN(F19:F84)</f>
        <v>40.340000000000003</v>
      </c>
      <c r="G11" s="62">
        <f>AVERAGE(F19:F84)</f>
        <v>40.942142857142862</v>
      </c>
      <c r="H11" s="18">
        <v>2</v>
      </c>
      <c r="I11" s="105">
        <f t="shared" si="0"/>
        <v>0.60214285714285865</v>
      </c>
      <c r="J11" s="110">
        <v>9.047377314814814E-2</v>
      </c>
      <c r="K11" s="118">
        <f>J11-J10</f>
        <v>2.7977812499999997E-2</v>
      </c>
      <c r="L11" s="119">
        <f>K11+L9</f>
        <v>5.5219062499999999E-2</v>
      </c>
      <c r="M11" s="405" t="s">
        <v>307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221</v>
      </c>
      <c r="C12" s="97" t="s">
        <v>202</v>
      </c>
      <c r="D12" s="20">
        <f>COUNTA(G19:G83)+D11+1</f>
        <v>218</v>
      </c>
      <c r="E12" s="101">
        <f>COUNTA(G19:G83)+1</f>
        <v>36</v>
      </c>
      <c r="F12" s="413">
        <f>MIN(G19:G84)</f>
        <v>40.6</v>
      </c>
      <c r="G12" s="62">
        <f>AVERAGE(G19:G884)</f>
        <v>41.305428571428557</v>
      </c>
      <c r="H12" s="18">
        <v>2</v>
      </c>
      <c r="I12" s="105">
        <f t="shared" si="0"/>
        <v>0.70542857142855553</v>
      </c>
      <c r="J12" s="110">
        <v>0.10881043981481481</v>
      </c>
      <c r="K12" s="118">
        <f>J12-J11</f>
        <v>1.8336666666666668E-2</v>
      </c>
      <c r="L12" s="401">
        <f t="shared" ref="L12" si="1">K12+L10</f>
        <v>5.3591377314814809E-2</v>
      </c>
      <c r="M12" s="405" t="s">
        <v>308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143</v>
      </c>
      <c r="C13" s="98" t="s">
        <v>200</v>
      </c>
      <c r="D13" s="134">
        <f>COUNTA(H19:H83)+D12+1</f>
        <v>251</v>
      </c>
      <c r="E13" s="399">
        <f>COUNTA(H19:H83)+1</f>
        <v>33</v>
      </c>
      <c r="F13" s="417">
        <f>MIN(H19:H84)</f>
        <v>40.31</v>
      </c>
      <c r="G13" s="411">
        <f>AVERAGE(H19:H84)</f>
        <v>40.707500000000003</v>
      </c>
      <c r="H13" s="86">
        <v>2</v>
      </c>
      <c r="I13" s="108">
        <f t="shared" si="0"/>
        <v>0.39750000000000085</v>
      </c>
      <c r="J13" s="111" t="str">
        <f>'Общие результаты'!G6</f>
        <v>03:00:08</v>
      </c>
      <c r="K13" s="121">
        <f>J13-J12</f>
        <v>1.6282152777777781E-2</v>
      </c>
      <c r="L13" s="122">
        <f>K13+L11</f>
        <v>7.150121527777778E-2</v>
      </c>
      <c r="M13" s="113"/>
      <c r="N13" s="402" t="s">
        <v>223</v>
      </c>
      <c r="O13" s="403" t="s">
        <v>224</v>
      </c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40.456666666666671</v>
      </c>
      <c r="G14" s="42">
        <f>AVERAGE(G8,G10,G12)</f>
        <v>41.381831453634085</v>
      </c>
      <c r="H14" s="68" t="s">
        <v>207</v>
      </c>
      <c r="I14" s="43">
        <f>AVERAGE(I8,I10,I12)</f>
        <v>0.92516478696741444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40.363333333333337</v>
      </c>
      <c r="G15" s="26">
        <f>AVERAGE(G9,G11,G13)</f>
        <v>40.848018207282912</v>
      </c>
      <c r="H15" s="69" t="s">
        <v>222</v>
      </c>
      <c r="I15" s="27">
        <f>AVERAGE(I9,I11,I13)</f>
        <v>0.4846848739495826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40.410000000000004</v>
      </c>
      <c r="G16" s="30">
        <f>AVERAGE(C19:H90)</f>
        <v>41.147520325203224</v>
      </c>
      <c r="H16" s="31"/>
      <c r="I16" s="32">
        <f>AVERAGE(I8:I13)</f>
        <v>0.70492483045849852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Поляруш Саша</v>
      </c>
      <c r="D18" s="33" t="str">
        <f>B9</f>
        <v>Литвиненко Виктор</v>
      </c>
      <c r="E18" s="33" t="str">
        <f>B10</f>
        <v>Поляруш Саша</v>
      </c>
      <c r="F18" s="33" t="str">
        <f>B11</f>
        <v>Литвиненко Виктор</v>
      </c>
      <c r="G18" s="33" t="str">
        <f>B12</f>
        <v>Поляруш Саша</v>
      </c>
      <c r="H18" s="33" t="str">
        <f>B13</f>
        <v>Литвиненко Виктор</v>
      </c>
      <c r="I18" s="17"/>
      <c r="J18" s="17"/>
    </row>
    <row r="19" spans="2:14" x14ac:dyDescent="0.3">
      <c r="B19" s="1">
        <v>1</v>
      </c>
      <c r="C19" s="34">
        <v>44.66</v>
      </c>
      <c r="D19" s="35">
        <v>42.82</v>
      </c>
      <c r="E19" s="35">
        <v>44.68</v>
      </c>
      <c r="F19" s="35">
        <v>42.26</v>
      </c>
      <c r="G19" s="35">
        <v>45.12</v>
      </c>
      <c r="H19" s="35">
        <v>44.37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41.82</v>
      </c>
      <c r="D20" s="37">
        <v>41.02</v>
      </c>
      <c r="E20" s="37">
        <v>41.55</v>
      </c>
      <c r="F20" s="37">
        <v>42.41</v>
      </c>
      <c r="G20" s="37">
        <v>41.53</v>
      </c>
      <c r="H20" s="37">
        <v>40.57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42.55</v>
      </c>
      <c r="D21" s="37">
        <v>41.24</v>
      </c>
      <c r="E21" s="37">
        <v>40.85</v>
      </c>
      <c r="F21" s="37">
        <v>41.78</v>
      </c>
      <c r="G21" s="37">
        <v>41.32</v>
      </c>
      <c r="H21" s="37">
        <v>40.89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43.54</v>
      </c>
      <c r="D22" s="37">
        <v>41.85</v>
      </c>
      <c r="E22" s="37">
        <v>43.46</v>
      </c>
      <c r="F22" s="37">
        <v>41.87</v>
      </c>
      <c r="G22" s="37">
        <v>41.08</v>
      </c>
      <c r="H22" s="37">
        <v>40.590000000000003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40.96</v>
      </c>
      <c r="D23" s="37">
        <v>40.53</v>
      </c>
      <c r="E23" s="37">
        <v>41.25</v>
      </c>
      <c r="F23" s="37">
        <v>40.78</v>
      </c>
      <c r="G23" s="37">
        <v>41.25</v>
      </c>
      <c r="H23" s="37">
        <v>40.71</v>
      </c>
      <c r="I23" s="123"/>
      <c r="J23" s="127"/>
      <c r="K23" s="123"/>
    </row>
    <row r="24" spans="2:14" x14ac:dyDescent="0.3">
      <c r="B24" s="1">
        <v>6</v>
      </c>
      <c r="C24" s="36">
        <v>40.76</v>
      </c>
      <c r="D24" s="37">
        <v>41.11</v>
      </c>
      <c r="E24" s="37">
        <v>40.950000000000003</v>
      </c>
      <c r="F24" s="37">
        <v>40.85</v>
      </c>
      <c r="G24" s="37">
        <v>41.07</v>
      </c>
      <c r="H24" s="37">
        <v>40.31</v>
      </c>
      <c r="I24" s="123"/>
      <c r="J24" s="127"/>
      <c r="K24" s="123"/>
    </row>
    <row r="25" spans="2:14" x14ac:dyDescent="0.3">
      <c r="B25" s="1">
        <v>7</v>
      </c>
      <c r="C25" s="36">
        <v>42.77</v>
      </c>
      <c r="D25" s="37">
        <v>40.78</v>
      </c>
      <c r="E25" s="37">
        <v>41.39</v>
      </c>
      <c r="F25" s="37">
        <v>40.729999999999997</v>
      </c>
      <c r="G25" s="37">
        <v>42</v>
      </c>
      <c r="H25" s="37">
        <v>40.47</v>
      </c>
      <c r="I25" s="123"/>
      <c r="J25" s="127"/>
      <c r="K25" s="123"/>
    </row>
    <row r="26" spans="2:14" x14ac:dyDescent="0.3">
      <c r="B26" s="1">
        <v>8</v>
      </c>
      <c r="C26" s="36">
        <v>41.31</v>
      </c>
      <c r="D26" s="37">
        <v>40.53</v>
      </c>
      <c r="E26" s="37">
        <v>44.6</v>
      </c>
      <c r="F26" s="37">
        <v>40.72</v>
      </c>
      <c r="G26" s="37">
        <v>43.03</v>
      </c>
      <c r="H26" s="37">
        <v>40.630000000000003</v>
      </c>
      <c r="I26" s="123"/>
      <c r="J26" s="127"/>
      <c r="K26" s="123"/>
    </row>
    <row r="27" spans="2:14" x14ac:dyDescent="0.3">
      <c r="B27" s="1">
        <v>9</v>
      </c>
      <c r="C27" s="41">
        <v>41.07</v>
      </c>
      <c r="D27" s="37">
        <v>41.01</v>
      </c>
      <c r="E27" s="37">
        <v>42.58</v>
      </c>
      <c r="F27" s="37">
        <v>40.590000000000003</v>
      </c>
      <c r="G27" s="37">
        <v>41.57</v>
      </c>
      <c r="H27" s="37">
        <v>40.590000000000003</v>
      </c>
      <c r="I27" s="123"/>
      <c r="J27" s="127"/>
      <c r="K27" s="123"/>
    </row>
    <row r="28" spans="2:14" x14ac:dyDescent="0.3">
      <c r="B28" s="1">
        <v>10</v>
      </c>
      <c r="C28" s="36">
        <v>41.72</v>
      </c>
      <c r="D28" s="37">
        <v>40.93</v>
      </c>
      <c r="E28" s="37">
        <v>40.94</v>
      </c>
      <c r="F28" s="37">
        <v>40.799999999999997</v>
      </c>
      <c r="G28" s="37">
        <v>41.93</v>
      </c>
      <c r="H28" s="37">
        <v>40.56</v>
      </c>
      <c r="I28" s="123"/>
      <c r="J28" s="127"/>
      <c r="K28" s="123"/>
    </row>
    <row r="29" spans="2:14" x14ac:dyDescent="0.3">
      <c r="B29" s="1">
        <v>11</v>
      </c>
      <c r="C29" s="36">
        <v>40.83</v>
      </c>
      <c r="D29" s="37">
        <v>40.76</v>
      </c>
      <c r="E29" s="37">
        <v>41.23</v>
      </c>
      <c r="F29" s="37">
        <v>41.68</v>
      </c>
      <c r="G29" s="37">
        <v>41.07</v>
      </c>
      <c r="H29" s="37">
        <v>40.6</v>
      </c>
      <c r="I29" s="123"/>
      <c r="J29" s="127"/>
      <c r="K29" s="123"/>
    </row>
    <row r="30" spans="2:14" x14ac:dyDescent="0.3">
      <c r="B30" s="1">
        <v>12</v>
      </c>
      <c r="C30" s="36">
        <v>40.340000000000003</v>
      </c>
      <c r="D30" s="37">
        <v>40.6</v>
      </c>
      <c r="E30" s="37">
        <v>41.28</v>
      </c>
      <c r="F30" s="37">
        <v>42.11</v>
      </c>
      <c r="G30" s="37">
        <v>40.630000000000003</v>
      </c>
      <c r="H30" s="37">
        <v>40.39</v>
      </c>
      <c r="I30" s="123"/>
      <c r="J30" s="127"/>
      <c r="K30" s="123"/>
    </row>
    <row r="31" spans="2:14" x14ac:dyDescent="0.3">
      <c r="B31" s="1">
        <v>13</v>
      </c>
      <c r="C31" s="36">
        <v>40.85</v>
      </c>
      <c r="D31" s="37">
        <v>40.76</v>
      </c>
      <c r="E31" s="37">
        <v>40.99</v>
      </c>
      <c r="F31" s="37">
        <v>40.520000000000003</v>
      </c>
      <c r="G31" s="37">
        <v>40.81</v>
      </c>
      <c r="H31" s="37">
        <v>40.42</v>
      </c>
      <c r="I31" s="123"/>
      <c r="J31" s="127"/>
      <c r="K31" s="124"/>
      <c r="L31" s="1"/>
    </row>
    <row r="32" spans="2:14" x14ac:dyDescent="0.3">
      <c r="B32" s="1">
        <v>14</v>
      </c>
      <c r="C32" s="39">
        <v>41.01</v>
      </c>
      <c r="D32" s="37">
        <v>40.58</v>
      </c>
      <c r="E32" s="37">
        <v>40.869999999999997</v>
      </c>
      <c r="F32" s="37">
        <v>40.79</v>
      </c>
      <c r="G32" s="37">
        <v>40.93</v>
      </c>
      <c r="H32" s="37">
        <v>40.520000000000003</v>
      </c>
      <c r="I32" s="123"/>
      <c r="J32" s="127"/>
      <c r="K32" s="124"/>
      <c r="L32" s="1"/>
    </row>
    <row r="33" spans="2:12" x14ac:dyDescent="0.3">
      <c r="B33" s="1">
        <v>15</v>
      </c>
      <c r="C33" s="36">
        <v>40.799999999999997</v>
      </c>
      <c r="D33" s="37">
        <v>40.729999999999997</v>
      </c>
      <c r="E33" s="37">
        <v>41.23</v>
      </c>
      <c r="F33" s="37">
        <v>40.659999999999997</v>
      </c>
      <c r="G33" s="37">
        <v>40.78</v>
      </c>
      <c r="H33" s="37">
        <v>40.479999999999997</v>
      </c>
      <c r="I33" s="123"/>
      <c r="J33" s="127"/>
      <c r="K33" s="124"/>
      <c r="L33" s="1"/>
    </row>
    <row r="34" spans="2:12" x14ac:dyDescent="0.3">
      <c r="B34" s="1">
        <v>16</v>
      </c>
      <c r="C34" s="36">
        <v>41.04</v>
      </c>
      <c r="D34" s="44">
        <v>40.9</v>
      </c>
      <c r="E34" s="37">
        <v>42.28</v>
      </c>
      <c r="F34" s="37">
        <v>40.44</v>
      </c>
      <c r="G34" s="37">
        <v>40.6</v>
      </c>
      <c r="H34" s="37">
        <v>41.54</v>
      </c>
      <c r="I34" s="123"/>
      <c r="J34" s="127"/>
      <c r="K34" s="124"/>
      <c r="L34" s="1"/>
    </row>
    <row r="35" spans="2:12" x14ac:dyDescent="0.3">
      <c r="B35" s="1">
        <v>17</v>
      </c>
      <c r="C35" s="36">
        <v>40.39</v>
      </c>
      <c r="D35" s="37">
        <v>40.6</v>
      </c>
      <c r="E35" s="37">
        <v>41.15</v>
      </c>
      <c r="F35" s="37">
        <v>40.340000000000003</v>
      </c>
      <c r="G35" s="37">
        <v>40.840000000000003</v>
      </c>
      <c r="H35" s="37">
        <v>40.97</v>
      </c>
      <c r="I35" s="123"/>
      <c r="J35" s="127"/>
      <c r="K35" s="124"/>
      <c r="L35" s="1"/>
    </row>
    <row r="36" spans="2:12" x14ac:dyDescent="0.3">
      <c r="B36" s="1">
        <v>18</v>
      </c>
      <c r="C36" s="36">
        <v>42.16</v>
      </c>
      <c r="D36" s="37">
        <v>41.09</v>
      </c>
      <c r="E36" s="37">
        <v>41.22</v>
      </c>
      <c r="F36" s="37">
        <v>40.57</v>
      </c>
      <c r="G36" s="37">
        <v>40.93</v>
      </c>
      <c r="H36" s="37">
        <v>40.46</v>
      </c>
      <c r="I36" s="123"/>
      <c r="J36" s="127"/>
      <c r="K36" s="124"/>
      <c r="L36" s="1"/>
    </row>
    <row r="37" spans="2:12" x14ac:dyDescent="0.3">
      <c r="B37" s="1">
        <v>19</v>
      </c>
      <c r="C37" s="36">
        <v>40.950000000000003</v>
      </c>
      <c r="D37" s="37">
        <v>40.950000000000003</v>
      </c>
      <c r="E37" s="37">
        <v>40.97</v>
      </c>
      <c r="F37" s="37">
        <v>40.770000000000003</v>
      </c>
      <c r="G37" s="37">
        <v>42.47</v>
      </c>
      <c r="H37" s="37">
        <v>40.479999999999997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41.05</v>
      </c>
      <c r="D38" s="37">
        <v>40.659999999999997</v>
      </c>
      <c r="E38" s="37">
        <v>40.79</v>
      </c>
      <c r="F38" s="37">
        <v>40.72</v>
      </c>
      <c r="G38" s="37">
        <v>40.76</v>
      </c>
      <c r="H38" s="37">
        <v>40.53</v>
      </c>
      <c r="I38" s="123"/>
      <c r="J38" s="127"/>
      <c r="K38" s="124"/>
      <c r="L38" s="1"/>
    </row>
    <row r="39" spans="2:12" x14ac:dyDescent="0.3">
      <c r="B39" s="1">
        <v>21</v>
      </c>
      <c r="C39" s="36">
        <v>40.450000000000003</v>
      </c>
      <c r="D39" s="37">
        <v>40.840000000000003</v>
      </c>
      <c r="E39" s="37">
        <v>41.76</v>
      </c>
      <c r="F39" s="37">
        <v>40.96</v>
      </c>
      <c r="G39" s="37">
        <v>40.76</v>
      </c>
      <c r="H39" s="37">
        <v>40.58</v>
      </c>
      <c r="I39" s="123"/>
      <c r="J39" s="127"/>
      <c r="K39" s="124"/>
      <c r="L39" s="1"/>
    </row>
    <row r="40" spans="2:12" x14ac:dyDescent="0.3">
      <c r="B40" s="1">
        <v>22</v>
      </c>
      <c r="C40" s="36">
        <v>40.39</v>
      </c>
      <c r="D40" s="37">
        <v>40.44</v>
      </c>
      <c r="E40" s="37">
        <v>40.61</v>
      </c>
      <c r="F40" s="37">
        <v>40.93</v>
      </c>
      <c r="G40" s="37">
        <v>40.799999999999997</v>
      </c>
      <c r="H40" s="37">
        <v>40.49</v>
      </c>
      <c r="I40" s="123"/>
      <c r="J40" s="127"/>
      <c r="K40" s="124"/>
      <c r="L40" s="1"/>
    </row>
    <row r="41" spans="2:12" x14ac:dyDescent="0.3">
      <c r="B41" s="1">
        <v>23</v>
      </c>
      <c r="C41" s="36">
        <v>40.54</v>
      </c>
      <c r="D41" s="37">
        <v>40.659999999999997</v>
      </c>
      <c r="E41" s="37">
        <v>44.49</v>
      </c>
      <c r="F41" s="37">
        <v>40.729999999999997</v>
      </c>
      <c r="G41" s="37">
        <v>40.83</v>
      </c>
      <c r="H41" s="37">
        <v>40.619999999999997</v>
      </c>
      <c r="I41" s="123"/>
      <c r="J41" s="127"/>
      <c r="K41" s="124"/>
      <c r="L41" s="1"/>
    </row>
    <row r="42" spans="2:12" x14ac:dyDescent="0.3">
      <c r="B42" s="1">
        <v>24</v>
      </c>
      <c r="C42" s="36">
        <v>40.28</v>
      </c>
      <c r="D42" s="37">
        <v>40.729999999999997</v>
      </c>
      <c r="E42" s="37">
        <v>40.98</v>
      </c>
      <c r="F42" s="37">
        <v>40.83</v>
      </c>
      <c r="G42" s="37">
        <v>40.78</v>
      </c>
      <c r="H42" s="37">
        <v>40.61</v>
      </c>
      <c r="I42" s="123"/>
      <c r="J42" s="127"/>
      <c r="K42" s="124"/>
      <c r="L42" s="1"/>
    </row>
    <row r="43" spans="2:12" x14ac:dyDescent="0.3">
      <c r="B43" s="1">
        <v>25</v>
      </c>
      <c r="C43" s="36">
        <v>40.58</v>
      </c>
      <c r="D43" s="37">
        <v>40.799999999999997</v>
      </c>
      <c r="E43" s="37">
        <v>40.869999999999997</v>
      </c>
      <c r="F43" s="37">
        <v>40.89</v>
      </c>
      <c r="G43" s="37">
        <v>41.33</v>
      </c>
      <c r="H43" s="37">
        <v>40.369999999999997</v>
      </c>
      <c r="I43" s="123"/>
      <c r="J43" s="127"/>
      <c r="K43" s="124"/>
      <c r="L43" s="1"/>
    </row>
    <row r="44" spans="2:12" x14ac:dyDescent="0.3">
      <c r="B44" s="1">
        <v>26</v>
      </c>
      <c r="C44" s="36">
        <v>40.549999999999997</v>
      </c>
      <c r="D44" s="37">
        <v>40.700000000000003</v>
      </c>
      <c r="E44" s="37">
        <v>41.1</v>
      </c>
      <c r="F44" s="37">
        <v>40.700000000000003</v>
      </c>
      <c r="G44" s="37">
        <v>40.82</v>
      </c>
      <c r="H44" s="37">
        <v>40.69</v>
      </c>
      <c r="I44" s="123"/>
      <c r="J44" s="127"/>
      <c r="K44" s="124"/>
      <c r="L44" s="1"/>
    </row>
    <row r="45" spans="2:12" x14ac:dyDescent="0.3">
      <c r="B45" s="1">
        <v>27</v>
      </c>
      <c r="C45" s="36">
        <v>40.69</v>
      </c>
      <c r="D45" s="37">
        <v>40.520000000000003</v>
      </c>
      <c r="E45" s="37">
        <v>41.16</v>
      </c>
      <c r="F45" s="37">
        <v>40.880000000000003</v>
      </c>
      <c r="G45" s="37">
        <v>40.950000000000003</v>
      </c>
      <c r="H45" s="37">
        <v>40.68</v>
      </c>
      <c r="I45" s="123"/>
      <c r="J45" s="127"/>
      <c r="K45" s="124"/>
      <c r="L45" s="1"/>
    </row>
    <row r="46" spans="2:12" x14ac:dyDescent="0.3">
      <c r="B46" s="1">
        <v>28</v>
      </c>
      <c r="C46" s="36">
        <v>41.1</v>
      </c>
      <c r="D46" s="37">
        <v>40.69</v>
      </c>
      <c r="E46" s="37">
        <v>41.62</v>
      </c>
      <c r="F46" s="37">
        <v>40.57</v>
      </c>
      <c r="G46" s="37">
        <v>40.75</v>
      </c>
      <c r="H46" s="37">
        <v>40.33</v>
      </c>
      <c r="I46" s="123"/>
      <c r="J46" s="127"/>
      <c r="K46" s="124"/>
      <c r="L46" s="1"/>
    </row>
    <row r="47" spans="2:12" x14ac:dyDescent="0.3">
      <c r="B47" s="1">
        <v>29</v>
      </c>
      <c r="C47" s="36">
        <v>42.19</v>
      </c>
      <c r="D47" s="37">
        <v>40.590000000000003</v>
      </c>
      <c r="E47" s="37">
        <v>42.59</v>
      </c>
      <c r="F47" s="37">
        <v>40.79</v>
      </c>
      <c r="G47" s="37">
        <v>42.36</v>
      </c>
      <c r="H47" s="37">
        <v>40.76</v>
      </c>
      <c r="I47" s="123"/>
      <c r="J47" s="127"/>
      <c r="K47" s="124"/>
      <c r="L47" s="1"/>
    </row>
    <row r="48" spans="2:12" x14ac:dyDescent="0.3">
      <c r="B48" s="1">
        <v>30</v>
      </c>
      <c r="C48" s="36">
        <v>40.86</v>
      </c>
      <c r="D48" s="37">
        <v>40.98</v>
      </c>
      <c r="E48" s="37">
        <v>40.67</v>
      </c>
      <c r="F48" s="37">
        <v>40.36</v>
      </c>
      <c r="G48" s="37">
        <v>41.1</v>
      </c>
      <c r="H48" s="37">
        <v>40.520000000000003</v>
      </c>
      <c r="I48" s="123"/>
      <c r="J48" s="127"/>
      <c r="K48" s="124"/>
      <c r="L48" s="1"/>
    </row>
    <row r="49" spans="2:12" x14ac:dyDescent="0.3">
      <c r="B49" s="1">
        <v>31</v>
      </c>
      <c r="C49" s="36">
        <v>40.94</v>
      </c>
      <c r="D49" s="37">
        <v>41.89</v>
      </c>
      <c r="E49" s="37">
        <v>40.75</v>
      </c>
      <c r="F49" s="37">
        <v>40.72</v>
      </c>
      <c r="G49" s="37">
        <v>42.31</v>
      </c>
      <c r="H49" s="37">
        <v>40.409999999999997</v>
      </c>
      <c r="I49" s="123"/>
      <c r="J49" s="127"/>
      <c r="K49" s="124"/>
      <c r="L49" s="1"/>
    </row>
    <row r="50" spans="2:12" x14ac:dyDescent="0.3">
      <c r="B50" s="1">
        <v>32</v>
      </c>
      <c r="C50" s="36">
        <v>40.65</v>
      </c>
      <c r="D50" s="37">
        <v>40.590000000000003</v>
      </c>
      <c r="E50" s="37">
        <v>42.81</v>
      </c>
      <c r="F50" s="37">
        <v>41.26</v>
      </c>
      <c r="G50" s="37">
        <v>41</v>
      </c>
      <c r="H50" s="37">
        <v>40.5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40.72</v>
      </c>
      <c r="E51" s="37">
        <v>40.869999999999997</v>
      </c>
      <c r="F51" s="37">
        <v>40.770000000000003</v>
      </c>
      <c r="G51" s="37">
        <v>40.72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40.81</v>
      </c>
      <c r="E52" s="37">
        <v>42.83</v>
      </c>
      <c r="F52" s="37">
        <v>40.61</v>
      </c>
      <c r="G52" s="37">
        <v>40.6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/>
      <c r="E53" s="37">
        <v>40.94</v>
      </c>
      <c r="F53" s="37">
        <v>41.09</v>
      </c>
      <c r="G53" s="37">
        <v>40.86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/>
      <c r="E54" s="37">
        <v>42.13</v>
      </c>
      <c r="F54" s="37">
        <v>40.880000000000003</v>
      </c>
      <c r="G54" s="37"/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/>
      <c r="E55" s="37">
        <v>40.630000000000003</v>
      </c>
      <c r="F55" s="37">
        <v>40.99</v>
      </c>
      <c r="G55" s="37"/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/>
      <c r="E56" s="37">
        <v>40.56</v>
      </c>
      <c r="F56" s="37">
        <v>40.78</v>
      </c>
      <c r="G56" s="37"/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/>
      <c r="E57" s="37">
        <v>40.83</v>
      </c>
      <c r="F57" s="37">
        <v>40.950000000000003</v>
      </c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>
        <v>40.840000000000003</v>
      </c>
      <c r="F58" s="37">
        <v>40.64</v>
      </c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>
        <v>40.659999999999997</v>
      </c>
      <c r="F59" s="37">
        <v>40.729999999999997</v>
      </c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>
        <v>41.07</v>
      </c>
      <c r="F60" s="37">
        <v>41.57</v>
      </c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>
        <v>41.79</v>
      </c>
      <c r="F61" s="37">
        <v>40.5</v>
      </c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>
        <v>40.49</v>
      </c>
      <c r="F62" s="37">
        <v>40.880000000000003</v>
      </c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>
        <v>41.13</v>
      </c>
      <c r="F63" s="37">
        <v>41.03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>
        <v>41.17</v>
      </c>
      <c r="F64" s="37">
        <v>40.99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>
        <v>41.04</v>
      </c>
      <c r="F65" s="37">
        <v>41.63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>
        <v>40.89</v>
      </c>
      <c r="F66" s="37">
        <v>40.380000000000003</v>
      </c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>
        <v>43.47</v>
      </c>
      <c r="F67" s="37">
        <v>41.51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>
        <v>41.39</v>
      </c>
      <c r="F68" s="37">
        <v>40.549999999999997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>
        <v>40.96</v>
      </c>
      <c r="F69" s="37">
        <v>40.69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>
        <v>41.77</v>
      </c>
      <c r="F70" s="37">
        <v>40.72</v>
      </c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>
        <v>41.05</v>
      </c>
      <c r="F71" s="37">
        <v>40.82</v>
      </c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>
        <v>42.01</v>
      </c>
      <c r="F72" s="37">
        <v>40.85</v>
      </c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>
        <v>46.86</v>
      </c>
      <c r="F73" s="37">
        <v>41.12</v>
      </c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>
        <v>41.02</v>
      </c>
      <c r="F74" s="37">
        <v>41.07</v>
      </c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>
        <v>40.92</v>
      </c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Общие результаты</vt:lpstr>
      <vt:lpstr>Регистрация </vt:lpstr>
      <vt:lpstr>Vpered ta vgory</vt:lpstr>
      <vt:lpstr>NSJ</vt:lpstr>
      <vt:lpstr>K44</vt:lpstr>
      <vt:lpstr>Winni</vt:lpstr>
      <vt:lpstr>Kozaks</vt:lpstr>
      <vt:lpstr>MST</vt:lpstr>
      <vt:lpstr>NFS Fortuna RT</vt:lpstr>
      <vt:lpstr>50 Grams</vt:lpstr>
      <vt:lpstr>Battle Master</vt:lpstr>
      <vt:lpstr>Hurricane</vt:lpstr>
      <vt:lpstr>Kart Freedom RT</vt:lpstr>
      <vt:lpstr>KartFreedom</vt:lpstr>
      <vt:lpstr>Na CnuDaX</vt:lpstr>
      <vt:lpstr>KartFreedom JT</vt:lpstr>
      <vt:lpstr>Flash</vt:lpstr>
      <vt:lpstr>Jaguar</vt:lpstr>
      <vt:lpstr>Akuna Matata</vt:lpstr>
      <vt:lpstr>Karta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2019-08-11T17:13:34Z</dcterms:modified>
</cp:coreProperties>
</file>