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 defaultThemeVersion="124226"/>
  <bookViews>
    <workbookView xWindow="480" yWindow="480" windowWidth="20730" windowHeight="11760" tabRatio="918" activeTab="14"/>
  </bookViews>
  <sheets>
    <sheet name="Общие результаты" sheetId="4" r:id="rId1"/>
    <sheet name="Регистрация" sheetId="5" r:id="rId2"/>
    <sheet name="К44" sheetId="87" r:id="rId3"/>
    <sheet name="NFS Fortuna RT" sheetId="90" r:id="rId4"/>
    <sheet name="Kart Freedom" sheetId="91" r:id="rId5"/>
    <sheet name="Hurricane" sheetId="99" r:id="rId6"/>
    <sheet name="Kozaks" sheetId="100" r:id="rId7"/>
    <sheet name="JustKart" sheetId="97" r:id="rId8"/>
    <sheet name="Е-мое" sheetId="98" r:id="rId9"/>
    <sheet name="Kart Freedom JT" sheetId="92" r:id="rId10"/>
    <sheet name="NaCnuDaX" sheetId="96" r:id="rId11"/>
    <sheet name="50 grams" sheetId="94" r:id="rId12"/>
    <sheet name="F1UA" sheetId="95" r:id="rId13"/>
    <sheet name="Лист1" sheetId="89" r:id="rId14"/>
    <sheet name="Ягуар" sheetId="93" r:id="rId15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4" i="93"/>
  <c r="L13"/>
  <c r="L12"/>
  <c r="L11"/>
  <c r="L10"/>
  <c r="L15" i="95"/>
  <c r="L14"/>
  <c r="K15"/>
  <c r="K14"/>
  <c r="G16"/>
  <c r="G15"/>
  <c r="G14"/>
  <c r="I14" s="1"/>
  <c r="F16"/>
  <c r="F15"/>
  <c r="F14"/>
  <c r="E16"/>
  <c r="E15"/>
  <c r="E14"/>
  <c r="E13"/>
  <c r="K21"/>
  <c r="J21"/>
  <c r="I21"/>
  <c r="L15" i="92"/>
  <c r="J15" i="98"/>
  <c r="K15" s="1"/>
  <c r="J15" i="100"/>
  <c r="K15" s="1"/>
  <c r="L13" i="91"/>
  <c r="L12"/>
  <c r="L11"/>
  <c r="L10"/>
  <c r="J20" i="100"/>
  <c r="I20"/>
  <c r="H20"/>
  <c r="G20"/>
  <c r="F20"/>
  <c r="E20"/>
  <c r="D20"/>
  <c r="C20"/>
  <c r="G18"/>
  <c r="G15"/>
  <c r="F15"/>
  <c r="E15"/>
  <c r="K14"/>
  <c r="G14"/>
  <c r="I14" s="1"/>
  <c r="F14"/>
  <c r="E14"/>
  <c r="K13"/>
  <c r="G13"/>
  <c r="F13"/>
  <c r="E13"/>
  <c r="K12"/>
  <c r="G12"/>
  <c r="F12"/>
  <c r="E12"/>
  <c r="K11"/>
  <c r="G11"/>
  <c r="I11" s="1"/>
  <c r="F11"/>
  <c r="E11"/>
  <c r="K10"/>
  <c r="G10"/>
  <c r="I10" s="1"/>
  <c r="F10"/>
  <c r="E10"/>
  <c r="K9"/>
  <c r="L9" s="1"/>
  <c r="G9"/>
  <c r="F9"/>
  <c r="F17" s="1"/>
  <c r="E9"/>
  <c r="K8"/>
  <c r="L8" s="1"/>
  <c r="G8"/>
  <c r="G16" s="1"/>
  <c r="F8"/>
  <c r="E8"/>
  <c r="D8"/>
  <c r="D9" s="1"/>
  <c r="D10" s="1"/>
  <c r="D11" s="1"/>
  <c r="D12" s="1"/>
  <c r="D13" s="1"/>
  <c r="D14" s="1"/>
  <c r="D15" s="1"/>
  <c r="J20" i="99"/>
  <c r="I20"/>
  <c r="H20"/>
  <c r="G20"/>
  <c r="F20"/>
  <c r="E20"/>
  <c r="D20"/>
  <c r="C20"/>
  <c r="G18"/>
  <c r="J15"/>
  <c r="K15" s="1"/>
  <c r="G15"/>
  <c r="I15" s="1"/>
  <c r="F15"/>
  <c r="E15"/>
  <c r="K14"/>
  <c r="G14"/>
  <c r="F14"/>
  <c r="I14" s="1"/>
  <c r="E14"/>
  <c r="K13"/>
  <c r="G13"/>
  <c r="I13" s="1"/>
  <c r="F13"/>
  <c r="E13"/>
  <c r="K12"/>
  <c r="G12"/>
  <c r="F12"/>
  <c r="I12" s="1"/>
  <c r="E12"/>
  <c r="K11"/>
  <c r="G11"/>
  <c r="I11" s="1"/>
  <c r="F11"/>
  <c r="E11"/>
  <c r="K10"/>
  <c r="G10"/>
  <c r="F10"/>
  <c r="E10"/>
  <c r="K9"/>
  <c r="L9" s="1"/>
  <c r="G9"/>
  <c r="I9" s="1"/>
  <c r="I17" s="1"/>
  <c r="F9"/>
  <c r="F17" s="1"/>
  <c r="E9"/>
  <c r="L8"/>
  <c r="K8"/>
  <c r="G8"/>
  <c r="G16" s="1"/>
  <c r="F8"/>
  <c r="E8"/>
  <c r="D8"/>
  <c r="D9" s="1"/>
  <c r="D10" s="1"/>
  <c r="D11" s="1"/>
  <c r="D12" s="1"/>
  <c r="D13" s="1"/>
  <c r="D14" s="1"/>
  <c r="D15" s="1"/>
  <c r="J20" i="98"/>
  <c r="I20"/>
  <c r="H20"/>
  <c r="G20"/>
  <c r="F20"/>
  <c r="E20"/>
  <c r="D20"/>
  <c r="C20"/>
  <c r="G18"/>
  <c r="G15"/>
  <c r="I15" s="1"/>
  <c r="F15"/>
  <c r="E15"/>
  <c r="K14"/>
  <c r="I14"/>
  <c r="G14"/>
  <c r="F14"/>
  <c r="E14"/>
  <c r="K13"/>
  <c r="G13"/>
  <c r="I13" s="1"/>
  <c r="F13"/>
  <c r="E13"/>
  <c r="K12"/>
  <c r="G12"/>
  <c r="F12"/>
  <c r="E12"/>
  <c r="K11"/>
  <c r="G11"/>
  <c r="I11" s="1"/>
  <c r="F11"/>
  <c r="E11"/>
  <c r="K10"/>
  <c r="G10"/>
  <c r="I10" s="1"/>
  <c r="F10"/>
  <c r="E10"/>
  <c r="K9"/>
  <c r="L9" s="1"/>
  <c r="G9"/>
  <c r="F9"/>
  <c r="F17" s="1"/>
  <c r="E9"/>
  <c r="L8"/>
  <c r="K8"/>
  <c r="G8"/>
  <c r="F8"/>
  <c r="E8"/>
  <c r="D8"/>
  <c r="D9" s="1"/>
  <c r="D10" s="1"/>
  <c r="D11" s="1"/>
  <c r="D12" s="1"/>
  <c r="D13" s="1"/>
  <c r="D14" s="1"/>
  <c r="D15" s="1"/>
  <c r="G19" i="93"/>
  <c r="G19" i="95"/>
  <c r="G18" i="94"/>
  <c r="G18" i="96"/>
  <c r="G18" i="92"/>
  <c r="G18" i="97"/>
  <c r="G18" i="91"/>
  <c r="G18" i="90"/>
  <c r="J20" i="97"/>
  <c r="I20"/>
  <c r="H20"/>
  <c r="G20"/>
  <c r="F20"/>
  <c r="E20"/>
  <c r="D20"/>
  <c r="C20"/>
  <c r="K15"/>
  <c r="J15"/>
  <c r="G15"/>
  <c r="F15"/>
  <c r="E15"/>
  <c r="K14"/>
  <c r="G14"/>
  <c r="I14" s="1"/>
  <c r="F14"/>
  <c r="E14"/>
  <c r="K13"/>
  <c r="G13"/>
  <c r="I13" s="1"/>
  <c r="F13"/>
  <c r="E13"/>
  <c r="K12"/>
  <c r="G12"/>
  <c r="F12"/>
  <c r="E12"/>
  <c r="K11"/>
  <c r="G11"/>
  <c r="F11"/>
  <c r="E11"/>
  <c r="K10"/>
  <c r="G10"/>
  <c r="F10"/>
  <c r="E10"/>
  <c r="K9"/>
  <c r="L9" s="1"/>
  <c r="I9"/>
  <c r="G9"/>
  <c r="F9"/>
  <c r="E9"/>
  <c r="D9"/>
  <c r="D10" s="1"/>
  <c r="D11" s="1"/>
  <c r="D12" s="1"/>
  <c r="D13" s="1"/>
  <c r="D14" s="1"/>
  <c r="D15" s="1"/>
  <c r="K8"/>
  <c r="L8" s="1"/>
  <c r="G8"/>
  <c r="F8"/>
  <c r="E8"/>
  <c r="D8"/>
  <c r="J20" i="96"/>
  <c r="I20"/>
  <c r="H20"/>
  <c r="G20"/>
  <c r="F20"/>
  <c r="E20"/>
  <c r="D20"/>
  <c r="C20"/>
  <c r="K15"/>
  <c r="J15"/>
  <c r="G15"/>
  <c r="F15"/>
  <c r="I15" s="1"/>
  <c r="E15"/>
  <c r="K14"/>
  <c r="G14"/>
  <c r="F14"/>
  <c r="E14"/>
  <c r="K13"/>
  <c r="G13"/>
  <c r="I13" s="1"/>
  <c r="F13"/>
  <c r="E13"/>
  <c r="K12"/>
  <c r="G12"/>
  <c r="I12" s="1"/>
  <c r="F12"/>
  <c r="E12"/>
  <c r="K11"/>
  <c r="G11"/>
  <c r="F11"/>
  <c r="I11" s="1"/>
  <c r="E11"/>
  <c r="K10"/>
  <c r="G10"/>
  <c r="F10"/>
  <c r="E10"/>
  <c r="K9"/>
  <c r="L9" s="1"/>
  <c r="G9"/>
  <c r="G17" s="1"/>
  <c r="F9"/>
  <c r="E9"/>
  <c r="K8"/>
  <c r="L8" s="1"/>
  <c r="G8"/>
  <c r="G16" s="1"/>
  <c r="F8"/>
  <c r="F16" s="1"/>
  <c r="E8"/>
  <c r="D8"/>
  <c r="D9" s="1"/>
  <c r="D10" s="1"/>
  <c r="D11" s="1"/>
  <c r="D12" s="1"/>
  <c r="D13" s="1"/>
  <c r="D14" s="1"/>
  <c r="D15" s="1"/>
  <c r="H21" i="95"/>
  <c r="G21"/>
  <c r="F21"/>
  <c r="E21"/>
  <c r="D21"/>
  <c r="C21"/>
  <c r="J16"/>
  <c r="K16" s="1"/>
  <c r="I15"/>
  <c r="K13"/>
  <c r="G13"/>
  <c r="I13" s="1"/>
  <c r="F13"/>
  <c r="K12"/>
  <c r="G12"/>
  <c r="I12" s="1"/>
  <c r="F12"/>
  <c r="E12"/>
  <c r="K11"/>
  <c r="G11"/>
  <c r="F11"/>
  <c r="E11"/>
  <c r="K10"/>
  <c r="G10"/>
  <c r="I10" s="1"/>
  <c r="F10"/>
  <c r="E10"/>
  <c r="K9"/>
  <c r="L9" s="1"/>
  <c r="L11" s="1"/>
  <c r="G9"/>
  <c r="F9"/>
  <c r="E9"/>
  <c r="K8"/>
  <c r="L8" s="1"/>
  <c r="G8"/>
  <c r="G17" s="1"/>
  <c r="F8"/>
  <c r="F17" s="1"/>
  <c r="E8"/>
  <c r="D8"/>
  <c r="D9" s="1"/>
  <c r="D10" s="1"/>
  <c r="D11" s="1"/>
  <c r="D12" s="1"/>
  <c r="D13" s="1"/>
  <c r="D14" s="1"/>
  <c r="D15" s="1"/>
  <c r="D16" s="1"/>
  <c r="J20" i="94"/>
  <c r="I20"/>
  <c r="H20"/>
  <c r="G20"/>
  <c r="F20"/>
  <c r="E20"/>
  <c r="D20"/>
  <c r="C20"/>
  <c r="K15"/>
  <c r="J15"/>
  <c r="G15"/>
  <c r="F15"/>
  <c r="E15"/>
  <c r="K14"/>
  <c r="G14"/>
  <c r="I14" s="1"/>
  <c r="F14"/>
  <c r="E14"/>
  <c r="K13"/>
  <c r="G13"/>
  <c r="I13" s="1"/>
  <c r="F13"/>
  <c r="E13"/>
  <c r="K12"/>
  <c r="G12"/>
  <c r="I12" s="1"/>
  <c r="F12"/>
  <c r="E12"/>
  <c r="K11"/>
  <c r="G11"/>
  <c r="F11"/>
  <c r="I11" s="1"/>
  <c r="E11"/>
  <c r="K10"/>
  <c r="G10"/>
  <c r="I10" s="1"/>
  <c r="F10"/>
  <c r="E10"/>
  <c r="K9"/>
  <c r="L9" s="1"/>
  <c r="G9"/>
  <c r="G17" s="1"/>
  <c r="F9"/>
  <c r="F17" s="1"/>
  <c r="E9"/>
  <c r="K8"/>
  <c r="L8" s="1"/>
  <c r="G8"/>
  <c r="G16" s="1"/>
  <c r="F8"/>
  <c r="F16" s="1"/>
  <c r="E8"/>
  <c r="D8"/>
  <c r="D9" s="1"/>
  <c r="D10" s="1"/>
  <c r="D11" s="1"/>
  <c r="D12" s="1"/>
  <c r="D13" s="1"/>
  <c r="D14" s="1"/>
  <c r="D15" s="1"/>
  <c r="J21" i="93"/>
  <c r="I21"/>
  <c r="H21"/>
  <c r="G21"/>
  <c r="F21"/>
  <c r="E21"/>
  <c r="D21"/>
  <c r="C21"/>
  <c r="J15"/>
  <c r="K15" s="1"/>
  <c r="G15"/>
  <c r="F15"/>
  <c r="I15" s="1"/>
  <c r="E15"/>
  <c r="K14"/>
  <c r="G14"/>
  <c r="F14"/>
  <c r="E14"/>
  <c r="K13"/>
  <c r="G13"/>
  <c r="I13" s="1"/>
  <c r="F13"/>
  <c r="E13"/>
  <c r="K12"/>
  <c r="G12"/>
  <c r="I12" s="1"/>
  <c r="F12"/>
  <c r="E12"/>
  <c r="K11"/>
  <c r="G11"/>
  <c r="F11"/>
  <c r="E11"/>
  <c r="K10"/>
  <c r="G10"/>
  <c r="I10" s="1"/>
  <c r="F10"/>
  <c r="F18" s="1"/>
  <c r="E10"/>
  <c r="K9"/>
  <c r="L9" s="1"/>
  <c r="I9"/>
  <c r="I17" s="1"/>
  <c r="G9"/>
  <c r="F9"/>
  <c r="F17" s="1"/>
  <c r="E9"/>
  <c r="K8"/>
  <c r="L8" s="1"/>
  <c r="G8"/>
  <c r="F8"/>
  <c r="E8"/>
  <c r="D8"/>
  <c r="D9" s="1"/>
  <c r="D10" s="1"/>
  <c r="D11" s="1"/>
  <c r="D12" s="1"/>
  <c r="D13" s="1"/>
  <c r="D14" s="1"/>
  <c r="D15" s="1"/>
  <c r="J20" i="92"/>
  <c r="I20"/>
  <c r="H20"/>
  <c r="G20"/>
  <c r="F20"/>
  <c r="E20"/>
  <c r="D20"/>
  <c r="C20"/>
  <c r="J15"/>
  <c r="K15" s="1"/>
  <c r="G15"/>
  <c r="I15" s="1"/>
  <c r="F15"/>
  <c r="E15"/>
  <c r="K14"/>
  <c r="G14"/>
  <c r="I14" s="1"/>
  <c r="F14"/>
  <c r="E14"/>
  <c r="K13"/>
  <c r="G13"/>
  <c r="F13"/>
  <c r="E13"/>
  <c r="K12"/>
  <c r="G12"/>
  <c r="F12"/>
  <c r="E12"/>
  <c r="K11"/>
  <c r="G11"/>
  <c r="F11"/>
  <c r="E11"/>
  <c r="K10"/>
  <c r="G10"/>
  <c r="I10" s="1"/>
  <c r="F10"/>
  <c r="E10"/>
  <c r="K9"/>
  <c r="L9" s="1"/>
  <c r="G9"/>
  <c r="G17" s="1"/>
  <c r="F9"/>
  <c r="E9"/>
  <c r="L8"/>
  <c r="K8"/>
  <c r="G8"/>
  <c r="F8"/>
  <c r="E8"/>
  <c r="D8"/>
  <c r="D9" s="1"/>
  <c r="D10" s="1"/>
  <c r="D11" s="1"/>
  <c r="D12" s="1"/>
  <c r="D13" s="1"/>
  <c r="D14" s="1"/>
  <c r="D15" s="1"/>
  <c r="L15" i="90"/>
  <c r="L10"/>
  <c r="L9"/>
  <c r="L15" i="87"/>
  <c r="L14"/>
  <c r="G18"/>
  <c r="J15"/>
  <c r="J20" i="91"/>
  <c r="I20"/>
  <c r="H20"/>
  <c r="G20"/>
  <c r="F20"/>
  <c r="E20"/>
  <c r="D20"/>
  <c r="C20"/>
  <c r="K15"/>
  <c r="J15"/>
  <c r="G15"/>
  <c r="I15" s="1"/>
  <c r="F15"/>
  <c r="E15"/>
  <c r="K14"/>
  <c r="I14"/>
  <c r="G14"/>
  <c r="F14"/>
  <c r="E14"/>
  <c r="K13"/>
  <c r="G13"/>
  <c r="I13" s="1"/>
  <c r="F13"/>
  <c r="E13"/>
  <c r="K12"/>
  <c r="G12"/>
  <c r="I12" s="1"/>
  <c r="F12"/>
  <c r="E12"/>
  <c r="K11"/>
  <c r="G11"/>
  <c r="I11" s="1"/>
  <c r="F11"/>
  <c r="E11"/>
  <c r="K10"/>
  <c r="G10"/>
  <c r="F10"/>
  <c r="I10" s="1"/>
  <c r="E10"/>
  <c r="K9"/>
  <c r="L9" s="1"/>
  <c r="G9"/>
  <c r="I9" s="1"/>
  <c r="F9"/>
  <c r="E9"/>
  <c r="K8"/>
  <c r="L8" s="1"/>
  <c r="I8"/>
  <c r="G8"/>
  <c r="F8"/>
  <c r="E8"/>
  <c r="D8"/>
  <c r="D9" s="1"/>
  <c r="D10" s="1"/>
  <c r="D11" s="1"/>
  <c r="D12" s="1"/>
  <c r="D13" s="1"/>
  <c r="D14" s="1"/>
  <c r="D15" s="1"/>
  <c r="J20" i="90"/>
  <c r="I20"/>
  <c r="H20"/>
  <c r="G20"/>
  <c r="F20"/>
  <c r="E20"/>
  <c r="D20"/>
  <c r="C20"/>
  <c r="K15"/>
  <c r="J15"/>
  <c r="G15"/>
  <c r="F15"/>
  <c r="E15"/>
  <c r="K14"/>
  <c r="G14"/>
  <c r="I14" s="1"/>
  <c r="F14"/>
  <c r="E14"/>
  <c r="K13"/>
  <c r="I13"/>
  <c r="G13"/>
  <c r="F13"/>
  <c r="E13"/>
  <c r="K12"/>
  <c r="G12"/>
  <c r="I12" s="1"/>
  <c r="F12"/>
  <c r="E12"/>
  <c r="K11"/>
  <c r="G11"/>
  <c r="F11"/>
  <c r="E11"/>
  <c r="K10"/>
  <c r="G10"/>
  <c r="I10" s="1"/>
  <c r="F10"/>
  <c r="F17" s="1"/>
  <c r="E10"/>
  <c r="K9"/>
  <c r="G9"/>
  <c r="G17" s="1"/>
  <c r="F9"/>
  <c r="E9"/>
  <c r="K8"/>
  <c r="L8" s="1"/>
  <c r="G8"/>
  <c r="F8"/>
  <c r="E8"/>
  <c r="D8"/>
  <c r="D9" s="1"/>
  <c r="D10" s="1"/>
  <c r="D11" s="1"/>
  <c r="D12" s="1"/>
  <c r="D13" s="1"/>
  <c r="D14" s="1"/>
  <c r="D15" s="1"/>
  <c r="H8" i="4"/>
  <c r="H7"/>
  <c r="AD7" i="5"/>
  <c r="AG7"/>
  <c r="AG23"/>
  <c r="AF23" s="1"/>
  <c r="AG24"/>
  <c r="AF24" s="1"/>
  <c r="AG25"/>
  <c r="AF25" s="1"/>
  <c r="AG26"/>
  <c r="AF26" s="1"/>
  <c r="AG27"/>
  <c r="AF27" s="1"/>
  <c r="AG28"/>
  <c r="AF28" s="1"/>
  <c r="AG29"/>
  <c r="AF29" s="1"/>
  <c r="AG30"/>
  <c r="AF30" s="1"/>
  <c r="AG31"/>
  <c r="AF31" s="1"/>
  <c r="AG32"/>
  <c r="AF32" s="1"/>
  <c r="AG33"/>
  <c r="AF33" s="1"/>
  <c r="AG34"/>
  <c r="AF34" s="1"/>
  <c r="AG35"/>
  <c r="AF35" s="1"/>
  <c r="AG36"/>
  <c r="AF36" s="1"/>
  <c r="AG37"/>
  <c r="AF37" s="1"/>
  <c r="AG38"/>
  <c r="AF38" s="1"/>
  <c r="AG39"/>
  <c r="AF39" s="1"/>
  <c r="AG40"/>
  <c r="AF40" s="1"/>
  <c r="AG41"/>
  <c r="AF41" s="1"/>
  <c r="AG42"/>
  <c r="AF42" s="1"/>
  <c r="AG43"/>
  <c r="AF43" s="1"/>
  <c r="AG44"/>
  <c r="AF44" s="1"/>
  <c r="AG45"/>
  <c r="AF45" s="1"/>
  <c r="AG46"/>
  <c r="AF46" s="1"/>
  <c r="AG47"/>
  <c r="AF47" s="1"/>
  <c r="AG48"/>
  <c r="AF48" s="1"/>
  <c r="AG49"/>
  <c r="AF49" s="1"/>
  <c r="AG10"/>
  <c r="AF10" s="1"/>
  <c r="AG13"/>
  <c r="AF13" s="1"/>
  <c r="AG16"/>
  <c r="AF16" s="1"/>
  <c r="AG17"/>
  <c r="AF17" s="1"/>
  <c r="AG18"/>
  <c r="AF18" s="1"/>
  <c r="AG19"/>
  <c r="AF19" s="1"/>
  <c r="AG20"/>
  <c r="AF20" s="1"/>
  <c r="AG21"/>
  <c r="AF21" s="1"/>
  <c r="AG22"/>
  <c r="AF22" s="1"/>
  <c r="AH10"/>
  <c r="AH13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7"/>
  <c r="AI7" s="1"/>
  <c r="AF7" s="1"/>
  <c r="Z16"/>
  <c r="AE16" s="1"/>
  <c r="AA16"/>
  <c r="AD16" s="1"/>
  <c r="AB16"/>
  <c r="AE19"/>
  <c r="AE31"/>
  <c r="AE34"/>
  <c r="AA25"/>
  <c r="AD25" s="1"/>
  <c r="AA28"/>
  <c r="AD28" s="1"/>
  <c r="AA31"/>
  <c r="AD31" s="1"/>
  <c r="AA34"/>
  <c r="AD34" s="1"/>
  <c r="AA37"/>
  <c r="AD37" s="1"/>
  <c r="AA40"/>
  <c r="AD40" s="1"/>
  <c r="AA43"/>
  <c r="AD43" s="1"/>
  <c r="AA46"/>
  <c r="AD46" s="1"/>
  <c r="AA49"/>
  <c r="AD49" s="1"/>
  <c r="AA10"/>
  <c r="AD10" s="1"/>
  <c r="AA13"/>
  <c r="AD13" s="1"/>
  <c r="AA19"/>
  <c r="AD19" s="1"/>
  <c r="AA22"/>
  <c r="AD22" s="1"/>
  <c r="Z10"/>
  <c r="AE10" s="1"/>
  <c r="Z13"/>
  <c r="AE13" s="1"/>
  <c r="Z19"/>
  <c r="Z22"/>
  <c r="AE22" s="1"/>
  <c r="Z25"/>
  <c r="AE25" s="1"/>
  <c r="Z28"/>
  <c r="AE28" s="1"/>
  <c r="Z31"/>
  <c r="Z34"/>
  <c r="Z37"/>
  <c r="AE37" s="1"/>
  <c r="Z40"/>
  <c r="AE40" s="1"/>
  <c r="Z43"/>
  <c r="AE43" s="1"/>
  <c r="Z46"/>
  <c r="AE46" s="1"/>
  <c r="Z49"/>
  <c r="AE49" s="1"/>
  <c r="Z7"/>
  <c r="AE7" s="1"/>
  <c r="AA7"/>
  <c r="AB49"/>
  <c r="AB46"/>
  <c r="AC46" s="1"/>
  <c r="AB43"/>
  <c r="AB40"/>
  <c r="AB37"/>
  <c r="AC37" s="1"/>
  <c r="AB34"/>
  <c r="AC34" s="1"/>
  <c r="AB31"/>
  <c r="AC31" s="1"/>
  <c r="AB28"/>
  <c r="AC28" s="1"/>
  <c r="AB25"/>
  <c r="AC25" s="1"/>
  <c r="AB22"/>
  <c r="AB19"/>
  <c r="AC19" s="1"/>
  <c r="AB13"/>
  <c r="AC13" s="1"/>
  <c r="AB10"/>
  <c r="I7"/>
  <c r="J7" s="1"/>
  <c r="AB7"/>
  <c r="I38"/>
  <c r="J38" s="1"/>
  <c r="I51"/>
  <c r="J51" s="1"/>
  <c r="I50"/>
  <c r="J50" s="1"/>
  <c r="I49"/>
  <c r="J49" s="1"/>
  <c r="I48"/>
  <c r="J48" s="1"/>
  <c r="I47"/>
  <c r="J47" s="1"/>
  <c r="I46"/>
  <c r="J46" s="1"/>
  <c r="I45"/>
  <c r="I44"/>
  <c r="J44" s="1"/>
  <c r="I43"/>
  <c r="J43" s="1"/>
  <c r="I42"/>
  <c r="J42" s="1"/>
  <c r="I41"/>
  <c r="I40"/>
  <c r="I39"/>
  <c r="J39" s="1"/>
  <c r="I37"/>
  <c r="I36"/>
  <c r="J36" s="1"/>
  <c r="I35"/>
  <c r="J35" s="1"/>
  <c r="I34"/>
  <c r="J34" s="1"/>
  <c r="I33"/>
  <c r="I32"/>
  <c r="J32" s="1"/>
  <c r="I31"/>
  <c r="J31" s="1"/>
  <c r="I30"/>
  <c r="I29"/>
  <c r="I28"/>
  <c r="J28" s="1"/>
  <c r="I27"/>
  <c r="J27" s="1"/>
  <c r="I26"/>
  <c r="J26" s="1"/>
  <c r="I25"/>
  <c r="I24"/>
  <c r="J24" s="1"/>
  <c r="I23"/>
  <c r="J23" s="1"/>
  <c r="I22"/>
  <c r="J22" s="1"/>
  <c r="I21"/>
  <c r="J21" s="1"/>
  <c r="I20"/>
  <c r="J20" s="1"/>
  <c r="I19"/>
  <c r="J19" s="1"/>
  <c r="I18"/>
  <c r="J18" s="1"/>
  <c r="I17"/>
  <c r="I16"/>
  <c r="J16" s="1"/>
  <c r="I15"/>
  <c r="J15" s="1"/>
  <c r="I14"/>
  <c r="J14" s="1"/>
  <c r="I13"/>
  <c r="J13" s="1"/>
  <c r="I12"/>
  <c r="J12" s="1"/>
  <c r="I11"/>
  <c r="J11" s="1"/>
  <c r="I10"/>
  <c r="J10" s="1"/>
  <c r="I9"/>
  <c r="I8"/>
  <c r="J8" s="1"/>
  <c r="J45"/>
  <c r="J41"/>
  <c r="J40"/>
  <c r="J37"/>
  <c r="J33"/>
  <c r="J30"/>
  <c r="J29"/>
  <c r="J25"/>
  <c r="J17"/>
  <c r="J9"/>
  <c r="I14" i="93" l="1"/>
  <c r="F16"/>
  <c r="I18"/>
  <c r="G17"/>
  <c r="G16"/>
  <c r="I11"/>
  <c r="G18"/>
  <c r="G18" i="95"/>
  <c r="F18"/>
  <c r="I11"/>
  <c r="I9"/>
  <c r="I15" i="94"/>
  <c r="I9"/>
  <c r="I17" s="1"/>
  <c r="I14" i="96"/>
  <c r="F17"/>
  <c r="I10"/>
  <c r="I9"/>
  <c r="I17" s="1"/>
  <c r="I13" i="92"/>
  <c r="F16"/>
  <c r="I12"/>
  <c r="F17"/>
  <c r="I11"/>
  <c r="G16"/>
  <c r="G16" i="98"/>
  <c r="I12"/>
  <c r="F18"/>
  <c r="I9"/>
  <c r="I17" s="1"/>
  <c r="I15" i="97"/>
  <c r="F16"/>
  <c r="I12"/>
  <c r="G17"/>
  <c r="I11"/>
  <c r="I17" s="1"/>
  <c r="G16"/>
  <c r="I10"/>
  <c r="F18"/>
  <c r="I15" i="100"/>
  <c r="I13"/>
  <c r="I12"/>
  <c r="F18"/>
  <c r="I9"/>
  <c r="F18" i="99"/>
  <c r="I10"/>
  <c r="I16" i="91"/>
  <c r="F16"/>
  <c r="G16"/>
  <c r="F17"/>
  <c r="I17"/>
  <c r="I18"/>
  <c r="G17"/>
  <c r="F18"/>
  <c r="I15" i="90"/>
  <c r="G16"/>
  <c r="I11"/>
  <c r="F16"/>
  <c r="I9"/>
  <c r="AC43" i="5"/>
  <c r="AC49"/>
  <c r="AC22"/>
  <c r="AC40"/>
  <c r="K40"/>
  <c r="K34"/>
  <c r="L15" i="93"/>
  <c r="I16" i="95"/>
  <c r="L13"/>
  <c r="L16" s="1"/>
  <c r="L11" i="94"/>
  <c r="L13" s="1"/>
  <c r="L10"/>
  <c r="L12" s="1"/>
  <c r="L14" s="1"/>
  <c r="L15" s="1"/>
  <c r="L11" i="96"/>
  <c r="L13" s="1"/>
  <c r="L15" s="1"/>
  <c r="L10"/>
  <c r="L12" s="1"/>
  <c r="L14" s="1"/>
  <c r="L10" i="92"/>
  <c r="L12" s="1"/>
  <c r="L14" s="1"/>
  <c r="L11"/>
  <c r="L10" i="98"/>
  <c r="L12" s="1"/>
  <c r="L14" s="1"/>
  <c r="L11" i="97"/>
  <c r="L13" s="1"/>
  <c r="L15" s="1"/>
  <c r="L10" i="100"/>
  <c r="L12" s="1"/>
  <c r="L14" s="1"/>
  <c r="L10" i="99"/>
  <c r="L12" s="1"/>
  <c r="L14" s="1"/>
  <c r="L15" i="91"/>
  <c r="L14"/>
  <c r="L11" i="100"/>
  <c r="L13" s="1"/>
  <c r="L15" s="1"/>
  <c r="F16"/>
  <c r="G17"/>
  <c r="I8"/>
  <c r="L11" i="99"/>
  <c r="L13" s="1"/>
  <c r="L15" s="1"/>
  <c r="F16"/>
  <c r="G17"/>
  <c r="I8"/>
  <c r="L11" i="98"/>
  <c r="L13" s="1"/>
  <c r="L15" s="1"/>
  <c r="F16"/>
  <c r="G17"/>
  <c r="I8"/>
  <c r="L10" i="97"/>
  <c r="L12" s="1"/>
  <c r="L14" s="1"/>
  <c r="I8"/>
  <c r="F17"/>
  <c r="I8" i="96"/>
  <c r="F18"/>
  <c r="L10" i="95"/>
  <c r="L12" s="1"/>
  <c r="I8"/>
  <c r="I17" s="1"/>
  <c r="F19"/>
  <c r="I8" i="94"/>
  <c r="I16" s="1"/>
  <c r="F18"/>
  <c r="I8" i="93"/>
  <c r="F19"/>
  <c r="L13" i="92"/>
  <c r="I8"/>
  <c r="I16" s="1"/>
  <c r="I9"/>
  <c r="F18"/>
  <c r="L11" i="90"/>
  <c r="L13" s="1"/>
  <c r="L12"/>
  <c r="L14" s="1"/>
  <c r="I8"/>
  <c r="F18"/>
  <c r="AC16" i="5"/>
  <c r="AC10"/>
  <c r="K28"/>
  <c r="AC7"/>
  <c r="K31"/>
  <c r="K25"/>
  <c r="K16"/>
  <c r="K19"/>
  <c r="K13"/>
  <c r="K7"/>
  <c r="K37"/>
  <c r="K22"/>
  <c r="K10"/>
  <c r="I16" i="93" l="1"/>
  <c r="I18" i="95"/>
  <c r="I17" i="92"/>
  <c r="I17" i="100"/>
  <c r="I17" i="90"/>
  <c r="L25" i="5"/>
  <c r="L22"/>
  <c r="L19"/>
  <c r="L13"/>
  <c r="L28"/>
  <c r="L31"/>
  <c r="L10"/>
  <c r="L16"/>
  <c r="I16" i="100"/>
  <c r="I18"/>
  <c r="I16" i="99"/>
  <c r="I18"/>
  <c r="I16" i="98"/>
  <c r="I18"/>
  <c r="I16" i="97"/>
  <c r="I18"/>
  <c r="I16" i="96"/>
  <c r="I18"/>
  <c r="I19" i="95"/>
  <c r="I18" i="94"/>
  <c r="I19" i="93"/>
  <c r="I18" i="92"/>
  <c r="I16" i="90"/>
  <c r="I18"/>
  <c r="L7" i="5"/>
  <c r="L34"/>
  <c r="L49"/>
  <c r="L43"/>
  <c r="L40"/>
  <c r="L46"/>
  <c r="L37"/>
  <c r="J20" i="87" l="1"/>
  <c r="I20"/>
  <c r="H20"/>
  <c r="G20"/>
  <c r="F20"/>
  <c r="E20"/>
  <c r="D20"/>
  <c r="C20"/>
  <c r="K15"/>
  <c r="G15"/>
  <c r="I15" s="1"/>
  <c r="F15"/>
  <c r="E15"/>
  <c r="K14"/>
  <c r="G14"/>
  <c r="I14" s="1"/>
  <c r="F14"/>
  <c r="E14"/>
  <c r="K13"/>
  <c r="G13"/>
  <c r="I13" s="1"/>
  <c r="F13"/>
  <c r="E13"/>
  <c r="K12"/>
  <c r="G12"/>
  <c r="I12" s="1"/>
  <c r="F12"/>
  <c r="E12"/>
  <c r="K11"/>
  <c r="G11"/>
  <c r="I11" s="1"/>
  <c r="F11"/>
  <c r="E11"/>
  <c r="K10"/>
  <c r="G10"/>
  <c r="F10"/>
  <c r="E10"/>
  <c r="K9"/>
  <c r="L9" s="1"/>
  <c r="G9"/>
  <c r="G17" s="1"/>
  <c r="F9"/>
  <c r="E9"/>
  <c r="K8"/>
  <c r="L8" s="1"/>
  <c r="G8"/>
  <c r="F8"/>
  <c r="F16" s="1"/>
  <c r="E8"/>
  <c r="D8"/>
  <c r="D9" s="1"/>
  <c r="D10" s="1"/>
  <c r="D11" s="1"/>
  <c r="D12" s="1"/>
  <c r="D13" s="1"/>
  <c r="D14" s="1"/>
  <c r="D15" s="1"/>
  <c r="U15" i="5"/>
  <c r="T15"/>
  <c r="S15"/>
  <c r="R15"/>
  <c r="Q15"/>
  <c r="P15"/>
  <c r="O15"/>
  <c r="N15"/>
  <c r="U14"/>
  <c r="T14"/>
  <c r="S14"/>
  <c r="R14"/>
  <c r="Q14"/>
  <c r="P14"/>
  <c r="O14"/>
  <c r="N14"/>
  <c r="U13"/>
  <c r="T13"/>
  <c r="S13"/>
  <c r="R13"/>
  <c r="Q13"/>
  <c r="P13"/>
  <c r="O13"/>
  <c r="N13"/>
  <c r="U12"/>
  <c r="T12"/>
  <c r="S12"/>
  <c r="R12"/>
  <c r="Q12"/>
  <c r="P12"/>
  <c r="O12"/>
  <c r="N12"/>
  <c r="U11"/>
  <c r="T11"/>
  <c r="S11"/>
  <c r="R11"/>
  <c r="Q11"/>
  <c r="P11"/>
  <c r="O11"/>
  <c r="N11"/>
  <c r="U9"/>
  <c r="T9"/>
  <c r="S9"/>
  <c r="R9"/>
  <c r="Q9"/>
  <c r="P9"/>
  <c r="O9"/>
  <c r="N9"/>
  <c r="U8"/>
  <c r="T8"/>
  <c r="S8"/>
  <c r="R8"/>
  <c r="Q8"/>
  <c r="P8"/>
  <c r="O8"/>
  <c r="N8"/>
  <c r="U7"/>
  <c r="G16" i="87" l="1"/>
  <c r="I10"/>
  <c r="I9"/>
  <c r="I17" s="1"/>
  <c r="F17"/>
  <c r="L11"/>
  <c r="L13" s="1"/>
  <c r="L10"/>
  <c r="L12" s="1"/>
  <c r="F18"/>
  <c r="I8"/>
  <c r="I16" l="1"/>
  <c r="I18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<sst xmlns="http://schemas.openxmlformats.org/spreadsheetml/2006/main" count="844" uniqueCount="302">
  <si>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</si>
  <si>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</si>
  <si>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</si>
  <si>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</si>
  <si>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</si>
  <si>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</si>
  <si>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</si>
  <si>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</si>
  <si>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</si>
  <si>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</si>
  <si>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</si>
  <si>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</si>
  <si>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</si>
  <si>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</si>
  <si>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</si>
  <si>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</si>
  <si>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</si>
  <si>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</si>
  <si>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</si>
  <si>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</si>
  <si>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</si>
  <si>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</si>
  <si>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</si>
  <si>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</si>
  <si>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</si>
  <si>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</si>
  <si>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</si>
  <si>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</si>
  <si>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</si>
  <si>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</si>
  <si>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</si>
  <si>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</si>
  <si>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</si>
  <si>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</si>
  <si>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</si>
  <si>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</si>
  <si>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</si>
  <si>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</si>
  <si>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</si>
  <si>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</si>
  <si>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</si>
  <si>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</si>
  <si>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</si>
  <si>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</si>
  <si>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</si>
  <si>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</si>
  <si>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</si>
  <si>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</si>
  <si>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</si>
  <si>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</si>
  <si>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</si>
  <si>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</si>
  <si>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</si>
  <si>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</si>
  <si>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</si>
  <si>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</si>
  <si>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</si>
  <si>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</si>
  <si>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</si>
  <si>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</si>
  <si>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</si>
  <si>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</si>
  <si>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</si>
  <si>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</si>
  <si>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</si>
  <si>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</si>
  <si>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</si>
  <si>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</si>
  <si>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</si>
  <si>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</si>
  <si>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</si>
  <si>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</si>
  <si>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</si>
  <si>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</si>
  <si>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</si>
  <si>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</si>
  <si>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</si>
  <si>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</si>
  <si>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</si>
  <si>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</si>
  <si>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</si>
  <si>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</si>
  <si>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</si>
  <si>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</si>
  <si>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</si>
  <si>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</si>
  <si>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</si>
  <si>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</si>
  <si>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</si>
  <si>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</si>
  <si>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15-1</t>
  </si>
  <si>
    <t>15-2</t>
  </si>
  <si>
    <t>15-3</t>
  </si>
  <si>
    <t>Чемпионат мини марафон "Большие Гонки", 7-й этап</t>
  </si>
  <si>
    <t>Серия мини марафонов "Большие Гонки 2019", 7-й этап, 13.07.19</t>
  </si>
  <si>
    <t>Конфигурация № 9</t>
  </si>
  <si>
    <t>9</t>
  </si>
  <si>
    <t>3ч</t>
  </si>
  <si>
    <t>4ч</t>
  </si>
  <si>
    <t>кол</t>
  </si>
  <si>
    <t>бон</t>
  </si>
  <si>
    <t>уч</t>
  </si>
  <si>
    <t>кол&gt;</t>
  </si>
  <si>
    <t>2 ел</t>
  </si>
  <si>
    <t>2 уч</t>
  </si>
  <si>
    <t>3 уч</t>
  </si>
  <si>
    <t>K44</t>
  </si>
  <si>
    <t>NFS Fortuna RT</t>
  </si>
  <si>
    <t>Kart Freedom</t>
  </si>
  <si>
    <t>Hurricane</t>
  </si>
  <si>
    <t>Kozaks</t>
  </si>
  <si>
    <t>1 Круг</t>
  </si>
  <si>
    <t>JustKart</t>
  </si>
  <si>
    <t>2 Круга</t>
  </si>
  <si>
    <t>Е-мое</t>
  </si>
  <si>
    <t>Kart Freedom JT</t>
  </si>
  <si>
    <t>4 Круга</t>
  </si>
  <si>
    <t>NaCnudax</t>
  </si>
  <si>
    <t>50 grams</t>
  </si>
  <si>
    <t>5 Кругов</t>
  </si>
  <si>
    <t>F1UA</t>
  </si>
  <si>
    <t>6 Кругов</t>
  </si>
  <si>
    <t>Ягуар</t>
  </si>
  <si>
    <t>7 Кругов</t>
  </si>
  <si>
    <t>4:00:05</t>
  </si>
  <si>
    <t>7.51</t>
  </si>
  <si>
    <t>-</t>
  </si>
  <si>
    <t>1 круг</t>
  </si>
  <si>
    <t>18.50</t>
  </si>
  <si>
    <t>Место:</t>
  </si>
  <si>
    <t>Имя:</t>
  </si>
  <si>
    <t>Карт:</t>
  </si>
  <si>
    <t>2:17.41</t>
  </si>
  <si>
    <t>2:18.02</t>
  </si>
  <si>
    <t>1:34.22</t>
  </si>
  <si>
    <t>2:16.74</t>
  </si>
  <si>
    <t>2:17.43</t>
  </si>
  <si>
    <t>1:52.44</t>
  </si>
  <si>
    <t>2:20.15</t>
  </si>
  <si>
    <t>2:16.04</t>
  </si>
  <si>
    <t>2:15.44</t>
  </si>
  <si>
    <t>2:13.17</t>
  </si>
  <si>
    <t>2:16.34</t>
  </si>
  <si>
    <t>2:15.19</t>
  </si>
  <si>
    <t>2:15.94</t>
  </si>
  <si>
    <t>2:16.68</t>
  </si>
  <si>
    <t>2:15.99</t>
  </si>
  <si>
    <t>2:23.13</t>
  </si>
  <si>
    <t>2:17.19</t>
  </si>
  <si>
    <t>2:16.92</t>
  </si>
  <si>
    <t>2:18.41</t>
  </si>
  <si>
    <t>2:15.70</t>
  </si>
  <si>
    <t>2:17.23</t>
  </si>
  <si>
    <t>2:16.27</t>
  </si>
  <si>
    <t>2:15.27</t>
  </si>
  <si>
    <t>2:17.00</t>
  </si>
  <si>
    <t>2:16.37</t>
  </si>
  <si>
    <t>2:16.32</t>
  </si>
  <si>
    <t>2:21.23</t>
  </si>
  <si>
    <t>2:16.85</t>
  </si>
  <si>
    <t>2:14.87</t>
  </si>
  <si>
    <t>2:15.22</t>
  </si>
  <si>
    <t>2:17.09</t>
  </si>
  <si>
    <t>2:19.29</t>
  </si>
  <si>
    <t>2:21.64</t>
  </si>
  <si>
    <t>2:16.16</t>
  </si>
  <si>
    <t>2:15.73</t>
  </si>
  <si>
    <t>2:13.73</t>
  </si>
  <si>
    <t>2:18.85</t>
  </si>
  <si>
    <t>2:46.62</t>
  </si>
  <si>
    <t>2:17.34</t>
  </si>
  <si>
    <t>2:14.89</t>
  </si>
  <si>
    <t>2:15.91</t>
  </si>
  <si>
    <t>2:16.43</t>
  </si>
  <si>
    <t>2:15.90</t>
  </si>
  <si>
    <t>2:14.92</t>
  </si>
  <si>
    <t>2:17.76</t>
  </si>
  <si>
    <t>2:16.80</t>
  </si>
  <si>
    <t>2:18.19</t>
  </si>
  <si>
    <t>1:46.87</t>
  </si>
  <si>
    <t>2:16.60</t>
  </si>
  <si>
    <t>2:16.40</t>
  </si>
  <si>
    <t>2:15.60</t>
  </si>
  <si>
    <t>2:16.17</t>
  </si>
  <si>
    <t>2:17.84</t>
  </si>
  <si>
    <t>2:16.91</t>
  </si>
  <si>
    <t>2:16.23</t>
  </si>
  <si>
    <t>2:16.69</t>
  </si>
  <si>
    <t>2:17.15</t>
  </si>
  <si>
    <t>2:16.54</t>
  </si>
  <si>
    <t>2:15.46</t>
  </si>
  <si>
    <t>2:15.54</t>
  </si>
  <si>
    <t>2:17.35</t>
  </si>
  <si>
    <t>2:16.97</t>
  </si>
  <si>
    <t>2:16.05</t>
  </si>
  <si>
    <t>2:14.62</t>
  </si>
  <si>
    <t>2:16.06</t>
  </si>
  <si>
    <t>2:17.11</t>
  </si>
  <si>
    <t>2:17.38</t>
  </si>
  <si>
    <t>2:16.75</t>
  </si>
  <si>
    <t>2:15.86</t>
  </si>
  <si>
    <t>2:16.78</t>
  </si>
  <si>
    <t>2:18.11</t>
  </si>
  <si>
    <t>2:16.86</t>
  </si>
  <si>
    <t>2:15.51</t>
  </si>
  <si>
    <t>2:16.25</t>
  </si>
  <si>
    <t>2:27.04</t>
  </si>
  <si>
    <t>2:22.90</t>
  </si>
  <si>
    <t>2:16.00</t>
  </si>
  <si>
    <t>2:22.79</t>
  </si>
  <si>
    <t>Лучшие результаты сегодня:</t>
  </si>
  <si>
    <t>Kart Freedom GT</t>
  </si>
  <si>
    <t>NaChudax</t>
  </si>
  <si>
    <t>Рекорд трассы:</t>
  </si>
  <si>
    <t>К44</t>
  </si>
  <si>
    <t>Петушков Андрей</t>
  </si>
  <si>
    <t>Мифтахутдинов Ильяс</t>
  </si>
  <si>
    <t>11</t>
  </si>
  <si>
    <t>13</t>
  </si>
  <si>
    <t>4</t>
  </si>
  <si>
    <t>8</t>
  </si>
  <si>
    <t>7</t>
  </si>
  <si>
    <t>6</t>
  </si>
  <si>
    <t>Шутка Виталий</t>
  </si>
  <si>
    <t>Фортуна Таня</t>
  </si>
  <si>
    <t>3</t>
  </si>
  <si>
    <t>1</t>
  </si>
  <si>
    <t>10</t>
  </si>
  <si>
    <t>5</t>
  </si>
  <si>
    <t>Виталик</t>
  </si>
  <si>
    <t>Таня</t>
  </si>
  <si>
    <t>Андрей</t>
  </si>
  <si>
    <t>Ильяс</t>
  </si>
  <si>
    <t>69</t>
  </si>
  <si>
    <t>2</t>
  </si>
  <si>
    <t>Терещенко Андрей</t>
  </si>
  <si>
    <t>Паненко Женя</t>
  </si>
  <si>
    <t>Женя</t>
  </si>
  <si>
    <t>21</t>
  </si>
  <si>
    <t>Стоцки Андрей</t>
  </si>
  <si>
    <t>Гаврилюк Олег</t>
  </si>
  <si>
    <t>Андре</t>
  </si>
  <si>
    <t>Олег</t>
  </si>
  <si>
    <t>44</t>
  </si>
  <si>
    <t>Ткаченко Кирилл</t>
  </si>
  <si>
    <t>Голубченко Саша</t>
  </si>
  <si>
    <t>Кирилл</t>
  </si>
  <si>
    <t>Саша</t>
  </si>
  <si>
    <t>Соколан Артем</t>
  </si>
  <si>
    <t>Шиленко Саша</t>
  </si>
  <si>
    <t>Артем</t>
  </si>
  <si>
    <t>Таволжан Виталий</t>
  </si>
  <si>
    <t>Лабинский Николай</t>
  </si>
  <si>
    <t>Виталий</t>
  </si>
  <si>
    <t>Коля</t>
  </si>
  <si>
    <t>Медведева Даша</t>
  </si>
  <si>
    <t>Новиков Герман</t>
  </si>
  <si>
    <t>Даша</t>
  </si>
  <si>
    <t>Герман</t>
  </si>
  <si>
    <t>Харченко  Артем</t>
  </si>
  <si>
    <t>Голуб Сергей</t>
  </si>
  <si>
    <t>Сергей</t>
  </si>
  <si>
    <t>Морозенко Сергей</t>
  </si>
  <si>
    <t>Сомок Денис</t>
  </si>
  <si>
    <t>Денис</t>
  </si>
  <si>
    <t>Якусик Дима</t>
  </si>
  <si>
    <t>Гончаров Рома</t>
  </si>
  <si>
    <t>Дима</t>
  </si>
  <si>
    <t>Рома</t>
  </si>
  <si>
    <t>Лихошерст Алексей</t>
  </si>
  <si>
    <t>Карлюк Марина</t>
  </si>
  <si>
    <t>Якусик Саша</t>
  </si>
  <si>
    <t>Леша</t>
  </si>
  <si>
    <t>Марина</t>
  </si>
  <si>
    <t>-5</t>
  </si>
  <si>
    <t>передержали напите</t>
  </si>
  <si>
    <t>E-мое</t>
  </si>
  <si>
    <t>Стоцкий Андрей</t>
  </si>
  <si>
    <t>Лабинский Ниеолай</t>
  </si>
  <si>
    <t>Харченко Артем</t>
  </si>
  <si>
    <t>95.8</t>
  </si>
  <si>
    <t xml:space="preserve">Kart Freedom </t>
  </si>
  <si>
    <t>-24</t>
  </si>
  <si>
    <t>бонус за вес</t>
  </si>
  <si>
    <t>лимит</t>
  </si>
  <si>
    <t>31.31</t>
  </si>
  <si>
    <t>разворот №5</t>
  </si>
  <si>
    <t>+5+2</t>
  </si>
  <si>
    <t>лимит+недодержали</t>
  </si>
  <si>
    <t>-12+10</t>
  </si>
  <si>
    <t>бонус а вес+разворот №8</t>
  </si>
  <si>
    <t>-36</t>
  </si>
  <si>
    <t>2:46.42</t>
  </si>
  <si>
    <t>1:56.87</t>
  </si>
  <si>
    <t>-30</t>
  </si>
  <si>
    <t>передержали</t>
  </si>
  <si>
    <t>NaCnuDaX</t>
  </si>
  <si>
    <t>-2</t>
  </si>
  <si>
    <t>+10</t>
  </si>
  <si>
    <t>разворот №2</t>
  </si>
  <si>
    <t>линия</t>
  </si>
  <si>
    <t>+5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</si>
</sst>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8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407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12" fillId="0" borderId="0" xfId="1" applyFont="1" applyBorder="1" applyAlignment="1">
      <alignment horizont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34" xfId="1" applyFont="1" applyFill="1" applyBorder="1" applyAlignment="1">
      <alignment horizontal="center" vertical="center"/>
    </xf>
    <xf numFmtId="2" fontId="17" fillId="0" borderId="34" xfId="1" applyNumberFormat="1" applyFont="1" applyFill="1" applyBorder="1" applyAlignment="1">
      <alignment horizontal="center" vertical="center"/>
    </xf>
    <xf numFmtId="49" fontId="14" fillId="0" borderId="38" xfId="1" applyNumberFormat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39" xfId="1" applyNumberFormat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2" fontId="14" fillId="0" borderId="34" xfId="1" applyNumberFormat="1" applyFont="1" applyFill="1" applyBorder="1" applyAlignment="1">
      <alignment horizontal="center" vertical="center"/>
    </xf>
    <xf numFmtId="49" fontId="14" fillId="0" borderId="40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3" xfId="1" applyNumberFormat="1" applyFont="1" applyFill="1" applyBorder="1" applyAlignment="1">
      <alignment horizontal="center" vertical="center"/>
    </xf>
    <xf numFmtId="0" fontId="14" fillId="0" borderId="33" xfId="1" applyFont="1" applyFill="1" applyBorder="1" applyAlignment="1">
      <alignment horizontal="center" vertical="center"/>
    </xf>
    <xf numFmtId="2" fontId="14" fillId="0" borderId="33" xfId="1" applyNumberFormat="1" applyFont="1" applyFill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14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3" xfId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6" fillId="0" borderId="20" xfId="1" applyNumberFormat="1" applyFont="1" applyFill="1" applyBorder="1" applyAlignment="1">
      <alignment horizontal="center" vertical="center"/>
    </xf>
    <xf numFmtId="165" fontId="14" fillId="0" borderId="35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37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2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37" xfId="1" applyFont="1" applyBorder="1" applyAlignment="1">
      <alignment vertical="center"/>
    </xf>
    <xf numFmtId="2" fontId="17" fillId="0" borderId="40" xfId="1" applyNumberFormat="1" applyFont="1" applyFill="1" applyBorder="1" applyAlignment="1">
      <alignment horizontal="center" vertical="center"/>
    </xf>
    <xf numFmtId="0" fontId="12" fillId="0" borderId="45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4" fillId="0" borderId="45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2" fontId="17" fillId="0" borderId="33" xfId="1" applyNumberFormat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9" xfId="1" applyNumberFormat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4" fillId="0" borderId="28" xfId="1" applyNumberFormat="1" applyFont="1" applyBorder="1" applyAlignment="1">
      <alignment horizontal="center" vertical="center"/>
    </xf>
    <xf numFmtId="2" fontId="17" fillId="0" borderId="2" xfId="1" applyNumberFormat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vertical="center"/>
    </xf>
    <xf numFmtId="0" fontId="16" fillId="0" borderId="34" xfId="1" applyFont="1" applyFill="1" applyBorder="1" applyAlignment="1">
      <alignment vertical="center"/>
    </xf>
    <xf numFmtId="0" fontId="8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29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7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67" fontId="3" fillId="0" borderId="6" xfId="1" applyNumberFormat="1" applyFont="1" applyBorder="1" applyAlignment="1">
      <alignment horizontal="center" vertical="center" wrapText="1"/>
    </xf>
    <xf numFmtId="167" fontId="3" fillId="0" borderId="34" xfId="1" applyNumberFormat="1" applyFont="1" applyBorder="1" applyAlignment="1">
      <alignment horizontal="center" vertical="center" wrapText="1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8" fillId="0" borderId="26" xfId="1" applyBorder="1" applyAlignment="1">
      <alignment horizontal="center" vertical="center"/>
    </xf>
    <xf numFmtId="0" fontId="8" fillId="0" borderId="28" xfId="1" applyBorder="1" applyAlignment="1">
      <alignment horizontal="center"/>
    </xf>
    <xf numFmtId="0" fontId="8" fillId="0" borderId="27" xfId="1" applyBorder="1" applyAlignment="1">
      <alignment horizontal="center"/>
    </xf>
    <xf numFmtId="0" fontId="14" fillId="3" borderId="69" xfId="1" applyFont="1" applyFill="1" applyBorder="1" applyAlignment="1">
      <alignment horizontal="center" vertical="center"/>
    </xf>
    <xf numFmtId="0" fontId="16" fillId="6" borderId="16" xfId="1" applyFont="1" applyFill="1" applyBorder="1" applyAlignment="1">
      <alignment horizontal="center" vertical="center"/>
    </xf>
    <xf numFmtId="0" fontId="2" fillId="6" borderId="16" xfId="1" applyFont="1" applyFill="1" applyBorder="1" applyAlignment="1">
      <alignment vertical="center"/>
    </xf>
    <xf numFmtId="0" fontId="16" fillId="4" borderId="16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vertical="center"/>
    </xf>
    <xf numFmtId="0" fontId="16" fillId="4" borderId="28" xfId="1" applyFont="1" applyFill="1" applyBorder="1" applyAlignment="1">
      <alignment horizontal="center" vertical="center"/>
    </xf>
    <xf numFmtId="0" fontId="2" fillId="4" borderId="27" xfId="1" applyFont="1" applyFill="1" applyBorder="1" applyAlignment="1">
      <alignment vertical="center"/>
    </xf>
    <xf numFmtId="0" fontId="32" fillId="6" borderId="45" xfId="1" applyFont="1" applyFill="1" applyBorder="1" applyAlignment="1">
      <alignment horizontal="center" vertical="center"/>
    </xf>
    <xf numFmtId="0" fontId="2" fillId="6" borderId="45" xfId="1" applyFont="1" applyFill="1" applyBorder="1" applyAlignment="1">
      <alignment vertical="center"/>
    </xf>
    <xf numFmtId="0" fontId="16" fillId="4" borderId="6" xfId="1" applyFont="1" applyFill="1" applyBorder="1" applyAlignment="1">
      <alignment horizontal="center" vertical="center"/>
    </xf>
    <xf numFmtId="0" fontId="16" fillId="4" borderId="33" xfId="1" applyFont="1" applyFill="1" applyBorder="1" applyAlignment="1">
      <alignment horizontal="center" vertical="center"/>
    </xf>
    <xf numFmtId="0" fontId="14" fillId="3" borderId="68" xfId="1" applyFont="1" applyFill="1" applyBorder="1" applyAlignment="1">
      <alignment horizontal="center" vertical="center"/>
    </xf>
    <xf numFmtId="0" fontId="16" fillId="6" borderId="6" xfId="1" applyFont="1" applyFill="1" applyBorder="1" applyAlignment="1">
      <alignment horizontal="center" vertical="center"/>
    </xf>
    <xf numFmtId="0" fontId="32" fillId="6" borderId="13" xfId="1" applyFont="1" applyFill="1" applyBorder="1" applyAlignment="1">
      <alignment horizontal="center" vertical="center"/>
    </xf>
    <xf numFmtId="0" fontId="8" fillId="0" borderId="45" xfId="1" applyBorder="1" applyAlignment="1">
      <alignment horizontal="center"/>
    </xf>
    <xf numFmtId="0" fontId="16" fillId="3" borderId="52" xfId="1" applyFont="1" applyFill="1" applyBorder="1" applyAlignment="1">
      <alignment vertical="center"/>
    </xf>
    <xf numFmtId="1" fontId="16" fillId="5" borderId="57" xfId="1" applyNumberFormat="1" applyFont="1" applyFill="1" applyBorder="1" applyAlignment="1">
      <alignment horizontal="center" vertical="center"/>
    </xf>
    <xf numFmtId="0" fontId="16" fillId="0" borderId="34" xfId="1" applyFont="1" applyBorder="1" applyAlignment="1">
      <alignment horizontal="center" vertical="center"/>
    </xf>
    <xf numFmtId="0" fontId="16" fillId="0" borderId="33" xfId="1" applyFont="1" applyBorder="1" applyAlignment="1">
      <alignment horizontal="center" vertical="center"/>
    </xf>
    <xf numFmtId="0" fontId="16" fillId="0" borderId="28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37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55" xfId="1" applyFont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164" fontId="14" fillId="0" borderId="42" xfId="1" applyNumberFormat="1" applyFont="1" applyBorder="1" applyAlignment="1">
      <alignment horizontal="center" vertical="center"/>
    </xf>
    <xf numFmtId="0" fontId="14" fillId="0" borderId="54" xfId="1" applyFont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67" xfId="1" applyFont="1" applyBorder="1" applyAlignment="1">
      <alignment horizontal="center" vertical="center"/>
    </xf>
    <xf numFmtId="0" fontId="14" fillId="0" borderId="63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4" fillId="0" borderId="46" xfId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31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4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34" fillId="0" borderId="22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 wrapText="1"/>
    </xf>
    <xf numFmtId="0" fontId="34" fillId="0" borderId="28" xfId="1" applyFont="1" applyBorder="1" applyAlignment="1">
      <alignment horizontal="center" vertical="center" wrapText="1"/>
    </xf>
    <xf numFmtId="0" fontId="34" fillId="0" borderId="27" xfId="1" applyFont="1" applyBorder="1" applyAlignment="1">
      <alignment horizontal="center" vertical="center" wrapText="1"/>
    </xf>
    <xf numFmtId="0" fontId="32" fillId="6" borderId="57" xfId="1" applyFont="1" applyFill="1" applyBorder="1" applyAlignment="1">
      <alignment horizontal="center" vertical="center" textRotation="90"/>
    </xf>
    <xf numFmtId="0" fontId="32" fillId="6" borderId="52" xfId="1" applyFont="1" applyFill="1" applyBorder="1" applyAlignment="1">
      <alignment horizontal="center" vertical="center" textRotation="90"/>
    </xf>
    <xf numFmtId="0" fontId="32" fillId="6" borderId="58" xfId="1" applyFont="1" applyFill="1" applyBorder="1" applyAlignment="1">
      <alignment horizontal="center" vertical="center" textRotation="90"/>
    </xf>
    <xf numFmtId="0" fontId="33" fillId="0" borderId="39" xfId="1" applyFont="1" applyBorder="1" applyAlignment="1">
      <alignment horizontal="center"/>
    </xf>
    <xf numFmtId="0" fontId="33" fillId="0" borderId="67" xfId="1" applyFont="1" applyBorder="1" applyAlignment="1">
      <alignment horizontal="center"/>
    </xf>
    <xf numFmtId="0" fontId="16" fillId="4" borderId="15" xfId="1" applyFont="1" applyFill="1" applyBorder="1" applyAlignment="1">
      <alignment horizontal="center" vertical="center" textRotation="90"/>
    </xf>
    <xf numFmtId="0" fontId="16" fillId="4" borderId="25" xfId="1" applyFont="1" applyFill="1" applyBorder="1" applyAlignment="1">
      <alignment horizontal="center" vertical="center" textRotation="90"/>
    </xf>
    <xf numFmtId="0" fontId="34" fillId="6" borderId="61" xfId="1" applyFont="1" applyFill="1" applyBorder="1" applyAlignment="1">
      <alignment horizontal="center" vertical="center" wrapText="1"/>
    </xf>
    <xf numFmtId="0" fontId="34" fillId="6" borderId="48" xfId="1" applyFont="1" applyFill="1" applyBorder="1" applyAlignment="1">
      <alignment horizontal="center" vertical="center" wrapText="1"/>
    </xf>
    <xf numFmtId="0" fontId="34" fillId="6" borderId="70" xfId="1" applyFont="1" applyFill="1" applyBorder="1" applyAlignment="1">
      <alignment horizontal="center" vertical="center" wrapText="1"/>
    </xf>
    <xf numFmtId="0" fontId="34" fillId="6" borderId="49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2" fontId="17" fillId="0" borderId="23" xfId="1" applyNumberFormat="1" applyFont="1" applyFill="1" applyBorder="1" applyAlignment="1">
      <alignment horizontal="center" vertical="center"/>
    </xf>
    <xf numFmtId="2" fontId="17" fillId="0" borderId="29" xfId="1" applyNumberFormat="1" applyFont="1" applyFill="1" applyBorder="1" applyAlignment="1">
      <alignment horizontal="center" vertical="center"/>
    </xf>
    <xf numFmtId="2" fontId="17" fillId="0" borderId="9" xfId="1" applyNumberFormat="1" applyFont="1" applyFill="1" applyBorder="1" applyAlignment="1">
      <alignment horizontal="center" vertical="center"/>
    </xf>
    <xf numFmtId="2" fontId="16" fillId="5" borderId="13" xfId="1" applyNumberFormat="1" applyFont="1" applyFill="1" applyBorder="1" applyAlignment="1">
      <alignment horizontal="center" vertical="center"/>
    </xf>
    <xf numFmtId="2" fontId="16" fillId="5" borderId="45" xfId="1" applyNumberFormat="1" applyFont="1" applyFill="1" applyBorder="1" applyAlignment="1">
      <alignment horizontal="center" vertical="center"/>
    </xf>
    <xf numFmtId="165" fontId="14" fillId="0" borderId="6" xfId="1" applyNumberFormat="1" applyFont="1" applyFill="1" applyBorder="1" applyAlignment="1">
      <alignment horizontal="center" vertical="center"/>
    </xf>
    <xf numFmtId="165" fontId="14" fillId="0" borderId="40" xfId="1" applyNumberFormat="1" applyFont="1" applyFill="1" applyBorder="1" applyAlignment="1">
      <alignment horizontal="center" vertical="center"/>
    </xf>
    <xf numFmtId="165" fontId="14" fillId="0" borderId="33" xfId="1" applyNumberFormat="1" applyFont="1" applyFill="1" applyBorder="1" applyAlignment="1">
      <alignment horizontal="center" vertical="center"/>
    </xf>
    <xf numFmtId="165" fontId="14" fillId="0" borderId="34" xfId="1" applyNumberFormat="1" applyFont="1" applyFill="1" applyBorder="1" applyAlignment="1">
      <alignment horizontal="center" vertical="center"/>
    </xf>
    <xf numFmtId="165" fontId="14" fillId="0" borderId="13" xfId="1" applyNumberFormat="1" applyFont="1" applyFill="1" applyBorder="1" applyAlignment="1">
      <alignment horizontal="center" vertical="center"/>
    </xf>
    <xf numFmtId="0" fontId="8" fillId="0" borderId="22" xfId="1" applyBorder="1" applyAlignment="1">
      <alignment horizontal="center"/>
    </xf>
    <xf numFmtId="0" fontId="8" fillId="0" borderId="71" xfId="1" applyBorder="1" applyAlignment="1">
      <alignment vertical="center"/>
    </xf>
    <xf numFmtId="0" fontId="8" fillId="0" borderId="70" xfId="1" applyBorder="1" applyAlignment="1">
      <alignment vertical="center"/>
    </xf>
    <xf numFmtId="0" fontId="8" fillId="0" borderId="0" xfId="1" applyBorder="1" applyAlignment="1">
      <alignment vertical="center"/>
    </xf>
    <xf numFmtId="0" fontId="8" fillId="0" borderId="68" xfId="1" applyBorder="1" applyAlignment="1">
      <alignment vertical="center"/>
    </xf>
    <xf numFmtId="0" fontId="8" fillId="0" borderId="70" xfId="1" applyBorder="1"/>
    <xf numFmtId="0" fontId="8" fillId="0" borderId="68" xfId="1" applyBorder="1"/>
    <xf numFmtId="0" fontId="17" fillId="0" borderId="3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0" fontId="17" fillId="0" borderId="56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56" xfId="1" applyFont="1" applyFill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56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/>
    </xf>
    <xf numFmtId="0" fontId="1" fillId="0" borderId="0" xfId="1" applyFont="1" applyBorder="1" applyAlignment="1"/>
    <xf numFmtId="0" fontId="1" fillId="0" borderId="68" xfId="1" applyFont="1" applyBorder="1" applyAlignment="1"/>
    <xf numFmtId="0" fontId="1" fillId="0" borderId="0" xfId="1" applyFont="1" applyBorder="1" applyAlignment="1">
      <alignment horizontal="center"/>
    </xf>
    <xf numFmtId="0" fontId="1" fillId="0" borderId="71" xfId="1" applyFont="1" applyBorder="1" applyAlignment="1">
      <alignment horizontal="center"/>
    </xf>
    <xf numFmtId="0" fontId="8" fillId="0" borderId="0" xfId="1" applyBorder="1" applyAlignment="1"/>
    <xf numFmtId="0" fontId="8" fillId="0" borderId="71" xfId="1" applyBorder="1" applyAlignment="1">
      <alignment horizontal="center"/>
    </xf>
    <xf numFmtId="0" fontId="1" fillId="0" borderId="70" xfId="1" applyFont="1" applyBorder="1" applyAlignment="1"/>
    <xf numFmtId="0" fontId="8" fillId="0" borderId="23" xfId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47" xfId="1" applyFont="1" applyBorder="1" applyAlignment="1">
      <alignment horizontal="center"/>
    </xf>
    <xf numFmtId="0" fontId="8" fillId="0" borderId="47" xfId="1" applyBorder="1"/>
    <xf numFmtId="0" fontId="8" fillId="0" borderId="48" xfId="1" applyBorder="1"/>
    <xf numFmtId="0" fontId="8" fillId="0" borderId="43" xfId="1" applyBorder="1" applyAlignment="1">
      <alignment horizontal="center"/>
    </xf>
    <xf numFmtId="0" fontId="1" fillId="0" borderId="49" xfId="1" applyFont="1" applyBorder="1" applyAlignment="1">
      <alignment horizontal="center"/>
    </xf>
    <xf numFmtId="0" fontId="8" fillId="0" borderId="49" xfId="1" applyBorder="1" applyAlignment="1">
      <alignment vertical="center"/>
    </xf>
    <xf numFmtId="0" fontId="8" fillId="0" borderId="62" xfId="1" applyBorder="1"/>
    <xf numFmtId="0" fontId="8" fillId="0" borderId="31" xfId="1" applyBorder="1"/>
    <xf numFmtId="0" fontId="8" fillId="0" borderId="60" xfId="1" applyBorder="1"/>
    <xf numFmtId="0" fontId="8" fillId="0" borderId="50" xfId="1" applyBorder="1"/>
    <xf numFmtId="0" fontId="1" fillId="0" borderId="34" xfId="1" applyFont="1" applyBorder="1" applyAlignment="1">
      <alignment horizontal="center"/>
    </xf>
    <xf numFmtId="0" fontId="1" fillId="0" borderId="46" xfId="1" applyFont="1" applyBorder="1" applyAlignment="1">
      <alignment horizontal="center"/>
    </xf>
    <xf numFmtId="0" fontId="8" fillId="0" borderId="57" xfId="1" applyBorder="1" applyAlignment="1">
      <alignment horizontal="center"/>
    </xf>
    <xf numFmtId="0" fontId="1" fillId="0" borderId="18" xfId="1" applyFont="1" applyBorder="1" applyAlignment="1">
      <alignment horizontal="center"/>
    </xf>
    <xf numFmtId="165" fontId="8" fillId="0" borderId="43" xfId="1" applyNumberFormat="1" applyBorder="1" applyAlignment="1">
      <alignment vertical="center"/>
    </xf>
    <xf numFmtId="0" fontId="8" fillId="0" borderId="42" xfId="1" applyBorder="1" applyAlignment="1">
      <alignment vertical="center"/>
    </xf>
    <xf numFmtId="0" fontId="8" fillId="0" borderId="52" xfId="1" applyBorder="1"/>
    <xf numFmtId="165" fontId="8" fillId="0" borderId="30" xfId="1" applyNumberFormat="1" applyBorder="1" applyAlignment="1">
      <alignment vertical="center"/>
    </xf>
    <xf numFmtId="0" fontId="8" fillId="0" borderId="31" xfId="1" applyBorder="1" applyAlignment="1">
      <alignment vertical="center"/>
    </xf>
    <xf numFmtId="0" fontId="8" fillId="0" borderId="63" xfId="1" applyBorder="1" applyAlignment="1">
      <alignment vertical="center"/>
    </xf>
    <xf numFmtId="0" fontId="8" fillId="0" borderId="58" xfId="1" applyBorder="1"/>
    <xf numFmtId="0" fontId="1" fillId="0" borderId="45" xfId="1" applyFont="1" applyBorder="1" applyAlignment="1">
      <alignment horizontal="center"/>
    </xf>
    <xf numFmtId="0" fontId="8" fillId="0" borderId="57" xfId="1" applyBorder="1" applyAlignment="1">
      <alignment vertical="center"/>
    </xf>
    <xf numFmtId="0" fontId="8" fillId="0" borderId="52" xfId="1" applyBorder="1" applyAlignment="1">
      <alignment vertical="center"/>
    </xf>
    <xf numFmtId="0" fontId="1" fillId="0" borderId="9" xfId="1" applyFont="1" applyBorder="1" applyAlignment="1"/>
    <xf numFmtId="0" fontId="8" fillId="0" borderId="71" xfId="1" applyBorder="1" applyAlignment="1"/>
    <xf numFmtId="0" fontId="8" fillId="0" borderId="54" xfId="1" applyBorder="1" applyAlignment="1"/>
    <xf numFmtId="14" fontId="0" fillId="0" borderId="0" xfId="0" applyNumberFormat="1"/>
    <xf numFmtId="21" fontId="0" fillId="0" borderId="0" xfId="0" applyNumberFormat="1"/>
    <xf numFmtId="166" fontId="20" fillId="7" borderId="20" xfId="1" applyNumberFormat="1" applyFont="1" applyFill="1" applyBorder="1" applyAlignment="1">
      <alignment horizontal="center" vertical="center"/>
    </xf>
    <xf numFmtId="1" fontId="20" fillId="0" borderId="45" xfId="1" applyNumberFormat="1" applyFont="1" applyBorder="1" applyAlignment="1">
      <alignment horizontal="center" vertical="center"/>
    </xf>
    <xf numFmtId="1" fontId="20" fillId="0" borderId="23" xfId="1" applyNumberFormat="1" applyFont="1" applyBorder="1" applyAlignment="1">
      <alignment horizontal="center"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35" fillId="3" borderId="72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2" fontId="35" fillId="0" borderId="72" xfId="1" applyNumberFormat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2" fontId="36" fillId="0" borderId="25" xfId="1" applyNumberFormat="1" applyFont="1" applyFill="1" applyBorder="1" applyAlignment="1">
      <alignment horizontal="center" vertical="center"/>
    </xf>
    <xf numFmtId="2" fontId="35" fillId="3" borderId="15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36" fillId="0" borderId="72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2" fontId="36" fillId="3" borderId="72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2" fontId="23" fillId="0" borderId="38" xfId="1" applyNumberFormat="1" applyFont="1" applyFill="1" applyBorder="1" applyAlignment="1">
      <alignment horizontal="center" vertical="center"/>
    </xf>
    <xf numFmtId="164" fontId="21" fillId="0" borderId="33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8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К44!$C$20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К44!$C$21:$C$84</c:f>
              <c:numCache>
                <c:formatCode>0.00</c:formatCode>
                <c:ptCount val="64"/>
                <c:pt idx="0">
                  <c:v>43.93</c:v>
                </c:pt>
                <c:pt idx="1">
                  <c:v>40.520000000000003</c:v>
                </c:pt>
                <c:pt idx="2">
                  <c:v>41.06</c:v>
                </c:pt>
                <c:pt idx="3">
                  <c:v>40.549999999999997</c:v>
                </c:pt>
                <c:pt idx="4">
                  <c:v>40.01</c:v>
                </c:pt>
                <c:pt idx="5">
                  <c:v>39.96</c:v>
                </c:pt>
                <c:pt idx="6">
                  <c:v>40.020000000000003</c:v>
                </c:pt>
                <c:pt idx="7">
                  <c:v>39.979999999999997</c:v>
                </c:pt>
                <c:pt idx="8">
                  <c:v>40.32</c:v>
                </c:pt>
                <c:pt idx="9">
                  <c:v>39.92</c:v>
                </c:pt>
                <c:pt idx="10">
                  <c:v>39.89</c:v>
                </c:pt>
                <c:pt idx="11">
                  <c:v>40.119999999999997</c:v>
                </c:pt>
                <c:pt idx="12">
                  <c:v>39.9</c:v>
                </c:pt>
                <c:pt idx="13">
                  <c:v>39.92</c:v>
                </c:pt>
                <c:pt idx="14">
                  <c:v>40.090000000000003</c:v>
                </c:pt>
                <c:pt idx="15">
                  <c:v>40.08</c:v>
                </c:pt>
                <c:pt idx="16">
                  <c:v>39.96</c:v>
                </c:pt>
                <c:pt idx="17">
                  <c:v>40.79</c:v>
                </c:pt>
                <c:pt idx="18">
                  <c:v>39.94</c:v>
                </c:pt>
                <c:pt idx="19">
                  <c:v>40.74</c:v>
                </c:pt>
                <c:pt idx="20">
                  <c:v>39.979999999999997</c:v>
                </c:pt>
                <c:pt idx="21">
                  <c:v>39.83</c:v>
                </c:pt>
                <c:pt idx="22">
                  <c:v>39.94</c:v>
                </c:pt>
                <c:pt idx="23">
                  <c:v>40.07</c:v>
                </c:pt>
                <c:pt idx="24">
                  <c:v>40.06</c:v>
                </c:pt>
                <c:pt idx="25">
                  <c:v>40.11</c:v>
                </c:pt>
                <c:pt idx="26">
                  <c:v>40.08</c:v>
                </c:pt>
                <c:pt idx="27">
                  <c:v>40.1</c:v>
                </c:pt>
                <c:pt idx="28">
                  <c:v>40.1</c:v>
                </c:pt>
                <c:pt idx="29">
                  <c:v>39.909999999999997</c:v>
                </c:pt>
                <c:pt idx="30">
                  <c:v>40.33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К44!$D$20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К44!$D$21:$D$84</c:f>
              <c:numCache>
                <c:formatCode>0.00</c:formatCode>
                <c:ptCount val="64"/>
                <c:pt idx="0">
                  <c:v>40.69</c:v>
                </c:pt>
                <c:pt idx="1">
                  <c:v>40.44</c:v>
                </c:pt>
                <c:pt idx="2">
                  <c:v>40.020000000000003</c:v>
                </c:pt>
                <c:pt idx="3">
                  <c:v>40.07</c:v>
                </c:pt>
                <c:pt idx="4">
                  <c:v>40.049999999999997</c:v>
                </c:pt>
                <c:pt idx="5">
                  <c:v>39.909999999999997</c:v>
                </c:pt>
                <c:pt idx="6">
                  <c:v>40.69</c:v>
                </c:pt>
                <c:pt idx="7">
                  <c:v>40.01</c:v>
                </c:pt>
                <c:pt idx="8">
                  <c:v>39.96</c:v>
                </c:pt>
                <c:pt idx="9">
                  <c:v>40.090000000000003</c:v>
                </c:pt>
                <c:pt idx="10">
                  <c:v>40.31</c:v>
                </c:pt>
                <c:pt idx="11">
                  <c:v>40.049999999999997</c:v>
                </c:pt>
                <c:pt idx="12">
                  <c:v>40.090000000000003</c:v>
                </c:pt>
                <c:pt idx="13">
                  <c:v>40.06</c:v>
                </c:pt>
                <c:pt idx="14">
                  <c:v>40.1</c:v>
                </c:pt>
                <c:pt idx="15">
                  <c:v>40.14</c:v>
                </c:pt>
                <c:pt idx="16">
                  <c:v>40.08</c:v>
                </c:pt>
                <c:pt idx="17">
                  <c:v>40.340000000000003</c:v>
                </c:pt>
                <c:pt idx="18">
                  <c:v>40.26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К44!$E$20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К44!$E$21:$E$84</c:f>
              <c:numCache>
                <c:formatCode>0.00</c:formatCode>
                <c:ptCount val="64"/>
                <c:pt idx="0">
                  <c:v>40.17</c:v>
                </c:pt>
                <c:pt idx="1">
                  <c:v>40.14</c:v>
                </c:pt>
                <c:pt idx="2">
                  <c:v>39.880000000000003</c:v>
                </c:pt>
                <c:pt idx="3">
                  <c:v>39.83</c:v>
                </c:pt>
                <c:pt idx="4">
                  <c:v>39.78</c:v>
                </c:pt>
                <c:pt idx="5">
                  <c:v>39.770000000000003</c:v>
                </c:pt>
                <c:pt idx="6">
                  <c:v>39.58</c:v>
                </c:pt>
                <c:pt idx="7">
                  <c:v>39.67</c:v>
                </c:pt>
                <c:pt idx="8">
                  <c:v>39.729999999999997</c:v>
                </c:pt>
                <c:pt idx="9">
                  <c:v>39.619999999999997</c:v>
                </c:pt>
                <c:pt idx="10">
                  <c:v>39.76</c:v>
                </c:pt>
                <c:pt idx="11">
                  <c:v>39.61</c:v>
                </c:pt>
                <c:pt idx="12">
                  <c:v>39.72</c:v>
                </c:pt>
                <c:pt idx="13">
                  <c:v>39.67</c:v>
                </c:pt>
                <c:pt idx="14">
                  <c:v>39.840000000000003</c:v>
                </c:pt>
                <c:pt idx="15">
                  <c:v>39.700000000000003</c:v>
                </c:pt>
                <c:pt idx="16">
                  <c:v>39.67</c:v>
                </c:pt>
                <c:pt idx="17">
                  <c:v>39.76</c:v>
                </c:pt>
                <c:pt idx="18">
                  <c:v>40.72</c:v>
                </c:pt>
                <c:pt idx="19">
                  <c:v>39.69</c:v>
                </c:pt>
                <c:pt idx="20">
                  <c:v>39.590000000000003</c:v>
                </c:pt>
                <c:pt idx="21">
                  <c:v>39.619999999999997</c:v>
                </c:pt>
                <c:pt idx="22">
                  <c:v>39.74</c:v>
                </c:pt>
                <c:pt idx="23">
                  <c:v>39.65</c:v>
                </c:pt>
                <c:pt idx="24">
                  <c:v>39.71</c:v>
                </c:pt>
                <c:pt idx="25">
                  <c:v>39.57</c:v>
                </c:pt>
                <c:pt idx="26">
                  <c:v>39.71</c:v>
                </c:pt>
                <c:pt idx="27">
                  <c:v>39.85</c:v>
                </c:pt>
                <c:pt idx="28">
                  <c:v>39.630000000000003</c:v>
                </c:pt>
                <c:pt idx="29">
                  <c:v>40.159999999999997</c:v>
                </c:pt>
                <c:pt idx="30">
                  <c:v>39.79</c:v>
                </c:pt>
                <c:pt idx="31">
                  <c:v>40.25</c:v>
                </c:pt>
                <c:pt idx="32">
                  <c:v>39.770000000000003</c:v>
                </c:pt>
                <c:pt idx="33">
                  <c:v>39.85</c:v>
                </c:pt>
                <c:pt idx="34">
                  <c:v>39.75</c:v>
                </c:pt>
                <c:pt idx="35">
                  <c:v>39.840000000000003</c:v>
                </c:pt>
                <c:pt idx="36">
                  <c:v>39.78</c:v>
                </c:pt>
                <c:pt idx="37">
                  <c:v>39.94</c:v>
                </c:pt>
                <c:pt idx="38">
                  <c:v>39.86</c:v>
                </c:pt>
                <c:pt idx="39">
                  <c:v>39.82</c:v>
                </c:pt>
                <c:pt idx="40">
                  <c:v>39.82</c:v>
                </c:pt>
                <c:pt idx="41">
                  <c:v>39.869999999999997</c:v>
                </c:pt>
                <c:pt idx="42">
                  <c:v>39.74</c:v>
                </c:pt>
                <c:pt idx="43">
                  <c:v>39.880000000000003</c:v>
                </c:pt>
                <c:pt idx="44">
                  <c:v>39.950000000000003</c:v>
                </c:pt>
                <c:pt idx="45">
                  <c:v>39.799999999999997</c:v>
                </c:pt>
                <c:pt idx="46">
                  <c:v>39.81</c:v>
                </c:pt>
                <c:pt idx="47">
                  <c:v>39.840000000000003</c:v>
                </c:pt>
                <c:pt idx="48">
                  <c:v>39.83</c:v>
                </c:pt>
                <c:pt idx="49">
                  <c:v>39.61</c:v>
                </c:pt>
                <c:pt idx="50">
                  <c:v>39.79</c:v>
                </c:pt>
                <c:pt idx="51">
                  <c:v>39.92</c:v>
                </c:pt>
                <c:pt idx="52">
                  <c:v>39.729999999999997</c:v>
                </c:pt>
                <c:pt idx="53">
                  <c:v>40.03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К44!$F$20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К44!$F$21:$F$84</c:f>
              <c:numCache>
                <c:formatCode>0.00</c:formatCode>
                <c:ptCount val="64"/>
                <c:pt idx="0">
                  <c:v>39.880000000000003</c:v>
                </c:pt>
                <c:pt idx="1">
                  <c:v>39.86</c:v>
                </c:pt>
                <c:pt idx="2">
                  <c:v>40.11</c:v>
                </c:pt>
                <c:pt idx="3">
                  <c:v>40.22</c:v>
                </c:pt>
                <c:pt idx="4">
                  <c:v>40.61</c:v>
                </c:pt>
                <c:pt idx="5">
                  <c:v>39.700000000000003</c:v>
                </c:pt>
                <c:pt idx="6">
                  <c:v>39.880000000000003</c:v>
                </c:pt>
                <c:pt idx="7">
                  <c:v>39.92</c:v>
                </c:pt>
                <c:pt idx="8">
                  <c:v>40.03</c:v>
                </c:pt>
                <c:pt idx="9">
                  <c:v>39.82</c:v>
                </c:pt>
                <c:pt idx="10">
                  <c:v>40.229999999999997</c:v>
                </c:pt>
                <c:pt idx="11">
                  <c:v>39.840000000000003</c:v>
                </c:pt>
                <c:pt idx="12">
                  <c:v>39.94</c:v>
                </c:pt>
                <c:pt idx="13">
                  <c:v>39.78</c:v>
                </c:pt>
                <c:pt idx="14">
                  <c:v>39.659999999999997</c:v>
                </c:pt>
                <c:pt idx="15">
                  <c:v>39.6</c:v>
                </c:pt>
                <c:pt idx="16">
                  <c:v>39.75</c:v>
                </c:pt>
                <c:pt idx="17">
                  <c:v>39.83</c:v>
                </c:pt>
                <c:pt idx="18">
                  <c:v>39.82</c:v>
                </c:pt>
                <c:pt idx="19">
                  <c:v>39.68</c:v>
                </c:pt>
                <c:pt idx="20">
                  <c:v>39.93</c:v>
                </c:pt>
                <c:pt idx="21">
                  <c:v>39.78</c:v>
                </c:pt>
                <c:pt idx="22">
                  <c:v>40.04</c:v>
                </c:pt>
                <c:pt idx="23">
                  <c:v>40.1</c:v>
                </c:pt>
                <c:pt idx="24">
                  <c:v>39.81</c:v>
                </c:pt>
                <c:pt idx="25">
                  <c:v>39.85</c:v>
                </c:pt>
                <c:pt idx="26">
                  <c:v>40.049999999999997</c:v>
                </c:pt>
                <c:pt idx="27">
                  <c:v>39.71</c:v>
                </c:pt>
                <c:pt idx="28">
                  <c:v>39.630000000000003</c:v>
                </c:pt>
                <c:pt idx="29">
                  <c:v>39.68</c:v>
                </c:pt>
                <c:pt idx="30">
                  <c:v>39.770000000000003</c:v>
                </c:pt>
                <c:pt idx="31">
                  <c:v>39.69</c:v>
                </c:pt>
                <c:pt idx="32">
                  <c:v>39.68</c:v>
                </c:pt>
                <c:pt idx="33">
                  <c:v>40.01</c:v>
                </c:pt>
                <c:pt idx="34">
                  <c:v>39.71</c:v>
                </c:pt>
                <c:pt idx="35">
                  <c:v>40.04</c:v>
                </c:pt>
                <c:pt idx="36">
                  <c:v>39.71</c:v>
                </c:pt>
                <c:pt idx="37">
                  <c:v>39.64</c:v>
                </c:pt>
                <c:pt idx="38">
                  <c:v>39.630000000000003</c:v>
                </c:pt>
                <c:pt idx="39">
                  <c:v>39.86</c:v>
                </c:pt>
                <c:pt idx="40">
                  <c:v>39.86</c:v>
                </c:pt>
                <c:pt idx="41">
                  <c:v>39.49</c:v>
                </c:pt>
                <c:pt idx="42">
                  <c:v>40.130000000000003</c:v>
                </c:pt>
                <c:pt idx="43">
                  <c:v>40</c:v>
                </c:pt>
                <c:pt idx="44">
                  <c:v>39.770000000000003</c:v>
                </c:pt>
                <c:pt idx="45">
                  <c:v>39.770000000000003</c:v>
                </c:pt>
                <c:pt idx="46">
                  <c:v>39.659999999999997</c:v>
                </c:pt>
                <c:pt idx="47">
                  <c:v>39.56</c:v>
                </c:pt>
                <c:pt idx="48">
                  <c:v>39.74</c:v>
                </c:pt>
                <c:pt idx="49">
                  <c:v>39.9</c:v>
                </c:pt>
                <c:pt idx="50">
                  <c:v>39.770000000000003</c:v>
                </c:pt>
                <c:pt idx="51">
                  <c:v>39.64</c:v>
                </c:pt>
                <c:pt idx="52">
                  <c:v>39.85</c:v>
                </c:pt>
                <c:pt idx="53">
                  <c:v>39.549999999999997</c:v>
                </c:pt>
                <c:pt idx="54">
                  <c:v>39.68</c:v>
                </c:pt>
                <c:pt idx="55">
                  <c:v>39.74</c:v>
                </c:pt>
                <c:pt idx="56">
                  <c:v>39.64</c:v>
                </c:pt>
                <c:pt idx="57" formatCode="General">
                  <c:v>39.61</c:v>
                </c:pt>
                <c:pt idx="58" formatCode="General">
                  <c:v>39.590000000000003</c:v>
                </c:pt>
                <c:pt idx="59" formatCode="General">
                  <c:v>39.74</c:v>
                </c:pt>
                <c:pt idx="60" formatCode="General">
                  <c:v>39.53</c:v>
                </c:pt>
                <c:pt idx="61" formatCode="General">
                  <c:v>39.770000000000003</c:v>
                </c:pt>
                <c:pt idx="62" formatCode="General">
                  <c:v>39.71</c:v>
                </c:pt>
                <c:pt idx="63" formatCode="General">
                  <c:v>39.96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К44!$G$20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К44!$G$21:$G$84</c:f>
              <c:numCache>
                <c:formatCode>0.00</c:formatCode>
                <c:ptCount val="64"/>
                <c:pt idx="0">
                  <c:v>39.82</c:v>
                </c:pt>
                <c:pt idx="1">
                  <c:v>39.69</c:v>
                </c:pt>
                <c:pt idx="2">
                  <c:v>39.51</c:v>
                </c:pt>
                <c:pt idx="3">
                  <c:v>39.659999999999997</c:v>
                </c:pt>
                <c:pt idx="4">
                  <c:v>39.700000000000003</c:v>
                </c:pt>
                <c:pt idx="5">
                  <c:v>39.71</c:v>
                </c:pt>
                <c:pt idx="6">
                  <c:v>39.61</c:v>
                </c:pt>
                <c:pt idx="7">
                  <c:v>39.76</c:v>
                </c:pt>
                <c:pt idx="8">
                  <c:v>39.840000000000003</c:v>
                </c:pt>
                <c:pt idx="9">
                  <c:v>39.94</c:v>
                </c:pt>
                <c:pt idx="10">
                  <c:v>39.770000000000003</c:v>
                </c:pt>
                <c:pt idx="11">
                  <c:v>39.729999999999997</c:v>
                </c:pt>
                <c:pt idx="12">
                  <c:v>39.69</c:v>
                </c:pt>
                <c:pt idx="13">
                  <c:v>40.25</c:v>
                </c:pt>
                <c:pt idx="14">
                  <c:v>39.76</c:v>
                </c:pt>
                <c:pt idx="15">
                  <c:v>39.54</c:v>
                </c:pt>
                <c:pt idx="16">
                  <c:v>39.67</c:v>
                </c:pt>
                <c:pt idx="17">
                  <c:v>39.76</c:v>
                </c:pt>
                <c:pt idx="18">
                  <c:v>40.24</c:v>
                </c:pt>
                <c:pt idx="19">
                  <c:v>39.47</c:v>
                </c:pt>
                <c:pt idx="20">
                  <c:v>40.21</c:v>
                </c:pt>
                <c:pt idx="21">
                  <c:v>40.78</c:v>
                </c:pt>
                <c:pt idx="22">
                  <c:v>39.82</c:v>
                </c:pt>
                <c:pt idx="23">
                  <c:v>39.840000000000003</c:v>
                </c:pt>
                <c:pt idx="24">
                  <c:v>39.69</c:v>
                </c:pt>
                <c:pt idx="25">
                  <c:v>39.68</c:v>
                </c:pt>
                <c:pt idx="26">
                  <c:v>39.69</c:v>
                </c:pt>
                <c:pt idx="27">
                  <c:v>39.700000000000003</c:v>
                </c:pt>
                <c:pt idx="28">
                  <c:v>39.68</c:v>
                </c:pt>
                <c:pt idx="29">
                  <c:v>39.67</c:v>
                </c:pt>
                <c:pt idx="30">
                  <c:v>39.64</c:v>
                </c:pt>
                <c:pt idx="31">
                  <c:v>39.75</c:v>
                </c:pt>
                <c:pt idx="32">
                  <c:v>39.67</c:v>
                </c:pt>
                <c:pt idx="33">
                  <c:v>39.68</c:v>
                </c:pt>
                <c:pt idx="34">
                  <c:v>39.729999999999997</c:v>
                </c:pt>
                <c:pt idx="35">
                  <c:v>39.79</c:v>
                </c:pt>
                <c:pt idx="36">
                  <c:v>39.630000000000003</c:v>
                </c:pt>
                <c:pt idx="37">
                  <c:v>39.74</c:v>
                </c:pt>
                <c:pt idx="38">
                  <c:v>39.68</c:v>
                </c:pt>
                <c:pt idx="39">
                  <c:v>39.61</c:v>
                </c:pt>
                <c:pt idx="40">
                  <c:v>39.6</c:v>
                </c:pt>
                <c:pt idx="41">
                  <c:v>39.630000000000003</c:v>
                </c:pt>
                <c:pt idx="42">
                  <c:v>39.630000000000003</c:v>
                </c:pt>
                <c:pt idx="43">
                  <c:v>39.97</c:v>
                </c:pt>
                <c:pt idx="44">
                  <c:v>39.74</c:v>
                </c:pt>
                <c:pt idx="45">
                  <c:v>39.700000000000003</c:v>
                </c:pt>
                <c:pt idx="46">
                  <c:v>39.5</c:v>
                </c:pt>
                <c:pt idx="47">
                  <c:v>40.54</c:v>
                </c:pt>
                <c:pt idx="48">
                  <c:v>39.840000000000003</c:v>
                </c:pt>
                <c:pt idx="49">
                  <c:v>39.71</c:v>
                </c:pt>
                <c:pt idx="50">
                  <c:v>39.65</c:v>
                </c:pt>
                <c:pt idx="51">
                  <c:v>39.590000000000003</c:v>
                </c:pt>
                <c:pt idx="52">
                  <c:v>39.61</c:v>
                </c:pt>
                <c:pt idx="53">
                  <c:v>39.54</c:v>
                </c:pt>
                <c:pt idx="54">
                  <c:v>39.700000000000003</c:v>
                </c:pt>
                <c:pt idx="55">
                  <c:v>39.9</c:v>
                </c:pt>
                <c:pt idx="56">
                  <c:v>39.54</c:v>
                </c:pt>
                <c:pt idx="57" formatCode="General">
                  <c:v>39.700000000000003</c:v>
                </c:pt>
                <c:pt idx="58" formatCode="General">
                  <c:v>39.659999999999997</c:v>
                </c:pt>
                <c:pt idx="59" formatCode="General">
                  <c:v>39.619999999999997</c:v>
                </c:pt>
                <c:pt idx="60" formatCode="General">
                  <c:v>39.68</c:v>
                </c:pt>
                <c:pt idx="61" formatCode="General">
                  <c:v>39.979999999999997</c:v>
                </c:pt>
              </c:numCache>
            </c:numRef>
          </c:val>
        </c:ser>
        <c:ser>
          <c:idx val="5"/>
          <c:order val="5"/>
          <c:tx>
            <c:strRef>
              <c:f>К44!$H$20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К44!$H$21:$H$84</c:f>
              <c:numCache>
                <c:formatCode>0.00</c:formatCode>
                <c:ptCount val="64"/>
                <c:pt idx="0">
                  <c:v>40.22</c:v>
                </c:pt>
                <c:pt idx="1">
                  <c:v>40.15</c:v>
                </c:pt>
                <c:pt idx="2">
                  <c:v>40.21</c:v>
                </c:pt>
                <c:pt idx="3">
                  <c:v>40.15</c:v>
                </c:pt>
                <c:pt idx="4">
                  <c:v>39.93</c:v>
                </c:pt>
                <c:pt idx="5">
                  <c:v>39.869999999999997</c:v>
                </c:pt>
                <c:pt idx="6">
                  <c:v>39.89</c:v>
                </c:pt>
                <c:pt idx="7">
                  <c:v>40.33</c:v>
                </c:pt>
                <c:pt idx="8">
                  <c:v>39.96</c:v>
                </c:pt>
                <c:pt idx="9">
                  <c:v>40.15</c:v>
                </c:pt>
                <c:pt idx="10">
                  <c:v>40.090000000000003</c:v>
                </c:pt>
                <c:pt idx="11">
                  <c:v>39.880000000000003</c:v>
                </c:pt>
                <c:pt idx="12">
                  <c:v>39.83</c:v>
                </c:pt>
                <c:pt idx="13">
                  <c:v>39.79</c:v>
                </c:pt>
                <c:pt idx="14">
                  <c:v>39.979999999999997</c:v>
                </c:pt>
                <c:pt idx="15">
                  <c:v>39.880000000000003</c:v>
                </c:pt>
                <c:pt idx="16">
                  <c:v>40.03</c:v>
                </c:pt>
                <c:pt idx="17">
                  <c:v>40.130000000000003</c:v>
                </c:pt>
                <c:pt idx="18">
                  <c:v>39.869999999999997</c:v>
                </c:pt>
                <c:pt idx="19">
                  <c:v>39.78</c:v>
                </c:pt>
                <c:pt idx="20">
                  <c:v>39.89</c:v>
                </c:pt>
                <c:pt idx="21">
                  <c:v>39.85</c:v>
                </c:pt>
                <c:pt idx="22">
                  <c:v>39.74</c:v>
                </c:pt>
                <c:pt idx="23">
                  <c:v>40.200000000000003</c:v>
                </c:pt>
                <c:pt idx="24">
                  <c:v>39.840000000000003</c:v>
                </c:pt>
                <c:pt idx="25">
                  <c:v>39.9</c:v>
                </c:pt>
                <c:pt idx="26">
                  <c:v>39.869999999999997</c:v>
                </c:pt>
                <c:pt idx="27">
                  <c:v>39.78</c:v>
                </c:pt>
                <c:pt idx="28">
                  <c:v>39.950000000000003</c:v>
                </c:pt>
                <c:pt idx="29">
                  <c:v>39.78</c:v>
                </c:pt>
                <c:pt idx="30">
                  <c:v>39.79</c:v>
                </c:pt>
                <c:pt idx="31">
                  <c:v>39.76</c:v>
                </c:pt>
                <c:pt idx="32">
                  <c:v>39.729999999999997</c:v>
                </c:pt>
                <c:pt idx="33">
                  <c:v>40.21</c:v>
                </c:pt>
              </c:numCache>
            </c:numRef>
          </c:val>
        </c:ser>
        <c:ser>
          <c:idx val="6"/>
          <c:order val="6"/>
          <c:tx>
            <c:strRef>
              <c:f>К44!$I$20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К44!$I$21:$I$84</c:f>
              <c:numCache>
                <c:formatCode>General</c:formatCode>
                <c:ptCount val="64"/>
                <c:pt idx="0">
                  <c:v>39.94</c:v>
                </c:pt>
                <c:pt idx="1">
                  <c:v>39.909999999999997</c:v>
                </c:pt>
                <c:pt idx="2">
                  <c:v>39.799999999999997</c:v>
                </c:pt>
                <c:pt idx="3">
                  <c:v>39.76</c:v>
                </c:pt>
                <c:pt idx="4">
                  <c:v>39.67</c:v>
                </c:pt>
                <c:pt idx="5">
                  <c:v>39.61</c:v>
                </c:pt>
                <c:pt idx="6">
                  <c:v>39.82</c:v>
                </c:pt>
                <c:pt idx="7">
                  <c:v>39.67</c:v>
                </c:pt>
                <c:pt idx="8">
                  <c:v>39.76</c:v>
                </c:pt>
                <c:pt idx="9">
                  <c:v>39.799999999999997</c:v>
                </c:pt>
                <c:pt idx="10">
                  <c:v>39.72</c:v>
                </c:pt>
                <c:pt idx="11">
                  <c:v>39.69</c:v>
                </c:pt>
                <c:pt idx="12">
                  <c:v>39.799999999999997</c:v>
                </c:pt>
                <c:pt idx="13">
                  <c:v>40.17</c:v>
                </c:pt>
                <c:pt idx="14">
                  <c:v>40.520000000000003</c:v>
                </c:pt>
                <c:pt idx="15">
                  <c:v>40.119999999999997</c:v>
                </c:pt>
                <c:pt idx="16">
                  <c:v>39.67</c:v>
                </c:pt>
                <c:pt idx="17">
                  <c:v>39.75</c:v>
                </c:pt>
                <c:pt idx="18">
                  <c:v>39.659999999999997</c:v>
                </c:pt>
                <c:pt idx="19">
                  <c:v>39.86</c:v>
                </c:pt>
                <c:pt idx="20">
                  <c:v>39.75</c:v>
                </c:pt>
                <c:pt idx="21">
                  <c:v>39.74</c:v>
                </c:pt>
                <c:pt idx="22">
                  <c:v>39.71</c:v>
                </c:pt>
                <c:pt idx="23">
                  <c:v>39.68</c:v>
                </c:pt>
                <c:pt idx="24">
                  <c:v>40.06</c:v>
                </c:pt>
                <c:pt idx="25">
                  <c:v>39.69</c:v>
                </c:pt>
                <c:pt idx="26">
                  <c:v>40.020000000000003</c:v>
                </c:pt>
                <c:pt idx="27">
                  <c:v>39.840000000000003</c:v>
                </c:pt>
                <c:pt idx="28">
                  <c:v>39.67</c:v>
                </c:pt>
                <c:pt idx="29">
                  <c:v>39.79</c:v>
                </c:pt>
                <c:pt idx="30">
                  <c:v>39.590000000000003</c:v>
                </c:pt>
                <c:pt idx="31">
                  <c:v>39.53</c:v>
                </c:pt>
                <c:pt idx="32">
                  <c:v>39.64</c:v>
                </c:pt>
                <c:pt idx="33">
                  <c:v>39.79</c:v>
                </c:pt>
                <c:pt idx="34">
                  <c:v>39.840000000000003</c:v>
                </c:pt>
                <c:pt idx="35">
                  <c:v>39.75</c:v>
                </c:pt>
                <c:pt idx="36">
                  <c:v>39.72</c:v>
                </c:pt>
                <c:pt idx="37">
                  <c:v>40.11</c:v>
                </c:pt>
                <c:pt idx="38">
                  <c:v>39.79</c:v>
                </c:pt>
                <c:pt idx="39">
                  <c:v>39.950000000000003</c:v>
                </c:pt>
                <c:pt idx="40">
                  <c:v>39.99</c:v>
                </c:pt>
                <c:pt idx="41">
                  <c:v>39.549999999999997</c:v>
                </c:pt>
                <c:pt idx="42">
                  <c:v>40.5</c:v>
                </c:pt>
                <c:pt idx="43">
                  <c:v>39.72</c:v>
                </c:pt>
                <c:pt idx="44">
                  <c:v>40.08</c:v>
                </c:pt>
                <c:pt idx="45">
                  <c:v>40.130000000000003</c:v>
                </c:pt>
                <c:pt idx="46">
                  <c:v>40.159999999999997</c:v>
                </c:pt>
              </c:numCache>
            </c:numRef>
          </c:val>
        </c:ser>
        <c:ser>
          <c:idx val="7"/>
          <c:order val="7"/>
          <c:tx>
            <c:strRef>
              <c:f>К44!$J$20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К44!$B$21:$B$84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К44!$J$21:$J$84</c:f>
              <c:numCache>
                <c:formatCode>General</c:formatCode>
                <c:ptCount val="64"/>
                <c:pt idx="0">
                  <c:v>40.520000000000003</c:v>
                </c:pt>
                <c:pt idx="1">
                  <c:v>40.4</c:v>
                </c:pt>
                <c:pt idx="2">
                  <c:v>40.29</c:v>
                </c:pt>
                <c:pt idx="3">
                  <c:v>40.54</c:v>
                </c:pt>
                <c:pt idx="4">
                  <c:v>40.4</c:v>
                </c:pt>
                <c:pt idx="5">
                  <c:v>40.17</c:v>
                </c:pt>
                <c:pt idx="6">
                  <c:v>40.18</c:v>
                </c:pt>
                <c:pt idx="7">
                  <c:v>40.07</c:v>
                </c:pt>
                <c:pt idx="8">
                  <c:v>40.07</c:v>
                </c:pt>
                <c:pt idx="9">
                  <c:v>40.29</c:v>
                </c:pt>
                <c:pt idx="10">
                  <c:v>40.229999999999997</c:v>
                </c:pt>
                <c:pt idx="11">
                  <c:v>40.15</c:v>
                </c:pt>
                <c:pt idx="12">
                  <c:v>40.19</c:v>
                </c:pt>
                <c:pt idx="13">
                  <c:v>40.07</c:v>
                </c:pt>
                <c:pt idx="14">
                  <c:v>40.1</c:v>
                </c:pt>
                <c:pt idx="15">
                  <c:v>40.15</c:v>
                </c:pt>
                <c:pt idx="16">
                  <c:v>40.07</c:v>
                </c:pt>
                <c:pt idx="17">
                  <c:v>40.1</c:v>
                </c:pt>
                <c:pt idx="18">
                  <c:v>40.049999999999997</c:v>
                </c:pt>
                <c:pt idx="19">
                  <c:v>39.909999999999997</c:v>
                </c:pt>
                <c:pt idx="20">
                  <c:v>40.03</c:v>
                </c:pt>
                <c:pt idx="21">
                  <c:v>39.99</c:v>
                </c:pt>
                <c:pt idx="22">
                  <c:v>39.96</c:v>
                </c:pt>
                <c:pt idx="23">
                  <c:v>40.01</c:v>
                </c:pt>
                <c:pt idx="24">
                  <c:v>39.92</c:v>
                </c:pt>
                <c:pt idx="25">
                  <c:v>40.020000000000003</c:v>
                </c:pt>
              </c:numCache>
            </c:numRef>
          </c:val>
        </c:ser>
        <c:marker val="1"/>
        <c:axId val="137527680"/>
        <c:axId val="137529216"/>
      </c:lineChart>
      <c:catAx>
        <c:axId val="137527680"/>
        <c:scaling>
          <c:orientation val="minMax"/>
        </c:scaling>
        <c:axPos val="b"/>
        <c:numFmt formatCode="General" sourceLinked="1"/>
        <c:majorTickMark val="none"/>
        <c:tickLblPos val="nextTo"/>
        <c:crossAx val="137529216"/>
        <c:crosses val="autoZero"/>
        <c:auto val="1"/>
        <c:lblAlgn val="ctr"/>
        <c:lblOffset val="100"/>
      </c:catAx>
      <c:valAx>
        <c:axId val="137529216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752768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'NFS Fortuna RT'!$C$20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RT'!$C$21:$C$84</c:f>
              <c:numCache>
                <c:formatCode>0.00</c:formatCode>
                <c:ptCount val="64"/>
                <c:pt idx="0">
                  <c:v>44.75</c:v>
                </c:pt>
                <c:pt idx="1">
                  <c:v>40.270000000000003</c:v>
                </c:pt>
                <c:pt idx="2">
                  <c:v>40.229999999999997</c:v>
                </c:pt>
                <c:pt idx="3">
                  <c:v>40.119999999999997</c:v>
                </c:pt>
                <c:pt idx="4">
                  <c:v>40.24</c:v>
                </c:pt>
                <c:pt idx="5">
                  <c:v>40.07</c:v>
                </c:pt>
                <c:pt idx="6">
                  <c:v>39.82</c:v>
                </c:pt>
                <c:pt idx="7">
                  <c:v>39.950000000000003</c:v>
                </c:pt>
                <c:pt idx="8">
                  <c:v>39.92</c:v>
                </c:pt>
                <c:pt idx="9">
                  <c:v>39.79</c:v>
                </c:pt>
                <c:pt idx="10">
                  <c:v>39.93</c:v>
                </c:pt>
                <c:pt idx="11">
                  <c:v>40.06</c:v>
                </c:pt>
                <c:pt idx="12">
                  <c:v>39.81</c:v>
                </c:pt>
                <c:pt idx="13">
                  <c:v>39.979999999999997</c:v>
                </c:pt>
                <c:pt idx="14">
                  <c:v>39.79</c:v>
                </c:pt>
                <c:pt idx="15">
                  <c:v>39.83</c:v>
                </c:pt>
                <c:pt idx="16">
                  <c:v>39.799999999999997</c:v>
                </c:pt>
                <c:pt idx="17">
                  <c:v>39.9</c:v>
                </c:pt>
                <c:pt idx="18">
                  <c:v>40</c:v>
                </c:pt>
                <c:pt idx="19">
                  <c:v>39.83</c:v>
                </c:pt>
                <c:pt idx="20">
                  <c:v>39.79</c:v>
                </c:pt>
                <c:pt idx="21">
                  <c:v>39.89</c:v>
                </c:pt>
                <c:pt idx="22">
                  <c:v>40.020000000000003</c:v>
                </c:pt>
                <c:pt idx="23">
                  <c:v>39.799999999999997</c:v>
                </c:pt>
                <c:pt idx="24">
                  <c:v>40.07</c:v>
                </c:pt>
                <c:pt idx="25">
                  <c:v>39.799999999999997</c:v>
                </c:pt>
                <c:pt idx="26">
                  <c:v>39.840000000000003</c:v>
                </c:pt>
                <c:pt idx="27">
                  <c:v>39.85</c:v>
                </c:pt>
                <c:pt idx="28">
                  <c:v>39.81</c:v>
                </c:pt>
                <c:pt idx="29">
                  <c:v>39.89</c:v>
                </c:pt>
                <c:pt idx="30">
                  <c:v>39.76</c:v>
                </c:pt>
                <c:pt idx="31">
                  <c:v>39.840000000000003</c:v>
                </c:pt>
                <c:pt idx="32">
                  <c:v>39.92</c:v>
                </c:pt>
                <c:pt idx="33">
                  <c:v>39.82</c:v>
                </c:pt>
                <c:pt idx="34">
                  <c:v>39.9</c:v>
                </c:pt>
                <c:pt idx="35">
                  <c:v>39.9</c:v>
                </c:pt>
                <c:pt idx="36">
                  <c:v>39.93</c:v>
                </c:pt>
                <c:pt idx="37">
                  <c:v>39.799999999999997</c:v>
                </c:pt>
                <c:pt idx="38">
                  <c:v>40.21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Fortuna RT'!$D$20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RT'!$D$21:$D$84</c:f>
              <c:numCache>
                <c:formatCode>0.00</c:formatCode>
                <c:ptCount val="64"/>
                <c:pt idx="0">
                  <c:v>40</c:v>
                </c:pt>
                <c:pt idx="1">
                  <c:v>39.89</c:v>
                </c:pt>
                <c:pt idx="2">
                  <c:v>39.799999999999997</c:v>
                </c:pt>
                <c:pt idx="3">
                  <c:v>39.85</c:v>
                </c:pt>
                <c:pt idx="4">
                  <c:v>39.67</c:v>
                </c:pt>
                <c:pt idx="5">
                  <c:v>39.79</c:v>
                </c:pt>
                <c:pt idx="6">
                  <c:v>39.79</c:v>
                </c:pt>
                <c:pt idx="7">
                  <c:v>39.68</c:v>
                </c:pt>
                <c:pt idx="8">
                  <c:v>39.86</c:v>
                </c:pt>
                <c:pt idx="9">
                  <c:v>39.630000000000003</c:v>
                </c:pt>
                <c:pt idx="10">
                  <c:v>39.57</c:v>
                </c:pt>
                <c:pt idx="11">
                  <c:v>39.6</c:v>
                </c:pt>
                <c:pt idx="12">
                  <c:v>40.08</c:v>
                </c:pt>
                <c:pt idx="13">
                  <c:v>39.68</c:v>
                </c:pt>
                <c:pt idx="14">
                  <c:v>39.69</c:v>
                </c:pt>
                <c:pt idx="15">
                  <c:v>39.89</c:v>
                </c:pt>
                <c:pt idx="16">
                  <c:v>39.82</c:v>
                </c:pt>
                <c:pt idx="17">
                  <c:v>39.92</c:v>
                </c:pt>
                <c:pt idx="18">
                  <c:v>39.72</c:v>
                </c:pt>
                <c:pt idx="19">
                  <c:v>39.89</c:v>
                </c:pt>
                <c:pt idx="20">
                  <c:v>39.909999999999997</c:v>
                </c:pt>
                <c:pt idx="21">
                  <c:v>39.81</c:v>
                </c:pt>
                <c:pt idx="22">
                  <c:v>39.82</c:v>
                </c:pt>
                <c:pt idx="23">
                  <c:v>39.83</c:v>
                </c:pt>
                <c:pt idx="24">
                  <c:v>39.700000000000003</c:v>
                </c:pt>
                <c:pt idx="25">
                  <c:v>39.71</c:v>
                </c:pt>
                <c:pt idx="26">
                  <c:v>39.78</c:v>
                </c:pt>
                <c:pt idx="27">
                  <c:v>39.770000000000003</c:v>
                </c:pt>
                <c:pt idx="28">
                  <c:v>39.82</c:v>
                </c:pt>
                <c:pt idx="29">
                  <c:v>40.14</c:v>
                </c:pt>
                <c:pt idx="30">
                  <c:v>39.770000000000003</c:v>
                </c:pt>
                <c:pt idx="31">
                  <c:v>39.75</c:v>
                </c:pt>
                <c:pt idx="32">
                  <c:v>39.71</c:v>
                </c:pt>
                <c:pt idx="33">
                  <c:v>39.869999999999997</c:v>
                </c:pt>
                <c:pt idx="34">
                  <c:v>39.81</c:v>
                </c:pt>
                <c:pt idx="35">
                  <c:v>39.64</c:v>
                </c:pt>
                <c:pt idx="36">
                  <c:v>39.630000000000003</c:v>
                </c:pt>
                <c:pt idx="37">
                  <c:v>39.72</c:v>
                </c:pt>
                <c:pt idx="38">
                  <c:v>39.700000000000003</c:v>
                </c:pt>
                <c:pt idx="39">
                  <c:v>39.82</c:v>
                </c:pt>
                <c:pt idx="40">
                  <c:v>39.630000000000003</c:v>
                </c:pt>
                <c:pt idx="41">
                  <c:v>39.69</c:v>
                </c:pt>
                <c:pt idx="42">
                  <c:v>40.07</c:v>
                </c:pt>
                <c:pt idx="43">
                  <c:v>39.81</c:v>
                </c:pt>
                <c:pt idx="44">
                  <c:v>39.729999999999997</c:v>
                </c:pt>
                <c:pt idx="45">
                  <c:v>39.799999999999997</c:v>
                </c:pt>
                <c:pt idx="46">
                  <c:v>39.729999999999997</c:v>
                </c:pt>
                <c:pt idx="47">
                  <c:v>40.68</c:v>
                </c:pt>
                <c:pt idx="48">
                  <c:v>39.75</c:v>
                </c:pt>
                <c:pt idx="49">
                  <c:v>39.950000000000003</c:v>
                </c:pt>
                <c:pt idx="50">
                  <c:v>39.950000000000003</c:v>
                </c:pt>
                <c:pt idx="51">
                  <c:v>39.99</c:v>
                </c:pt>
                <c:pt idx="52">
                  <c:v>39.71</c:v>
                </c:pt>
                <c:pt idx="53">
                  <c:v>39.76</c:v>
                </c:pt>
                <c:pt idx="54">
                  <c:v>39.78</c:v>
                </c:pt>
                <c:pt idx="55">
                  <c:v>39.590000000000003</c:v>
                </c:pt>
                <c:pt idx="56">
                  <c:v>40.28</c:v>
                </c:pt>
                <c:pt idx="57" formatCode="General">
                  <c:v>40.26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Fortuna RT'!$E$20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RT'!$E$21:$E$84</c:f>
              <c:numCache>
                <c:formatCode>0.00</c:formatCode>
                <c:ptCount val="64"/>
                <c:pt idx="0">
                  <c:v>40.54</c:v>
                </c:pt>
                <c:pt idx="1">
                  <c:v>40.35</c:v>
                </c:pt>
                <c:pt idx="2">
                  <c:v>40.409999999999997</c:v>
                </c:pt>
                <c:pt idx="3">
                  <c:v>40.299999999999997</c:v>
                </c:pt>
                <c:pt idx="4">
                  <c:v>40.14</c:v>
                </c:pt>
                <c:pt idx="5">
                  <c:v>40.14</c:v>
                </c:pt>
                <c:pt idx="6">
                  <c:v>40.08</c:v>
                </c:pt>
                <c:pt idx="7">
                  <c:v>40.24</c:v>
                </c:pt>
                <c:pt idx="8">
                  <c:v>40.29</c:v>
                </c:pt>
                <c:pt idx="9">
                  <c:v>40.24</c:v>
                </c:pt>
                <c:pt idx="10">
                  <c:v>40.31</c:v>
                </c:pt>
                <c:pt idx="11">
                  <c:v>40.229999999999997</c:v>
                </c:pt>
                <c:pt idx="12">
                  <c:v>40.18</c:v>
                </c:pt>
                <c:pt idx="13">
                  <c:v>40.22</c:v>
                </c:pt>
                <c:pt idx="14">
                  <c:v>40.229999999999997</c:v>
                </c:pt>
                <c:pt idx="15">
                  <c:v>40.21</c:v>
                </c:pt>
                <c:pt idx="16">
                  <c:v>40.130000000000003</c:v>
                </c:pt>
                <c:pt idx="17">
                  <c:v>40.03</c:v>
                </c:pt>
                <c:pt idx="18">
                  <c:v>39.97</c:v>
                </c:pt>
                <c:pt idx="19">
                  <c:v>40.78</c:v>
                </c:pt>
                <c:pt idx="20">
                  <c:v>39.99</c:v>
                </c:pt>
                <c:pt idx="21">
                  <c:v>39.89</c:v>
                </c:pt>
                <c:pt idx="22">
                  <c:v>39.99</c:v>
                </c:pt>
                <c:pt idx="23">
                  <c:v>40.03</c:v>
                </c:pt>
                <c:pt idx="24">
                  <c:v>39.85</c:v>
                </c:pt>
                <c:pt idx="25">
                  <c:v>39.74</c:v>
                </c:pt>
                <c:pt idx="26">
                  <c:v>39.75</c:v>
                </c:pt>
                <c:pt idx="27">
                  <c:v>39.840000000000003</c:v>
                </c:pt>
                <c:pt idx="28">
                  <c:v>39.909999999999997</c:v>
                </c:pt>
                <c:pt idx="29">
                  <c:v>39.880000000000003</c:v>
                </c:pt>
                <c:pt idx="30">
                  <c:v>39.85</c:v>
                </c:pt>
                <c:pt idx="31">
                  <c:v>39.74</c:v>
                </c:pt>
                <c:pt idx="32">
                  <c:v>40.79</c:v>
                </c:pt>
                <c:pt idx="33">
                  <c:v>40.35</c:v>
                </c:pt>
                <c:pt idx="34">
                  <c:v>40.21</c:v>
                </c:pt>
                <c:pt idx="35">
                  <c:v>39.99</c:v>
                </c:pt>
                <c:pt idx="36">
                  <c:v>40.1</c:v>
                </c:pt>
                <c:pt idx="37">
                  <c:v>39.99</c:v>
                </c:pt>
                <c:pt idx="38">
                  <c:v>40.130000000000003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Fortuna RT'!$F$20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RT'!$F$21:$F$84</c:f>
              <c:numCache>
                <c:formatCode>0.00</c:formatCode>
                <c:ptCount val="64"/>
                <c:pt idx="0">
                  <c:v>40.159999999999997</c:v>
                </c:pt>
                <c:pt idx="1">
                  <c:v>40.01</c:v>
                </c:pt>
                <c:pt idx="2">
                  <c:v>39.86</c:v>
                </c:pt>
                <c:pt idx="3">
                  <c:v>39.86</c:v>
                </c:pt>
                <c:pt idx="4">
                  <c:v>39.880000000000003</c:v>
                </c:pt>
                <c:pt idx="5">
                  <c:v>40.1</c:v>
                </c:pt>
                <c:pt idx="6">
                  <c:v>39.75</c:v>
                </c:pt>
                <c:pt idx="7">
                  <c:v>39.89</c:v>
                </c:pt>
                <c:pt idx="8">
                  <c:v>39.72</c:v>
                </c:pt>
                <c:pt idx="9">
                  <c:v>39.93</c:v>
                </c:pt>
                <c:pt idx="10">
                  <c:v>40.06</c:v>
                </c:pt>
                <c:pt idx="11">
                  <c:v>39.979999999999997</c:v>
                </c:pt>
                <c:pt idx="12">
                  <c:v>40</c:v>
                </c:pt>
                <c:pt idx="13">
                  <c:v>39.85</c:v>
                </c:pt>
                <c:pt idx="14">
                  <c:v>39.89</c:v>
                </c:pt>
                <c:pt idx="15">
                  <c:v>39.83</c:v>
                </c:pt>
                <c:pt idx="16">
                  <c:v>39.97</c:v>
                </c:pt>
                <c:pt idx="17">
                  <c:v>39.96</c:v>
                </c:pt>
                <c:pt idx="18">
                  <c:v>39.840000000000003</c:v>
                </c:pt>
                <c:pt idx="19">
                  <c:v>40.46</c:v>
                </c:pt>
                <c:pt idx="20">
                  <c:v>39.74</c:v>
                </c:pt>
                <c:pt idx="21">
                  <c:v>39.67</c:v>
                </c:pt>
                <c:pt idx="22">
                  <c:v>39.770000000000003</c:v>
                </c:pt>
                <c:pt idx="23">
                  <c:v>39.630000000000003</c:v>
                </c:pt>
                <c:pt idx="24">
                  <c:v>39.72</c:v>
                </c:pt>
                <c:pt idx="25">
                  <c:v>39.69</c:v>
                </c:pt>
                <c:pt idx="26">
                  <c:v>39.78</c:v>
                </c:pt>
                <c:pt idx="27">
                  <c:v>39.58</c:v>
                </c:pt>
                <c:pt idx="28">
                  <c:v>39.71</c:v>
                </c:pt>
                <c:pt idx="29">
                  <c:v>39.659999999999997</c:v>
                </c:pt>
                <c:pt idx="30">
                  <c:v>39.74</c:v>
                </c:pt>
                <c:pt idx="31">
                  <c:v>40.4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Fortuna RT'!$G$20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RT'!$G$21:$G$84</c:f>
              <c:numCache>
                <c:formatCode>0.00</c:formatCode>
                <c:ptCount val="64"/>
                <c:pt idx="0">
                  <c:v>39.799999999999997</c:v>
                </c:pt>
                <c:pt idx="1">
                  <c:v>39.880000000000003</c:v>
                </c:pt>
                <c:pt idx="2">
                  <c:v>39.909999999999997</c:v>
                </c:pt>
                <c:pt idx="3">
                  <c:v>39.97</c:v>
                </c:pt>
                <c:pt idx="4">
                  <c:v>39.729999999999997</c:v>
                </c:pt>
                <c:pt idx="5">
                  <c:v>39.979999999999997</c:v>
                </c:pt>
                <c:pt idx="6">
                  <c:v>39.78</c:v>
                </c:pt>
                <c:pt idx="7">
                  <c:v>40</c:v>
                </c:pt>
                <c:pt idx="8">
                  <c:v>39.69</c:v>
                </c:pt>
                <c:pt idx="9">
                  <c:v>39.83</c:v>
                </c:pt>
                <c:pt idx="10">
                  <c:v>39.979999999999997</c:v>
                </c:pt>
                <c:pt idx="11">
                  <c:v>39.799999999999997</c:v>
                </c:pt>
                <c:pt idx="12">
                  <c:v>39.71</c:v>
                </c:pt>
                <c:pt idx="13">
                  <c:v>39.78</c:v>
                </c:pt>
                <c:pt idx="14">
                  <c:v>39.97</c:v>
                </c:pt>
                <c:pt idx="15">
                  <c:v>39.729999999999997</c:v>
                </c:pt>
                <c:pt idx="16">
                  <c:v>40.17</c:v>
                </c:pt>
                <c:pt idx="17">
                  <c:v>39.700000000000003</c:v>
                </c:pt>
                <c:pt idx="18">
                  <c:v>39.909999999999997</c:v>
                </c:pt>
                <c:pt idx="19">
                  <c:v>40.03</c:v>
                </c:pt>
                <c:pt idx="20">
                  <c:v>39.93</c:v>
                </c:pt>
                <c:pt idx="21">
                  <c:v>39.94</c:v>
                </c:pt>
                <c:pt idx="22">
                  <c:v>39.61</c:v>
                </c:pt>
                <c:pt idx="23">
                  <c:v>39.75</c:v>
                </c:pt>
                <c:pt idx="24">
                  <c:v>39.9</c:v>
                </c:pt>
                <c:pt idx="25">
                  <c:v>40.729999999999997</c:v>
                </c:pt>
                <c:pt idx="26">
                  <c:v>39.83</c:v>
                </c:pt>
                <c:pt idx="27">
                  <c:v>39.68</c:v>
                </c:pt>
                <c:pt idx="28">
                  <c:v>39.93</c:v>
                </c:pt>
                <c:pt idx="29">
                  <c:v>39.69</c:v>
                </c:pt>
                <c:pt idx="30">
                  <c:v>39.9</c:v>
                </c:pt>
                <c:pt idx="31">
                  <c:v>39.82</c:v>
                </c:pt>
                <c:pt idx="32">
                  <c:v>40</c:v>
                </c:pt>
                <c:pt idx="33">
                  <c:v>39.799999999999997</c:v>
                </c:pt>
                <c:pt idx="34">
                  <c:v>39.89</c:v>
                </c:pt>
                <c:pt idx="35">
                  <c:v>39.979999999999997</c:v>
                </c:pt>
                <c:pt idx="36">
                  <c:v>40</c:v>
                </c:pt>
                <c:pt idx="37">
                  <c:v>39.74</c:v>
                </c:pt>
                <c:pt idx="38">
                  <c:v>39.92</c:v>
                </c:pt>
                <c:pt idx="39">
                  <c:v>39.75</c:v>
                </c:pt>
                <c:pt idx="40">
                  <c:v>39.69</c:v>
                </c:pt>
                <c:pt idx="41">
                  <c:v>40.08</c:v>
                </c:pt>
                <c:pt idx="42">
                  <c:v>39.770000000000003</c:v>
                </c:pt>
                <c:pt idx="43">
                  <c:v>39.76</c:v>
                </c:pt>
                <c:pt idx="44">
                  <c:v>39.94</c:v>
                </c:pt>
                <c:pt idx="45">
                  <c:v>40.04</c:v>
                </c:pt>
                <c:pt idx="46">
                  <c:v>40.020000000000003</c:v>
                </c:pt>
                <c:pt idx="47">
                  <c:v>39.74</c:v>
                </c:pt>
                <c:pt idx="48">
                  <c:v>39.82</c:v>
                </c:pt>
                <c:pt idx="49">
                  <c:v>39.799999999999997</c:v>
                </c:pt>
                <c:pt idx="50">
                  <c:v>40.28</c:v>
                </c:pt>
                <c:pt idx="51">
                  <c:v>39.950000000000003</c:v>
                </c:pt>
                <c:pt idx="52">
                  <c:v>39.799999999999997</c:v>
                </c:pt>
                <c:pt idx="53">
                  <c:v>39.909999999999997</c:v>
                </c:pt>
                <c:pt idx="54">
                  <c:v>39.71</c:v>
                </c:pt>
                <c:pt idx="55">
                  <c:v>40.020000000000003</c:v>
                </c:pt>
                <c:pt idx="56">
                  <c:v>39.79</c:v>
                </c:pt>
                <c:pt idx="57" formatCode="General">
                  <c:v>39.880000000000003</c:v>
                </c:pt>
                <c:pt idx="58" formatCode="General">
                  <c:v>40.03</c:v>
                </c:pt>
                <c:pt idx="59" formatCode="General">
                  <c:v>39.86</c:v>
                </c:pt>
                <c:pt idx="60" formatCode="General">
                  <c:v>39.799999999999997</c:v>
                </c:pt>
                <c:pt idx="61" formatCode="General">
                  <c:v>39.770000000000003</c:v>
                </c:pt>
                <c:pt idx="62" formatCode="General">
                  <c:v>39.93</c:v>
                </c:pt>
                <c:pt idx="63" formatCode="General">
                  <c:v>39.96</c:v>
                </c:pt>
              </c:numCache>
            </c:numRef>
          </c:val>
        </c:ser>
        <c:ser>
          <c:idx val="5"/>
          <c:order val="5"/>
          <c:tx>
            <c:strRef>
              <c:f>'NFS Fortuna RT'!$H$20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RT'!$H$21:$H$84</c:f>
              <c:numCache>
                <c:formatCode>0.00</c:formatCode>
                <c:ptCount val="64"/>
                <c:pt idx="0">
                  <c:v>40.46</c:v>
                </c:pt>
                <c:pt idx="1">
                  <c:v>40.28</c:v>
                </c:pt>
                <c:pt idx="2">
                  <c:v>40.14</c:v>
                </c:pt>
                <c:pt idx="3">
                  <c:v>40.06</c:v>
                </c:pt>
                <c:pt idx="4">
                  <c:v>40.07</c:v>
                </c:pt>
                <c:pt idx="5">
                  <c:v>39.909999999999997</c:v>
                </c:pt>
                <c:pt idx="6">
                  <c:v>40.15</c:v>
                </c:pt>
                <c:pt idx="7">
                  <c:v>40.04</c:v>
                </c:pt>
                <c:pt idx="8">
                  <c:v>40.200000000000003</c:v>
                </c:pt>
                <c:pt idx="9">
                  <c:v>40.29</c:v>
                </c:pt>
                <c:pt idx="10">
                  <c:v>40</c:v>
                </c:pt>
                <c:pt idx="11">
                  <c:v>40.39</c:v>
                </c:pt>
                <c:pt idx="12">
                  <c:v>40.18</c:v>
                </c:pt>
                <c:pt idx="13">
                  <c:v>39.89</c:v>
                </c:pt>
                <c:pt idx="14">
                  <c:v>40.26</c:v>
                </c:pt>
                <c:pt idx="15">
                  <c:v>40.159999999999997</c:v>
                </c:pt>
                <c:pt idx="16">
                  <c:v>40.04</c:v>
                </c:pt>
                <c:pt idx="17">
                  <c:v>40.07</c:v>
                </c:pt>
                <c:pt idx="18">
                  <c:v>40.03</c:v>
                </c:pt>
                <c:pt idx="19">
                  <c:v>39.94</c:v>
                </c:pt>
                <c:pt idx="20">
                  <c:v>40.03</c:v>
                </c:pt>
                <c:pt idx="21">
                  <c:v>39.93</c:v>
                </c:pt>
                <c:pt idx="22">
                  <c:v>39.89</c:v>
                </c:pt>
                <c:pt idx="23">
                  <c:v>39.9</c:v>
                </c:pt>
                <c:pt idx="24">
                  <c:v>39.96</c:v>
                </c:pt>
                <c:pt idx="25">
                  <c:v>40.58</c:v>
                </c:pt>
                <c:pt idx="26">
                  <c:v>40.479999999999997</c:v>
                </c:pt>
                <c:pt idx="27">
                  <c:v>39.840000000000003</c:v>
                </c:pt>
                <c:pt idx="28">
                  <c:v>40.14</c:v>
                </c:pt>
                <c:pt idx="29">
                  <c:v>40</c:v>
                </c:pt>
                <c:pt idx="30">
                  <c:v>40.159999999999997</c:v>
                </c:pt>
                <c:pt idx="31">
                  <c:v>40.299999999999997</c:v>
                </c:pt>
                <c:pt idx="32">
                  <c:v>40.19</c:v>
                </c:pt>
                <c:pt idx="33">
                  <c:v>40.83</c:v>
                </c:pt>
              </c:numCache>
            </c:numRef>
          </c:val>
        </c:ser>
        <c:ser>
          <c:idx val="6"/>
          <c:order val="6"/>
          <c:tx>
            <c:strRef>
              <c:f>'NFS Fortuna RT'!$I$20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RT'!$I$21:$I$84</c:f>
              <c:numCache>
                <c:formatCode>General</c:formatCode>
                <c:ptCount val="64"/>
                <c:pt idx="0">
                  <c:v>40.4</c:v>
                </c:pt>
                <c:pt idx="1">
                  <c:v>39.99</c:v>
                </c:pt>
                <c:pt idx="2">
                  <c:v>39.9</c:v>
                </c:pt>
                <c:pt idx="3">
                  <c:v>39.9</c:v>
                </c:pt>
                <c:pt idx="4">
                  <c:v>40</c:v>
                </c:pt>
                <c:pt idx="5">
                  <c:v>39.96</c:v>
                </c:pt>
                <c:pt idx="6">
                  <c:v>39.840000000000003</c:v>
                </c:pt>
                <c:pt idx="7">
                  <c:v>39.979999999999997</c:v>
                </c:pt>
                <c:pt idx="8">
                  <c:v>39.840000000000003</c:v>
                </c:pt>
                <c:pt idx="9">
                  <c:v>39.94</c:v>
                </c:pt>
                <c:pt idx="10">
                  <c:v>40.46</c:v>
                </c:pt>
                <c:pt idx="11">
                  <c:v>40.26</c:v>
                </c:pt>
                <c:pt idx="12">
                  <c:v>40.090000000000003</c:v>
                </c:pt>
                <c:pt idx="13">
                  <c:v>39.89</c:v>
                </c:pt>
                <c:pt idx="14">
                  <c:v>39.97</c:v>
                </c:pt>
                <c:pt idx="15">
                  <c:v>39.979999999999997</c:v>
                </c:pt>
                <c:pt idx="16">
                  <c:v>40.01</c:v>
                </c:pt>
                <c:pt idx="17">
                  <c:v>40.17</c:v>
                </c:pt>
                <c:pt idx="18">
                  <c:v>40.06</c:v>
                </c:pt>
                <c:pt idx="19">
                  <c:v>39.97</c:v>
                </c:pt>
                <c:pt idx="20">
                  <c:v>39.93</c:v>
                </c:pt>
                <c:pt idx="21">
                  <c:v>39.97</c:v>
                </c:pt>
                <c:pt idx="22">
                  <c:v>39.93</c:v>
                </c:pt>
                <c:pt idx="23">
                  <c:v>40.020000000000003</c:v>
                </c:pt>
                <c:pt idx="24">
                  <c:v>40.08</c:v>
                </c:pt>
                <c:pt idx="25">
                  <c:v>40.14</c:v>
                </c:pt>
                <c:pt idx="26">
                  <c:v>40.11</c:v>
                </c:pt>
                <c:pt idx="27">
                  <c:v>39.979999999999997</c:v>
                </c:pt>
              </c:numCache>
            </c:numRef>
          </c:val>
        </c:ser>
        <c:ser>
          <c:idx val="7"/>
          <c:order val="7"/>
          <c:tx>
            <c:strRef>
              <c:f>'NFS Fortuna RT'!$J$20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'NFS Fortuna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RT'!$J$21:$J$84</c:f>
              <c:numCache>
                <c:formatCode>General</c:formatCode>
                <c:ptCount val="64"/>
                <c:pt idx="0">
                  <c:v>39.880000000000003</c:v>
                </c:pt>
                <c:pt idx="1">
                  <c:v>39.74</c:v>
                </c:pt>
                <c:pt idx="2">
                  <c:v>39.74</c:v>
                </c:pt>
                <c:pt idx="3">
                  <c:v>39.729999999999997</c:v>
                </c:pt>
                <c:pt idx="4">
                  <c:v>39.85</c:v>
                </c:pt>
                <c:pt idx="5">
                  <c:v>39.97</c:v>
                </c:pt>
                <c:pt idx="6">
                  <c:v>40.229999999999997</c:v>
                </c:pt>
                <c:pt idx="7">
                  <c:v>39.82</c:v>
                </c:pt>
                <c:pt idx="8">
                  <c:v>39.869999999999997</c:v>
                </c:pt>
                <c:pt idx="9">
                  <c:v>39.729999999999997</c:v>
                </c:pt>
                <c:pt idx="10">
                  <c:v>39.69</c:v>
                </c:pt>
                <c:pt idx="11">
                  <c:v>39.64</c:v>
                </c:pt>
                <c:pt idx="12">
                  <c:v>39.75</c:v>
                </c:pt>
                <c:pt idx="13">
                  <c:v>39.6</c:v>
                </c:pt>
                <c:pt idx="14">
                  <c:v>39.770000000000003</c:v>
                </c:pt>
                <c:pt idx="15">
                  <c:v>40.96</c:v>
                </c:pt>
                <c:pt idx="16">
                  <c:v>39.71</c:v>
                </c:pt>
                <c:pt idx="17">
                  <c:v>39.909999999999997</c:v>
                </c:pt>
                <c:pt idx="18">
                  <c:v>39.76</c:v>
                </c:pt>
                <c:pt idx="19">
                  <c:v>39.799999999999997</c:v>
                </c:pt>
                <c:pt idx="20">
                  <c:v>39.880000000000003</c:v>
                </c:pt>
                <c:pt idx="21">
                  <c:v>39.840000000000003</c:v>
                </c:pt>
                <c:pt idx="22">
                  <c:v>39.61</c:v>
                </c:pt>
                <c:pt idx="23">
                  <c:v>39.64</c:v>
                </c:pt>
                <c:pt idx="24">
                  <c:v>39.72</c:v>
                </c:pt>
                <c:pt idx="25">
                  <c:v>39.75</c:v>
                </c:pt>
                <c:pt idx="26">
                  <c:v>39.71</c:v>
                </c:pt>
                <c:pt idx="27">
                  <c:v>39.549999999999997</c:v>
                </c:pt>
                <c:pt idx="28">
                  <c:v>39.64</c:v>
                </c:pt>
                <c:pt idx="29">
                  <c:v>39.58</c:v>
                </c:pt>
                <c:pt idx="30">
                  <c:v>39.81</c:v>
                </c:pt>
                <c:pt idx="31">
                  <c:v>39.68</c:v>
                </c:pt>
                <c:pt idx="32">
                  <c:v>39.68</c:v>
                </c:pt>
                <c:pt idx="33">
                  <c:v>40.299999999999997</c:v>
                </c:pt>
                <c:pt idx="34">
                  <c:v>39.93</c:v>
                </c:pt>
                <c:pt idx="35">
                  <c:v>40.1</c:v>
                </c:pt>
                <c:pt idx="36">
                  <c:v>39.729999999999997</c:v>
                </c:pt>
                <c:pt idx="37">
                  <c:v>39.65</c:v>
                </c:pt>
                <c:pt idx="38">
                  <c:v>39.76</c:v>
                </c:pt>
                <c:pt idx="39">
                  <c:v>39.700000000000003</c:v>
                </c:pt>
                <c:pt idx="40">
                  <c:v>39.700000000000003</c:v>
                </c:pt>
                <c:pt idx="41">
                  <c:v>39.6</c:v>
                </c:pt>
                <c:pt idx="42">
                  <c:v>39.79</c:v>
                </c:pt>
              </c:numCache>
            </c:numRef>
          </c:val>
        </c:ser>
        <c:marker val="1"/>
        <c:axId val="34946432"/>
        <c:axId val="34952320"/>
      </c:lineChart>
      <c:catAx>
        <c:axId val="34946432"/>
        <c:scaling>
          <c:orientation val="minMax"/>
        </c:scaling>
        <c:axPos val="b"/>
        <c:numFmt formatCode="General" sourceLinked="1"/>
        <c:majorTickMark val="none"/>
        <c:tickLblPos val="nextTo"/>
        <c:crossAx val="34952320"/>
        <c:crosses val="autoZero"/>
        <c:auto val="1"/>
        <c:lblAlgn val="ctr"/>
        <c:lblOffset val="100"/>
      </c:catAx>
      <c:valAx>
        <c:axId val="34952320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9464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 Freedom'!$C$20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Freedom'!$C$21:$C$84</c:f>
              <c:numCache>
                <c:formatCode>0.00</c:formatCode>
                <c:ptCount val="64"/>
                <c:pt idx="0">
                  <c:v>46.27</c:v>
                </c:pt>
                <c:pt idx="1">
                  <c:v>40.76</c:v>
                </c:pt>
                <c:pt idx="2">
                  <c:v>40.28</c:v>
                </c:pt>
                <c:pt idx="3">
                  <c:v>40.08</c:v>
                </c:pt>
                <c:pt idx="4">
                  <c:v>40.020000000000003</c:v>
                </c:pt>
                <c:pt idx="5">
                  <c:v>40.119999999999997</c:v>
                </c:pt>
                <c:pt idx="6">
                  <c:v>39.82</c:v>
                </c:pt>
                <c:pt idx="7">
                  <c:v>39.799999999999997</c:v>
                </c:pt>
                <c:pt idx="8">
                  <c:v>40.020000000000003</c:v>
                </c:pt>
                <c:pt idx="9">
                  <c:v>39.840000000000003</c:v>
                </c:pt>
                <c:pt idx="10">
                  <c:v>39.92</c:v>
                </c:pt>
                <c:pt idx="11">
                  <c:v>39.9</c:v>
                </c:pt>
                <c:pt idx="12">
                  <c:v>39.65</c:v>
                </c:pt>
                <c:pt idx="13">
                  <c:v>39.799999999999997</c:v>
                </c:pt>
                <c:pt idx="14">
                  <c:v>39.869999999999997</c:v>
                </c:pt>
                <c:pt idx="15">
                  <c:v>39.79</c:v>
                </c:pt>
                <c:pt idx="16">
                  <c:v>39.81</c:v>
                </c:pt>
                <c:pt idx="17">
                  <c:v>39.840000000000003</c:v>
                </c:pt>
                <c:pt idx="18">
                  <c:v>39.909999999999997</c:v>
                </c:pt>
                <c:pt idx="19">
                  <c:v>39.880000000000003</c:v>
                </c:pt>
                <c:pt idx="20">
                  <c:v>39.85</c:v>
                </c:pt>
                <c:pt idx="21">
                  <c:v>39.979999999999997</c:v>
                </c:pt>
                <c:pt idx="22">
                  <c:v>39.840000000000003</c:v>
                </c:pt>
                <c:pt idx="23">
                  <c:v>39.78</c:v>
                </c:pt>
                <c:pt idx="24">
                  <c:v>39.83</c:v>
                </c:pt>
                <c:pt idx="25">
                  <c:v>39.74</c:v>
                </c:pt>
                <c:pt idx="26">
                  <c:v>39.76</c:v>
                </c:pt>
                <c:pt idx="27">
                  <c:v>39.799999999999997</c:v>
                </c:pt>
                <c:pt idx="28">
                  <c:v>39.75</c:v>
                </c:pt>
                <c:pt idx="29">
                  <c:v>39.81</c:v>
                </c:pt>
                <c:pt idx="30">
                  <c:v>40.06</c:v>
                </c:pt>
                <c:pt idx="31">
                  <c:v>40.08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Freedom'!$D$20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Freedom'!$D$21:$D$84</c:f>
              <c:numCache>
                <c:formatCode>0.00</c:formatCode>
                <c:ptCount val="64"/>
                <c:pt idx="0">
                  <c:v>40.25</c:v>
                </c:pt>
                <c:pt idx="1">
                  <c:v>40.08</c:v>
                </c:pt>
                <c:pt idx="2">
                  <c:v>40.04</c:v>
                </c:pt>
                <c:pt idx="3">
                  <c:v>40.14</c:v>
                </c:pt>
                <c:pt idx="4">
                  <c:v>40.15</c:v>
                </c:pt>
                <c:pt idx="5">
                  <c:v>40.21</c:v>
                </c:pt>
                <c:pt idx="6">
                  <c:v>40.15</c:v>
                </c:pt>
                <c:pt idx="7">
                  <c:v>40.07</c:v>
                </c:pt>
                <c:pt idx="8">
                  <c:v>40.15</c:v>
                </c:pt>
                <c:pt idx="9">
                  <c:v>39.950000000000003</c:v>
                </c:pt>
                <c:pt idx="10">
                  <c:v>39.93</c:v>
                </c:pt>
                <c:pt idx="11">
                  <c:v>40.19</c:v>
                </c:pt>
                <c:pt idx="12">
                  <c:v>39.94</c:v>
                </c:pt>
                <c:pt idx="13">
                  <c:v>40.07</c:v>
                </c:pt>
                <c:pt idx="14">
                  <c:v>40.06</c:v>
                </c:pt>
                <c:pt idx="15">
                  <c:v>40.090000000000003</c:v>
                </c:pt>
                <c:pt idx="16">
                  <c:v>40.090000000000003</c:v>
                </c:pt>
                <c:pt idx="17">
                  <c:v>39.97</c:v>
                </c:pt>
                <c:pt idx="18">
                  <c:v>40.090000000000003</c:v>
                </c:pt>
                <c:pt idx="19">
                  <c:v>40.01</c:v>
                </c:pt>
                <c:pt idx="20">
                  <c:v>39.97</c:v>
                </c:pt>
                <c:pt idx="21">
                  <c:v>39.85</c:v>
                </c:pt>
                <c:pt idx="22">
                  <c:v>40.01</c:v>
                </c:pt>
                <c:pt idx="23">
                  <c:v>39.840000000000003</c:v>
                </c:pt>
                <c:pt idx="24">
                  <c:v>39.82</c:v>
                </c:pt>
                <c:pt idx="25">
                  <c:v>39.94</c:v>
                </c:pt>
                <c:pt idx="26">
                  <c:v>40.19</c:v>
                </c:pt>
                <c:pt idx="27">
                  <c:v>39.909999999999997</c:v>
                </c:pt>
                <c:pt idx="28">
                  <c:v>39.85</c:v>
                </c:pt>
                <c:pt idx="29">
                  <c:v>39.840000000000003</c:v>
                </c:pt>
                <c:pt idx="30">
                  <c:v>39.880000000000003</c:v>
                </c:pt>
                <c:pt idx="31">
                  <c:v>39.79</c:v>
                </c:pt>
                <c:pt idx="32">
                  <c:v>39.86</c:v>
                </c:pt>
                <c:pt idx="33">
                  <c:v>39.94</c:v>
                </c:pt>
                <c:pt idx="34">
                  <c:v>39.86</c:v>
                </c:pt>
                <c:pt idx="35">
                  <c:v>40.08</c:v>
                </c:pt>
                <c:pt idx="36">
                  <c:v>39.909999999999997</c:v>
                </c:pt>
                <c:pt idx="37">
                  <c:v>39.85</c:v>
                </c:pt>
                <c:pt idx="38">
                  <c:v>39.89</c:v>
                </c:pt>
                <c:pt idx="39">
                  <c:v>40.31</c:v>
                </c:pt>
                <c:pt idx="40">
                  <c:v>39.97</c:v>
                </c:pt>
                <c:pt idx="41">
                  <c:v>39.78</c:v>
                </c:pt>
                <c:pt idx="42">
                  <c:v>39.99</c:v>
                </c:pt>
                <c:pt idx="43">
                  <c:v>39.86</c:v>
                </c:pt>
                <c:pt idx="44">
                  <c:v>39.869999999999997</c:v>
                </c:pt>
                <c:pt idx="45">
                  <c:v>39.82</c:v>
                </c:pt>
                <c:pt idx="46">
                  <c:v>39.83</c:v>
                </c:pt>
                <c:pt idx="47">
                  <c:v>39.659999999999997</c:v>
                </c:pt>
                <c:pt idx="48">
                  <c:v>39.94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Freedom'!$E$20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Freedom'!$E$21:$E$84</c:f>
              <c:numCache>
                <c:formatCode>0.00</c:formatCode>
                <c:ptCount val="64"/>
                <c:pt idx="0">
                  <c:v>40.03</c:v>
                </c:pt>
                <c:pt idx="1">
                  <c:v>40.08</c:v>
                </c:pt>
                <c:pt idx="2">
                  <c:v>40.03</c:v>
                </c:pt>
                <c:pt idx="3">
                  <c:v>39.96</c:v>
                </c:pt>
                <c:pt idx="4">
                  <c:v>40.020000000000003</c:v>
                </c:pt>
                <c:pt idx="5">
                  <c:v>39.94</c:v>
                </c:pt>
                <c:pt idx="6">
                  <c:v>39.909999999999997</c:v>
                </c:pt>
                <c:pt idx="7">
                  <c:v>41.65</c:v>
                </c:pt>
                <c:pt idx="8">
                  <c:v>40.090000000000003</c:v>
                </c:pt>
                <c:pt idx="9">
                  <c:v>40.36</c:v>
                </c:pt>
                <c:pt idx="10">
                  <c:v>39.97</c:v>
                </c:pt>
                <c:pt idx="11">
                  <c:v>39.99</c:v>
                </c:pt>
                <c:pt idx="12">
                  <c:v>39.94</c:v>
                </c:pt>
                <c:pt idx="13">
                  <c:v>39.979999999999997</c:v>
                </c:pt>
                <c:pt idx="14">
                  <c:v>39.799999999999997</c:v>
                </c:pt>
                <c:pt idx="15">
                  <c:v>39.979999999999997</c:v>
                </c:pt>
                <c:pt idx="16">
                  <c:v>39.909999999999997</c:v>
                </c:pt>
                <c:pt idx="17">
                  <c:v>39.81</c:v>
                </c:pt>
                <c:pt idx="18">
                  <c:v>39.950000000000003</c:v>
                </c:pt>
                <c:pt idx="19">
                  <c:v>40.049999999999997</c:v>
                </c:pt>
                <c:pt idx="20">
                  <c:v>39.81</c:v>
                </c:pt>
                <c:pt idx="21">
                  <c:v>40.08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Freedom'!$F$20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Freedom'!$F$21:$F$84</c:f>
              <c:numCache>
                <c:formatCode>0.00</c:formatCode>
                <c:ptCount val="64"/>
                <c:pt idx="0">
                  <c:v>40.26</c:v>
                </c:pt>
                <c:pt idx="1">
                  <c:v>40.18</c:v>
                </c:pt>
                <c:pt idx="2">
                  <c:v>39.979999999999997</c:v>
                </c:pt>
                <c:pt idx="3">
                  <c:v>39.94</c:v>
                </c:pt>
                <c:pt idx="4">
                  <c:v>40</c:v>
                </c:pt>
                <c:pt idx="5">
                  <c:v>40.090000000000003</c:v>
                </c:pt>
                <c:pt idx="6">
                  <c:v>40.01</c:v>
                </c:pt>
                <c:pt idx="7">
                  <c:v>40.049999999999997</c:v>
                </c:pt>
                <c:pt idx="8">
                  <c:v>40.76</c:v>
                </c:pt>
                <c:pt idx="9">
                  <c:v>40.07</c:v>
                </c:pt>
                <c:pt idx="10">
                  <c:v>40.01</c:v>
                </c:pt>
                <c:pt idx="11">
                  <c:v>40.020000000000003</c:v>
                </c:pt>
                <c:pt idx="12">
                  <c:v>40.08</c:v>
                </c:pt>
                <c:pt idx="13">
                  <c:v>39.86</c:v>
                </c:pt>
                <c:pt idx="14">
                  <c:v>40.270000000000003</c:v>
                </c:pt>
                <c:pt idx="15">
                  <c:v>39.96</c:v>
                </c:pt>
                <c:pt idx="16">
                  <c:v>40.06</c:v>
                </c:pt>
                <c:pt idx="17">
                  <c:v>39.97</c:v>
                </c:pt>
                <c:pt idx="18">
                  <c:v>39.97</c:v>
                </c:pt>
                <c:pt idx="19">
                  <c:v>39.92</c:v>
                </c:pt>
                <c:pt idx="20">
                  <c:v>40.340000000000003</c:v>
                </c:pt>
                <c:pt idx="21">
                  <c:v>39.729999999999997</c:v>
                </c:pt>
                <c:pt idx="22">
                  <c:v>40</c:v>
                </c:pt>
                <c:pt idx="23">
                  <c:v>40.049999999999997</c:v>
                </c:pt>
                <c:pt idx="24">
                  <c:v>40.17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Freedom'!$G$20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Freedom'!$G$21:$G$84</c:f>
              <c:numCache>
                <c:formatCode>0.00</c:formatCode>
                <c:ptCount val="64"/>
                <c:pt idx="0">
                  <c:v>40.08</c:v>
                </c:pt>
                <c:pt idx="1">
                  <c:v>40.01</c:v>
                </c:pt>
                <c:pt idx="2">
                  <c:v>40.03</c:v>
                </c:pt>
                <c:pt idx="3">
                  <c:v>40.049999999999997</c:v>
                </c:pt>
                <c:pt idx="4">
                  <c:v>39.880000000000003</c:v>
                </c:pt>
                <c:pt idx="5">
                  <c:v>39.93</c:v>
                </c:pt>
                <c:pt idx="6">
                  <c:v>39.9</c:v>
                </c:pt>
                <c:pt idx="7">
                  <c:v>39.880000000000003</c:v>
                </c:pt>
                <c:pt idx="8">
                  <c:v>39.75</c:v>
                </c:pt>
                <c:pt idx="9">
                  <c:v>39.869999999999997</c:v>
                </c:pt>
                <c:pt idx="10">
                  <c:v>39.869999999999997</c:v>
                </c:pt>
                <c:pt idx="11">
                  <c:v>39.89</c:v>
                </c:pt>
                <c:pt idx="12">
                  <c:v>39.909999999999997</c:v>
                </c:pt>
                <c:pt idx="13">
                  <c:v>40.04</c:v>
                </c:pt>
                <c:pt idx="14">
                  <c:v>39.86</c:v>
                </c:pt>
                <c:pt idx="15">
                  <c:v>39.93</c:v>
                </c:pt>
                <c:pt idx="16">
                  <c:v>39.81</c:v>
                </c:pt>
                <c:pt idx="17">
                  <c:v>39.85</c:v>
                </c:pt>
                <c:pt idx="18">
                  <c:v>39.75</c:v>
                </c:pt>
                <c:pt idx="19">
                  <c:v>39.799999999999997</c:v>
                </c:pt>
                <c:pt idx="20">
                  <c:v>39.97</c:v>
                </c:pt>
                <c:pt idx="21">
                  <c:v>40.340000000000003</c:v>
                </c:pt>
                <c:pt idx="22">
                  <c:v>39.96</c:v>
                </c:pt>
                <c:pt idx="23">
                  <c:v>39.93</c:v>
                </c:pt>
                <c:pt idx="24">
                  <c:v>39.94</c:v>
                </c:pt>
                <c:pt idx="25">
                  <c:v>39.93</c:v>
                </c:pt>
                <c:pt idx="26">
                  <c:v>39.83</c:v>
                </c:pt>
                <c:pt idx="27">
                  <c:v>39.880000000000003</c:v>
                </c:pt>
                <c:pt idx="28">
                  <c:v>39.96</c:v>
                </c:pt>
                <c:pt idx="29">
                  <c:v>39.96</c:v>
                </c:pt>
                <c:pt idx="30">
                  <c:v>39.85</c:v>
                </c:pt>
                <c:pt idx="31">
                  <c:v>39.83</c:v>
                </c:pt>
                <c:pt idx="32">
                  <c:v>39.880000000000003</c:v>
                </c:pt>
                <c:pt idx="33">
                  <c:v>39.81</c:v>
                </c:pt>
                <c:pt idx="34">
                  <c:v>39.83</c:v>
                </c:pt>
                <c:pt idx="35">
                  <c:v>39.93</c:v>
                </c:pt>
                <c:pt idx="36">
                  <c:v>39.86</c:v>
                </c:pt>
                <c:pt idx="37">
                  <c:v>39.85</c:v>
                </c:pt>
                <c:pt idx="38">
                  <c:v>39.840000000000003</c:v>
                </c:pt>
                <c:pt idx="39">
                  <c:v>39.94</c:v>
                </c:pt>
              </c:numCache>
            </c:numRef>
          </c:val>
        </c:ser>
        <c:ser>
          <c:idx val="5"/>
          <c:order val="5"/>
          <c:tx>
            <c:strRef>
              <c:f>'Kart Freedom'!$H$20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Freedom'!$H$21:$H$84</c:f>
              <c:numCache>
                <c:formatCode>0.00</c:formatCode>
                <c:ptCount val="64"/>
                <c:pt idx="0">
                  <c:v>40.619999999999997</c:v>
                </c:pt>
                <c:pt idx="1">
                  <c:v>40.25</c:v>
                </c:pt>
                <c:pt idx="2">
                  <c:v>40.03</c:v>
                </c:pt>
                <c:pt idx="3">
                  <c:v>40.229999999999997</c:v>
                </c:pt>
                <c:pt idx="4">
                  <c:v>40.25</c:v>
                </c:pt>
                <c:pt idx="5">
                  <c:v>40.32</c:v>
                </c:pt>
                <c:pt idx="6">
                  <c:v>40.299999999999997</c:v>
                </c:pt>
                <c:pt idx="7">
                  <c:v>40.159999999999997</c:v>
                </c:pt>
                <c:pt idx="8">
                  <c:v>40.299999999999997</c:v>
                </c:pt>
                <c:pt idx="9">
                  <c:v>40.17</c:v>
                </c:pt>
                <c:pt idx="10">
                  <c:v>40.17</c:v>
                </c:pt>
                <c:pt idx="11">
                  <c:v>40.159999999999997</c:v>
                </c:pt>
                <c:pt idx="12">
                  <c:v>40.11</c:v>
                </c:pt>
                <c:pt idx="13">
                  <c:v>39.94</c:v>
                </c:pt>
                <c:pt idx="14">
                  <c:v>40.14</c:v>
                </c:pt>
                <c:pt idx="15">
                  <c:v>40.130000000000003</c:v>
                </c:pt>
                <c:pt idx="16">
                  <c:v>40.159999999999997</c:v>
                </c:pt>
                <c:pt idx="17">
                  <c:v>40.229999999999997</c:v>
                </c:pt>
                <c:pt idx="18">
                  <c:v>40.06</c:v>
                </c:pt>
                <c:pt idx="19">
                  <c:v>40.04</c:v>
                </c:pt>
                <c:pt idx="20">
                  <c:v>39.97</c:v>
                </c:pt>
                <c:pt idx="21">
                  <c:v>40</c:v>
                </c:pt>
                <c:pt idx="22">
                  <c:v>40.28</c:v>
                </c:pt>
                <c:pt idx="23">
                  <c:v>40.07</c:v>
                </c:pt>
                <c:pt idx="24">
                  <c:v>40.24</c:v>
                </c:pt>
                <c:pt idx="25">
                  <c:v>40.06</c:v>
                </c:pt>
                <c:pt idx="26">
                  <c:v>40</c:v>
                </c:pt>
                <c:pt idx="27">
                  <c:v>40.61</c:v>
                </c:pt>
                <c:pt idx="28">
                  <c:v>39.909999999999997</c:v>
                </c:pt>
                <c:pt idx="29">
                  <c:v>39.92</c:v>
                </c:pt>
                <c:pt idx="30">
                  <c:v>40.14</c:v>
                </c:pt>
                <c:pt idx="31">
                  <c:v>40.01</c:v>
                </c:pt>
                <c:pt idx="32">
                  <c:v>40.049999999999997</c:v>
                </c:pt>
                <c:pt idx="33">
                  <c:v>39.96</c:v>
                </c:pt>
                <c:pt idx="34">
                  <c:v>40.090000000000003</c:v>
                </c:pt>
                <c:pt idx="35">
                  <c:v>40.159999999999997</c:v>
                </c:pt>
                <c:pt idx="36">
                  <c:v>39.950000000000003</c:v>
                </c:pt>
                <c:pt idx="37">
                  <c:v>39.89</c:v>
                </c:pt>
                <c:pt idx="38">
                  <c:v>39.97</c:v>
                </c:pt>
                <c:pt idx="39">
                  <c:v>40.33</c:v>
                </c:pt>
                <c:pt idx="40">
                  <c:v>39.83</c:v>
                </c:pt>
                <c:pt idx="41">
                  <c:v>40.04</c:v>
                </c:pt>
                <c:pt idx="42">
                  <c:v>39.94</c:v>
                </c:pt>
                <c:pt idx="43">
                  <c:v>39.99</c:v>
                </c:pt>
                <c:pt idx="44">
                  <c:v>39.909999999999997</c:v>
                </c:pt>
                <c:pt idx="45">
                  <c:v>40.020000000000003</c:v>
                </c:pt>
                <c:pt idx="46">
                  <c:v>40.17</c:v>
                </c:pt>
                <c:pt idx="47">
                  <c:v>40.06</c:v>
                </c:pt>
                <c:pt idx="48">
                  <c:v>40.06</c:v>
                </c:pt>
                <c:pt idx="49">
                  <c:v>39.840000000000003</c:v>
                </c:pt>
                <c:pt idx="50">
                  <c:v>40.19</c:v>
                </c:pt>
                <c:pt idx="51">
                  <c:v>39.89</c:v>
                </c:pt>
                <c:pt idx="52">
                  <c:v>39.83</c:v>
                </c:pt>
                <c:pt idx="53">
                  <c:v>40.049999999999997</c:v>
                </c:pt>
                <c:pt idx="54">
                  <c:v>39.9</c:v>
                </c:pt>
                <c:pt idx="55">
                  <c:v>39.880000000000003</c:v>
                </c:pt>
                <c:pt idx="56">
                  <c:v>40.06</c:v>
                </c:pt>
                <c:pt idx="57" formatCode="General">
                  <c:v>39.81</c:v>
                </c:pt>
                <c:pt idx="58" formatCode="General">
                  <c:v>40.21</c:v>
                </c:pt>
                <c:pt idx="59" formatCode="General">
                  <c:v>40.06</c:v>
                </c:pt>
                <c:pt idx="60" formatCode="General">
                  <c:v>39.99</c:v>
                </c:pt>
                <c:pt idx="61" formatCode="General">
                  <c:v>40.04</c:v>
                </c:pt>
                <c:pt idx="62" formatCode="General">
                  <c:v>40.67</c:v>
                </c:pt>
              </c:numCache>
            </c:numRef>
          </c:val>
        </c:ser>
        <c:ser>
          <c:idx val="6"/>
          <c:order val="6"/>
          <c:tx>
            <c:strRef>
              <c:f>'Kart Freedom'!$I$20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Freedom'!$I$21:$I$84</c:f>
              <c:numCache>
                <c:formatCode>General</c:formatCode>
                <c:ptCount val="64"/>
                <c:pt idx="0">
                  <c:v>40.44</c:v>
                </c:pt>
                <c:pt idx="1">
                  <c:v>40.200000000000003</c:v>
                </c:pt>
                <c:pt idx="2">
                  <c:v>40.36</c:v>
                </c:pt>
                <c:pt idx="3">
                  <c:v>40.18</c:v>
                </c:pt>
                <c:pt idx="4">
                  <c:v>40.29</c:v>
                </c:pt>
                <c:pt idx="5">
                  <c:v>40.21</c:v>
                </c:pt>
                <c:pt idx="6">
                  <c:v>40.21</c:v>
                </c:pt>
                <c:pt idx="7">
                  <c:v>40.22</c:v>
                </c:pt>
                <c:pt idx="8">
                  <c:v>40.200000000000003</c:v>
                </c:pt>
                <c:pt idx="9">
                  <c:v>40.15</c:v>
                </c:pt>
                <c:pt idx="10">
                  <c:v>40.04</c:v>
                </c:pt>
                <c:pt idx="11">
                  <c:v>40.1</c:v>
                </c:pt>
                <c:pt idx="12">
                  <c:v>40.21</c:v>
                </c:pt>
                <c:pt idx="13">
                  <c:v>40.1</c:v>
                </c:pt>
                <c:pt idx="14">
                  <c:v>40.07</c:v>
                </c:pt>
                <c:pt idx="15">
                  <c:v>39.97</c:v>
                </c:pt>
                <c:pt idx="16">
                  <c:v>40.090000000000003</c:v>
                </c:pt>
                <c:pt idx="17">
                  <c:v>39.97</c:v>
                </c:pt>
                <c:pt idx="18">
                  <c:v>39.950000000000003</c:v>
                </c:pt>
                <c:pt idx="19">
                  <c:v>40</c:v>
                </c:pt>
                <c:pt idx="20">
                  <c:v>40.08</c:v>
                </c:pt>
                <c:pt idx="21">
                  <c:v>40.049999999999997</c:v>
                </c:pt>
                <c:pt idx="22">
                  <c:v>40.01</c:v>
                </c:pt>
                <c:pt idx="23">
                  <c:v>39.840000000000003</c:v>
                </c:pt>
                <c:pt idx="24">
                  <c:v>40.08</c:v>
                </c:pt>
                <c:pt idx="25">
                  <c:v>39.909999999999997</c:v>
                </c:pt>
                <c:pt idx="26">
                  <c:v>39.99</c:v>
                </c:pt>
                <c:pt idx="27">
                  <c:v>39.92</c:v>
                </c:pt>
                <c:pt idx="28">
                  <c:v>39.99</c:v>
                </c:pt>
                <c:pt idx="29">
                  <c:v>39.99</c:v>
                </c:pt>
                <c:pt idx="30">
                  <c:v>39.89</c:v>
                </c:pt>
                <c:pt idx="31">
                  <c:v>40</c:v>
                </c:pt>
                <c:pt idx="32">
                  <c:v>40.18</c:v>
                </c:pt>
                <c:pt idx="33">
                  <c:v>40.19</c:v>
                </c:pt>
                <c:pt idx="34">
                  <c:v>39.92</c:v>
                </c:pt>
                <c:pt idx="35">
                  <c:v>39.97</c:v>
                </c:pt>
                <c:pt idx="36">
                  <c:v>39.97</c:v>
                </c:pt>
                <c:pt idx="37">
                  <c:v>40.03</c:v>
                </c:pt>
                <c:pt idx="38">
                  <c:v>39.99</c:v>
                </c:pt>
                <c:pt idx="39">
                  <c:v>40.1</c:v>
                </c:pt>
                <c:pt idx="40">
                  <c:v>40.07</c:v>
                </c:pt>
                <c:pt idx="41">
                  <c:v>40.04</c:v>
                </c:pt>
                <c:pt idx="42">
                  <c:v>40.020000000000003</c:v>
                </c:pt>
                <c:pt idx="43">
                  <c:v>39.94</c:v>
                </c:pt>
                <c:pt idx="44">
                  <c:v>40.04</c:v>
                </c:pt>
                <c:pt idx="45">
                  <c:v>39.89</c:v>
                </c:pt>
                <c:pt idx="46">
                  <c:v>40.14</c:v>
                </c:pt>
                <c:pt idx="47">
                  <c:v>40.049999999999997</c:v>
                </c:pt>
                <c:pt idx="48">
                  <c:v>40</c:v>
                </c:pt>
                <c:pt idx="49">
                  <c:v>40.01</c:v>
                </c:pt>
                <c:pt idx="50">
                  <c:v>40.049999999999997</c:v>
                </c:pt>
                <c:pt idx="51">
                  <c:v>39.92</c:v>
                </c:pt>
                <c:pt idx="52">
                  <c:v>39.93</c:v>
                </c:pt>
                <c:pt idx="53">
                  <c:v>40.24</c:v>
                </c:pt>
                <c:pt idx="54">
                  <c:v>40.11</c:v>
                </c:pt>
                <c:pt idx="55">
                  <c:v>40.06</c:v>
                </c:pt>
                <c:pt idx="56">
                  <c:v>40.76</c:v>
                </c:pt>
                <c:pt idx="57">
                  <c:v>39.94</c:v>
                </c:pt>
                <c:pt idx="58">
                  <c:v>40.04</c:v>
                </c:pt>
                <c:pt idx="59">
                  <c:v>40</c:v>
                </c:pt>
                <c:pt idx="60">
                  <c:v>39.93</c:v>
                </c:pt>
                <c:pt idx="61">
                  <c:v>40.04</c:v>
                </c:pt>
                <c:pt idx="62">
                  <c:v>39.880000000000003</c:v>
                </c:pt>
                <c:pt idx="63">
                  <c:v>40.74</c:v>
                </c:pt>
              </c:numCache>
            </c:numRef>
          </c:val>
        </c:ser>
        <c:ser>
          <c:idx val="7"/>
          <c:order val="7"/>
          <c:tx>
            <c:strRef>
              <c:f>'Kart Freedom'!$J$20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'Kart Freedom'!$B$21:$B$84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Freedom'!$J$21:$J$84</c:f>
              <c:numCache>
                <c:formatCode>General</c:formatCode>
                <c:ptCount val="64"/>
                <c:pt idx="0">
                  <c:v>40.22</c:v>
                </c:pt>
                <c:pt idx="1">
                  <c:v>40.119999999999997</c:v>
                </c:pt>
                <c:pt idx="2">
                  <c:v>40.299999999999997</c:v>
                </c:pt>
                <c:pt idx="3">
                  <c:v>40.08</c:v>
                </c:pt>
                <c:pt idx="4">
                  <c:v>40.090000000000003</c:v>
                </c:pt>
                <c:pt idx="5">
                  <c:v>40.19</c:v>
                </c:pt>
                <c:pt idx="6">
                  <c:v>40.090000000000003</c:v>
                </c:pt>
                <c:pt idx="7">
                  <c:v>39.99</c:v>
                </c:pt>
                <c:pt idx="8">
                  <c:v>40.18</c:v>
                </c:pt>
                <c:pt idx="9">
                  <c:v>39.880000000000003</c:v>
                </c:pt>
                <c:pt idx="10">
                  <c:v>40.130000000000003</c:v>
                </c:pt>
                <c:pt idx="11">
                  <c:v>40.119999999999997</c:v>
                </c:pt>
                <c:pt idx="12">
                  <c:v>40.08</c:v>
                </c:pt>
                <c:pt idx="13">
                  <c:v>40.04</c:v>
                </c:pt>
                <c:pt idx="14">
                  <c:v>40.32</c:v>
                </c:pt>
                <c:pt idx="15">
                  <c:v>40.11</c:v>
                </c:pt>
                <c:pt idx="16">
                  <c:v>40.159999999999997</c:v>
                </c:pt>
                <c:pt idx="17">
                  <c:v>40.17</c:v>
                </c:pt>
                <c:pt idx="18">
                  <c:v>39.9</c:v>
                </c:pt>
                <c:pt idx="19">
                  <c:v>40.200000000000003</c:v>
                </c:pt>
                <c:pt idx="20">
                  <c:v>40</c:v>
                </c:pt>
                <c:pt idx="21">
                  <c:v>40.08</c:v>
                </c:pt>
                <c:pt idx="22">
                  <c:v>40.03</c:v>
                </c:pt>
                <c:pt idx="23">
                  <c:v>40.01</c:v>
                </c:pt>
                <c:pt idx="24">
                  <c:v>39.89</c:v>
                </c:pt>
                <c:pt idx="25">
                  <c:v>40.14</c:v>
                </c:pt>
                <c:pt idx="26">
                  <c:v>40.119999999999997</c:v>
                </c:pt>
                <c:pt idx="27">
                  <c:v>39.97</c:v>
                </c:pt>
                <c:pt idx="28">
                  <c:v>39.99</c:v>
                </c:pt>
                <c:pt idx="29">
                  <c:v>40.24</c:v>
                </c:pt>
                <c:pt idx="30">
                  <c:v>39.97</c:v>
                </c:pt>
                <c:pt idx="31">
                  <c:v>39.979999999999997</c:v>
                </c:pt>
                <c:pt idx="32">
                  <c:v>40.090000000000003</c:v>
                </c:pt>
                <c:pt idx="33">
                  <c:v>39.89</c:v>
                </c:pt>
                <c:pt idx="34">
                  <c:v>40.020000000000003</c:v>
                </c:pt>
                <c:pt idx="35">
                  <c:v>40.090000000000003</c:v>
                </c:pt>
                <c:pt idx="36">
                  <c:v>39.99</c:v>
                </c:pt>
                <c:pt idx="37">
                  <c:v>39.86</c:v>
                </c:pt>
                <c:pt idx="38">
                  <c:v>39.94</c:v>
                </c:pt>
                <c:pt idx="39">
                  <c:v>39.79</c:v>
                </c:pt>
                <c:pt idx="40">
                  <c:v>39.799999999999997</c:v>
                </c:pt>
                <c:pt idx="41">
                  <c:v>39.869999999999997</c:v>
                </c:pt>
              </c:numCache>
            </c:numRef>
          </c:val>
        </c:ser>
        <c:marker val="1"/>
        <c:axId val="37669120"/>
        <c:axId val="37695488"/>
      </c:lineChart>
      <c:catAx>
        <c:axId val="37669120"/>
        <c:scaling>
          <c:orientation val="minMax"/>
        </c:scaling>
        <c:axPos val="b"/>
        <c:numFmt formatCode="General" sourceLinked="1"/>
        <c:majorTickMark val="none"/>
        <c:tickLblPos val="nextTo"/>
        <c:crossAx val="37695488"/>
        <c:crosses val="autoZero"/>
        <c:auto val="1"/>
        <c:lblAlgn val="ctr"/>
        <c:lblOffset val="100"/>
      </c:catAx>
      <c:valAx>
        <c:axId val="37695488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766912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5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Hurricane!$C$20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Hurricane!$C$21:$C$80</c:f>
              <c:numCache>
                <c:formatCode>0.00</c:formatCode>
                <c:ptCount val="60"/>
                <c:pt idx="0">
                  <c:v>46.15</c:v>
                </c:pt>
                <c:pt idx="1">
                  <c:v>40.64</c:v>
                </c:pt>
                <c:pt idx="2">
                  <c:v>40.28</c:v>
                </c:pt>
                <c:pt idx="3">
                  <c:v>40.229999999999997</c:v>
                </c:pt>
                <c:pt idx="4">
                  <c:v>39.979999999999997</c:v>
                </c:pt>
                <c:pt idx="5">
                  <c:v>39.83</c:v>
                </c:pt>
                <c:pt idx="6">
                  <c:v>39.770000000000003</c:v>
                </c:pt>
                <c:pt idx="7">
                  <c:v>40.07</c:v>
                </c:pt>
                <c:pt idx="8">
                  <c:v>39.69</c:v>
                </c:pt>
                <c:pt idx="9">
                  <c:v>40.04</c:v>
                </c:pt>
                <c:pt idx="10">
                  <c:v>39.82</c:v>
                </c:pt>
                <c:pt idx="11">
                  <c:v>39.67</c:v>
                </c:pt>
                <c:pt idx="12">
                  <c:v>39.68</c:v>
                </c:pt>
                <c:pt idx="13">
                  <c:v>39.74</c:v>
                </c:pt>
                <c:pt idx="14">
                  <c:v>39.869999999999997</c:v>
                </c:pt>
                <c:pt idx="15">
                  <c:v>39.729999999999997</c:v>
                </c:pt>
                <c:pt idx="16">
                  <c:v>39.770000000000003</c:v>
                </c:pt>
                <c:pt idx="17">
                  <c:v>40.119999999999997</c:v>
                </c:pt>
                <c:pt idx="18">
                  <c:v>39.93</c:v>
                </c:pt>
                <c:pt idx="19">
                  <c:v>39.840000000000003</c:v>
                </c:pt>
                <c:pt idx="20">
                  <c:v>39.74</c:v>
                </c:pt>
                <c:pt idx="21">
                  <c:v>39.92</c:v>
                </c:pt>
                <c:pt idx="22">
                  <c:v>39.979999999999997</c:v>
                </c:pt>
                <c:pt idx="23">
                  <c:v>39.78</c:v>
                </c:pt>
                <c:pt idx="24">
                  <c:v>39.89</c:v>
                </c:pt>
                <c:pt idx="25">
                  <c:v>39.83</c:v>
                </c:pt>
                <c:pt idx="26">
                  <c:v>39.89</c:v>
                </c:pt>
                <c:pt idx="27">
                  <c:v>39.909999999999997</c:v>
                </c:pt>
                <c:pt idx="28">
                  <c:v>39.799999999999997</c:v>
                </c:pt>
                <c:pt idx="29">
                  <c:v>39.840000000000003</c:v>
                </c:pt>
                <c:pt idx="30">
                  <c:v>40.07</c:v>
                </c:pt>
                <c:pt idx="31">
                  <c:v>39.9</c:v>
                </c:pt>
                <c:pt idx="32">
                  <c:v>39.840000000000003</c:v>
                </c:pt>
                <c:pt idx="33">
                  <c:v>39.99</c:v>
                </c:pt>
                <c:pt idx="34">
                  <c:v>39.81</c:v>
                </c:pt>
                <c:pt idx="35">
                  <c:v>40</c:v>
                </c:pt>
                <c:pt idx="36">
                  <c:v>39.86</c:v>
                </c:pt>
                <c:pt idx="37">
                  <c:v>39.83</c:v>
                </c:pt>
                <c:pt idx="38">
                  <c:v>39.869999999999997</c:v>
                </c:pt>
                <c:pt idx="39">
                  <c:v>39.96</c:v>
                </c:pt>
                <c:pt idx="40">
                  <c:v>40.020000000000003</c:v>
                </c:pt>
                <c:pt idx="41">
                  <c:v>40.299999999999997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Hurricane!$D$20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Hurricane!$D$21:$D$80</c:f>
              <c:numCache>
                <c:formatCode>0.00</c:formatCode>
                <c:ptCount val="60"/>
                <c:pt idx="0">
                  <c:v>40.200000000000003</c:v>
                </c:pt>
                <c:pt idx="1">
                  <c:v>39.9</c:v>
                </c:pt>
                <c:pt idx="2">
                  <c:v>40.049999999999997</c:v>
                </c:pt>
                <c:pt idx="3">
                  <c:v>40.020000000000003</c:v>
                </c:pt>
                <c:pt idx="4">
                  <c:v>40</c:v>
                </c:pt>
                <c:pt idx="5">
                  <c:v>39.770000000000003</c:v>
                </c:pt>
                <c:pt idx="6">
                  <c:v>40.07</c:v>
                </c:pt>
                <c:pt idx="7">
                  <c:v>39.82</c:v>
                </c:pt>
                <c:pt idx="8">
                  <c:v>39.93</c:v>
                </c:pt>
                <c:pt idx="9">
                  <c:v>39.880000000000003</c:v>
                </c:pt>
                <c:pt idx="10">
                  <c:v>39.869999999999997</c:v>
                </c:pt>
                <c:pt idx="11">
                  <c:v>39.659999999999997</c:v>
                </c:pt>
                <c:pt idx="12">
                  <c:v>39.83</c:v>
                </c:pt>
                <c:pt idx="13">
                  <c:v>39.74</c:v>
                </c:pt>
                <c:pt idx="14">
                  <c:v>39.83</c:v>
                </c:pt>
                <c:pt idx="15">
                  <c:v>39.83</c:v>
                </c:pt>
                <c:pt idx="16">
                  <c:v>39.869999999999997</c:v>
                </c:pt>
                <c:pt idx="17">
                  <c:v>39.950000000000003</c:v>
                </c:pt>
                <c:pt idx="18">
                  <c:v>40.03</c:v>
                </c:pt>
                <c:pt idx="19">
                  <c:v>39.96</c:v>
                </c:pt>
                <c:pt idx="20">
                  <c:v>40.04</c:v>
                </c:pt>
                <c:pt idx="21">
                  <c:v>39.950000000000003</c:v>
                </c:pt>
                <c:pt idx="22">
                  <c:v>39.99</c:v>
                </c:pt>
                <c:pt idx="23">
                  <c:v>39.89</c:v>
                </c:pt>
                <c:pt idx="24">
                  <c:v>39.85</c:v>
                </c:pt>
                <c:pt idx="25">
                  <c:v>39.79</c:v>
                </c:pt>
                <c:pt idx="26">
                  <c:v>40.01</c:v>
                </c:pt>
                <c:pt idx="27">
                  <c:v>39.9</c:v>
                </c:pt>
                <c:pt idx="28">
                  <c:v>40.07</c:v>
                </c:pt>
                <c:pt idx="29">
                  <c:v>39.97</c:v>
                </c:pt>
                <c:pt idx="30">
                  <c:v>39.799999999999997</c:v>
                </c:pt>
                <c:pt idx="31">
                  <c:v>40.130000000000003</c:v>
                </c:pt>
                <c:pt idx="32">
                  <c:v>40.08</c:v>
                </c:pt>
                <c:pt idx="33">
                  <c:v>40.020000000000003</c:v>
                </c:pt>
                <c:pt idx="34">
                  <c:v>39.81</c:v>
                </c:pt>
                <c:pt idx="35">
                  <c:v>39.89</c:v>
                </c:pt>
                <c:pt idx="36">
                  <c:v>39.950000000000003</c:v>
                </c:pt>
                <c:pt idx="37">
                  <c:v>40.020000000000003</c:v>
                </c:pt>
                <c:pt idx="38">
                  <c:v>39.85</c:v>
                </c:pt>
                <c:pt idx="39">
                  <c:v>39.81</c:v>
                </c:pt>
                <c:pt idx="40">
                  <c:v>39.81</c:v>
                </c:pt>
                <c:pt idx="41">
                  <c:v>39.93</c:v>
                </c:pt>
                <c:pt idx="42">
                  <c:v>39.78</c:v>
                </c:pt>
                <c:pt idx="43">
                  <c:v>39.82</c:v>
                </c:pt>
                <c:pt idx="44">
                  <c:v>39.9</c:v>
                </c:pt>
                <c:pt idx="45">
                  <c:v>39.979999999999997</c:v>
                </c:pt>
                <c:pt idx="46">
                  <c:v>39.78</c:v>
                </c:pt>
                <c:pt idx="47">
                  <c:v>39.97</c:v>
                </c:pt>
                <c:pt idx="48">
                  <c:v>39.869999999999997</c:v>
                </c:pt>
                <c:pt idx="49">
                  <c:v>40.299999999999997</c:v>
                </c:pt>
                <c:pt idx="50">
                  <c:v>40.119999999999997</c:v>
                </c:pt>
                <c:pt idx="51">
                  <c:v>41.01</c:v>
                </c:pt>
                <c:pt idx="52">
                  <c:v>39.97</c:v>
                </c:pt>
                <c:pt idx="53">
                  <c:v>39.880000000000003</c:v>
                </c:pt>
                <c:pt idx="54">
                  <c:v>39.85</c:v>
                </c:pt>
                <c:pt idx="55">
                  <c:v>39.880000000000003</c:v>
                </c:pt>
                <c:pt idx="56">
                  <c:v>39.770000000000003</c:v>
                </c:pt>
                <c:pt idx="57" formatCode="General">
                  <c:v>39.71</c:v>
                </c:pt>
                <c:pt idx="58" formatCode="General">
                  <c:v>39.74</c:v>
                </c:pt>
                <c:pt idx="59" formatCode="General">
                  <c:v>40.049999999999997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Hurricane!$E$20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Hurricane!$E$21:$E$80</c:f>
              <c:numCache>
                <c:formatCode>0.00</c:formatCode>
                <c:ptCount val="60"/>
                <c:pt idx="0">
                  <c:v>40.61</c:v>
                </c:pt>
                <c:pt idx="1">
                  <c:v>40.369999999999997</c:v>
                </c:pt>
                <c:pt idx="2">
                  <c:v>40.44</c:v>
                </c:pt>
                <c:pt idx="3">
                  <c:v>40.1</c:v>
                </c:pt>
                <c:pt idx="4">
                  <c:v>40.44</c:v>
                </c:pt>
                <c:pt idx="5">
                  <c:v>40.31</c:v>
                </c:pt>
                <c:pt idx="6">
                  <c:v>40.159999999999997</c:v>
                </c:pt>
                <c:pt idx="7">
                  <c:v>40.03</c:v>
                </c:pt>
                <c:pt idx="8">
                  <c:v>40.159999999999997</c:v>
                </c:pt>
                <c:pt idx="9">
                  <c:v>40.090000000000003</c:v>
                </c:pt>
                <c:pt idx="10">
                  <c:v>40.15</c:v>
                </c:pt>
                <c:pt idx="11">
                  <c:v>40.049999999999997</c:v>
                </c:pt>
                <c:pt idx="12">
                  <c:v>40.76</c:v>
                </c:pt>
                <c:pt idx="13">
                  <c:v>40.31</c:v>
                </c:pt>
                <c:pt idx="14">
                  <c:v>39.99</c:v>
                </c:pt>
                <c:pt idx="15">
                  <c:v>40.04</c:v>
                </c:pt>
                <c:pt idx="16">
                  <c:v>40.11</c:v>
                </c:pt>
                <c:pt idx="17">
                  <c:v>39.93</c:v>
                </c:pt>
                <c:pt idx="18">
                  <c:v>39.840000000000003</c:v>
                </c:pt>
                <c:pt idx="19">
                  <c:v>40.14</c:v>
                </c:pt>
                <c:pt idx="20">
                  <c:v>40.04</c:v>
                </c:pt>
                <c:pt idx="21">
                  <c:v>40.07</c:v>
                </c:pt>
                <c:pt idx="22">
                  <c:v>39.97</c:v>
                </c:pt>
                <c:pt idx="23">
                  <c:v>39.96</c:v>
                </c:pt>
                <c:pt idx="24">
                  <c:v>39.93</c:v>
                </c:pt>
                <c:pt idx="25">
                  <c:v>40.03</c:v>
                </c:pt>
                <c:pt idx="26">
                  <c:v>40.159999999999997</c:v>
                </c:pt>
                <c:pt idx="27">
                  <c:v>40.049999999999997</c:v>
                </c:pt>
                <c:pt idx="28">
                  <c:v>40.11</c:v>
                </c:pt>
                <c:pt idx="29">
                  <c:v>40.01</c:v>
                </c:pt>
                <c:pt idx="30">
                  <c:v>39.99</c:v>
                </c:pt>
                <c:pt idx="31">
                  <c:v>40.15</c:v>
                </c:pt>
                <c:pt idx="32">
                  <c:v>39.880000000000003</c:v>
                </c:pt>
                <c:pt idx="33">
                  <c:v>39.93</c:v>
                </c:pt>
                <c:pt idx="34">
                  <c:v>40.299999999999997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Hurricane!$F$20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Hurricane!$F$21:$F$80</c:f>
              <c:numCache>
                <c:formatCode>0.00</c:formatCode>
                <c:ptCount val="60"/>
                <c:pt idx="0">
                  <c:v>40.409999999999997</c:v>
                </c:pt>
                <c:pt idx="1">
                  <c:v>40.15</c:v>
                </c:pt>
                <c:pt idx="2">
                  <c:v>39.93</c:v>
                </c:pt>
                <c:pt idx="3">
                  <c:v>41.02</c:v>
                </c:pt>
                <c:pt idx="4">
                  <c:v>40.25</c:v>
                </c:pt>
                <c:pt idx="5">
                  <c:v>39.92</c:v>
                </c:pt>
                <c:pt idx="6">
                  <c:v>39.97</c:v>
                </c:pt>
                <c:pt idx="7">
                  <c:v>39.85</c:v>
                </c:pt>
                <c:pt idx="8">
                  <c:v>39.92</c:v>
                </c:pt>
                <c:pt idx="9">
                  <c:v>39.93</c:v>
                </c:pt>
                <c:pt idx="10">
                  <c:v>40</c:v>
                </c:pt>
                <c:pt idx="11">
                  <c:v>39.81</c:v>
                </c:pt>
                <c:pt idx="12">
                  <c:v>39.909999999999997</c:v>
                </c:pt>
                <c:pt idx="13">
                  <c:v>40.01</c:v>
                </c:pt>
                <c:pt idx="14">
                  <c:v>39.9</c:v>
                </c:pt>
                <c:pt idx="15">
                  <c:v>40.19</c:v>
                </c:pt>
                <c:pt idx="16">
                  <c:v>40.07</c:v>
                </c:pt>
                <c:pt idx="17">
                  <c:v>40.36</c:v>
                </c:pt>
                <c:pt idx="18">
                  <c:v>39.94</c:v>
                </c:pt>
                <c:pt idx="19">
                  <c:v>39.92</c:v>
                </c:pt>
                <c:pt idx="20">
                  <c:v>40.06</c:v>
                </c:pt>
                <c:pt idx="21">
                  <c:v>40.1</c:v>
                </c:pt>
                <c:pt idx="22">
                  <c:v>40.090000000000003</c:v>
                </c:pt>
                <c:pt idx="23">
                  <c:v>39.94</c:v>
                </c:pt>
                <c:pt idx="24">
                  <c:v>39.69</c:v>
                </c:pt>
                <c:pt idx="25">
                  <c:v>40.49</c:v>
                </c:pt>
                <c:pt idx="26">
                  <c:v>40.07</c:v>
                </c:pt>
                <c:pt idx="27">
                  <c:v>40</c:v>
                </c:pt>
                <c:pt idx="28">
                  <c:v>39.979999999999997</c:v>
                </c:pt>
                <c:pt idx="29">
                  <c:v>40.299999999999997</c:v>
                </c:pt>
                <c:pt idx="30">
                  <c:v>40.08</c:v>
                </c:pt>
                <c:pt idx="31">
                  <c:v>40.130000000000003</c:v>
                </c:pt>
                <c:pt idx="32">
                  <c:v>40.22</c:v>
                </c:pt>
                <c:pt idx="33">
                  <c:v>40.03</c:v>
                </c:pt>
                <c:pt idx="34">
                  <c:v>40.15</c:v>
                </c:pt>
                <c:pt idx="35">
                  <c:v>39.99</c:v>
                </c:pt>
                <c:pt idx="36">
                  <c:v>40.71</c:v>
                </c:pt>
                <c:pt idx="37">
                  <c:v>40.07</c:v>
                </c:pt>
                <c:pt idx="38">
                  <c:v>39.869999999999997</c:v>
                </c:pt>
                <c:pt idx="39">
                  <c:v>40.090000000000003</c:v>
                </c:pt>
                <c:pt idx="40">
                  <c:v>39.880000000000003</c:v>
                </c:pt>
                <c:pt idx="41">
                  <c:v>39.82</c:v>
                </c:pt>
                <c:pt idx="42">
                  <c:v>39.94</c:v>
                </c:pt>
                <c:pt idx="43">
                  <c:v>40.090000000000003</c:v>
                </c:pt>
                <c:pt idx="44">
                  <c:v>40.01</c:v>
                </c:pt>
                <c:pt idx="45">
                  <c:v>39.9</c:v>
                </c:pt>
                <c:pt idx="46">
                  <c:v>39.85</c:v>
                </c:pt>
                <c:pt idx="47">
                  <c:v>40.01</c:v>
                </c:pt>
                <c:pt idx="48">
                  <c:v>39.96</c:v>
                </c:pt>
                <c:pt idx="49">
                  <c:v>41.05</c:v>
                </c:pt>
                <c:pt idx="50">
                  <c:v>40.409999999999997</c:v>
                </c:pt>
                <c:pt idx="51">
                  <c:v>39.950000000000003</c:v>
                </c:pt>
                <c:pt idx="52">
                  <c:v>39.94</c:v>
                </c:pt>
                <c:pt idx="53">
                  <c:v>40.049999999999997</c:v>
                </c:pt>
                <c:pt idx="54">
                  <c:v>39.86</c:v>
                </c:pt>
                <c:pt idx="55">
                  <c:v>40.46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Hurricane!$G$20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Hurricane!$G$21:$G$80</c:f>
              <c:numCache>
                <c:formatCode>0.00</c:formatCode>
                <c:ptCount val="60"/>
                <c:pt idx="0">
                  <c:v>40.32</c:v>
                </c:pt>
                <c:pt idx="1">
                  <c:v>40.130000000000003</c:v>
                </c:pt>
                <c:pt idx="2">
                  <c:v>39.909999999999997</c:v>
                </c:pt>
                <c:pt idx="3">
                  <c:v>40.28</c:v>
                </c:pt>
                <c:pt idx="4">
                  <c:v>40.69</c:v>
                </c:pt>
                <c:pt idx="5">
                  <c:v>40.08</c:v>
                </c:pt>
                <c:pt idx="6">
                  <c:v>39.97</c:v>
                </c:pt>
                <c:pt idx="7">
                  <c:v>40.03</c:v>
                </c:pt>
                <c:pt idx="8">
                  <c:v>40.729999999999997</c:v>
                </c:pt>
                <c:pt idx="9">
                  <c:v>39.950000000000003</c:v>
                </c:pt>
                <c:pt idx="10">
                  <c:v>39.99</c:v>
                </c:pt>
                <c:pt idx="11">
                  <c:v>39.89</c:v>
                </c:pt>
                <c:pt idx="12">
                  <c:v>40.21</c:v>
                </c:pt>
                <c:pt idx="13">
                  <c:v>40.020000000000003</c:v>
                </c:pt>
                <c:pt idx="14">
                  <c:v>39.979999999999997</c:v>
                </c:pt>
                <c:pt idx="15">
                  <c:v>39.89</c:v>
                </c:pt>
                <c:pt idx="16">
                  <c:v>40.01</c:v>
                </c:pt>
                <c:pt idx="17">
                  <c:v>40.03</c:v>
                </c:pt>
                <c:pt idx="18">
                  <c:v>39.96</c:v>
                </c:pt>
                <c:pt idx="19">
                  <c:v>39.99</c:v>
                </c:pt>
                <c:pt idx="20">
                  <c:v>39.96</c:v>
                </c:pt>
                <c:pt idx="21">
                  <c:v>40.04</c:v>
                </c:pt>
                <c:pt idx="22">
                  <c:v>39.94</c:v>
                </c:pt>
                <c:pt idx="23">
                  <c:v>39.909999999999997</c:v>
                </c:pt>
                <c:pt idx="24">
                  <c:v>39.74</c:v>
                </c:pt>
                <c:pt idx="25">
                  <c:v>39.94</c:v>
                </c:pt>
                <c:pt idx="26">
                  <c:v>39.85</c:v>
                </c:pt>
                <c:pt idx="27">
                  <c:v>39.81</c:v>
                </c:pt>
                <c:pt idx="28">
                  <c:v>39.909999999999997</c:v>
                </c:pt>
                <c:pt idx="29">
                  <c:v>39.799999999999997</c:v>
                </c:pt>
                <c:pt idx="30">
                  <c:v>39.770000000000003</c:v>
                </c:pt>
                <c:pt idx="31">
                  <c:v>39.72</c:v>
                </c:pt>
                <c:pt idx="32">
                  <c:v>39.79</c:v>
                </c:pt>
                <c:pt idx="33">
                  <c:v>39.76</c:v>
                </c:pt>
                <c:pt idx="34">
                  <c:v>39.6</c:v>
                </c:pt>
                <c:pt idx="35">
                  <c:v>39.72</c:v>
                </c:pt>
                <c:pt idx="36">
                  <c:v>39.82</c:v>
                </c:pt>
                <c:pt idx="37">
                  <c:v>40.03</c:v>
                </c:pt>
                <c:pt idx="38">
                  <c:v>40.04</c:v>
                </c:pt>
                <c:pt idx="39">
                  <c:v>40.07</c:v>
                </c:pt>
                <c:pt idx="40">
                  <c:v>40.42</c:v>
                </c:pt>
                <c:pt idx="41">
                  <c:v>39.950000000000003</c:v>
                </c:pt>
                <c:pt idx="42">
                  <c:v>39.97</c:v>
                </c:pt>
                <c:pt idx="43">
                  <c:v>40.07</c:v>
                </c:pt>
                <c:pt idx="44">
                  <c:v>39.82</c:v>
                </c:pt>
                <c:pt idx="45">
                  <c:v>39.799999999999997</c:v>
                </c:pt>
                <c:pt idx="46">
                  <c:v>40.049999999999997</c:v>
                </c:pt>
                <c:pt idx="47">
                  <c:v>39.97</c:v>
                </c:pt>
                <c:pt idx="48">
                  <c:v>39.950000000000003</c:v>
                </c:pt>
                <c:pt idx="49">
                  <c:v>40.06</c:v>
                </c:pt>
                <c:pt idx="50">
                  <c:v>40.200000000000003</c:v>
                </c:pt>
              </c:numCache>
            </c:numRef>
          </c:val>
        </c:ser>
        <c:ser>
          <c:idx val="5"/>
          <c:order val="5"/>
          <c:tx>
            <c:strRef>
              <c:f>Hurricane!$H$20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Hurricane!$H$21:$H$80</c:f>
              <c:numCache>
                <c:formatCode>0.00</c:formatCode>
                <c:ptCount val="60"/>
                <c:pt idx="0">
                  <c:v>40.450000000000003</c:v>
                </c:pt>
                <c:pt idx="1">
                  <c:v>40.33</c:v>
                </c:pt>
                <c:pt idx="2">
                  <c:v>40.08</c:v>
                </c:pt>
                <c:pt idx="3">
                  <c:v>40.200000000000003</c:v>
                </c:pt>
                <c:pt idx="4">
                  <c:v>40.14</c:v>
                </c:pt>
                <c:pt idx="5">
                  <c:v>40.07</c:v>
                </c:pt>
                <c:pt idx="6">
                  <c:v>40.03</c:v>
                </c:pt>
                <c:pt idx="7">
                  <c:v>40.07</c:v>
                </c:pt>
                <c:pt idx="8">
                  <c:v>40.07</c:v>
                </c:pt>
                <c:pt idx="9">
                  <c:v>40.17</c:v>
                </c:pt>
                <c:pt idx="10">
                  <c:v>39.94</c:v>
                </c:pt>
                <c:pt idx="11">
                  <c:v>40.08</c:v>
                </c:pt>
                <c:pt idx="12">
                  <c:v>40.119999999999997</c:v>
                </c:pt>
                <c:pt idx="13">
                  <c:v>40.19</c:v>
                </c:pt>
                <c:pt idx="14">
                  <c:v>40.17</c:v>
                </c:pt>
                <c:pt idx="15">
                  <c:v>39.880000000000003</c:v>
                </c:pt>
                <c:pt idx="16">
                  <c:v>40.11</c:v>
                </c:pt>
                <c:pt idx="17">
                  <c:v>40.130000000000003</c:v>
                </c:pt>
                <c:pt idx="18">
                  <c:v>40.29</c:v>
                </c:pt>
              </c:numCache>
            </c:numRef>
          </c:val>
        </c:ser>
        <c:ser>
          <c:idx val="6"/>
          <c:order val="6"/>
          <c:tx>
            <c:strRef>
              <c:f>Hurricane!$I$20</c:f>
              <c:strCache>
                <c:ptCount val="1"/>
                <c:pt idx="0">
                  <c:v>Стоцки Андрей</c:v>
                </c:pt>
              </c:strCache>
            </c:strRef>
          </c:tx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Hurricane!$I$21:$I$80</c:f>
              <c:numCache>
                <c:formatCode>General</c:formatCode>
                <c:ptCount val="60"/>
                <c:pt idx="0">
                  <c:v>40.08</c:v>
                </c:pt>
                <c:pt idx="1">
                  <c:v>40.03</c:v>
                </c:pt>
                <c:pt idx="2">
                  <c:v>39.9</c:v>
                </c:pt>
                <c:pt idx="3">
                  <c:v>39.909999999999997</c:v>
                </c:pt>
                <c:pt idx="4">
                  <c:v>40.119999999999997</c:v>
                </c:pt>
                <c:pt idx="5">
                  <c:v>39.97</c:v>
                </c:pt>
                <c:pt idx="6">
                  <c:v>40</c:v>
                </c:pt>
                <c:pt idx="7">
                  <c:v>39.79</c:v>
                </c:pt>
                <c:pt idx="8">
                  <c:v>40.15</c:v>
                </c:pt>
                <c:pt idx="9">
                  <c:v>39.96</c:v>
                </c:pt>
                <c:pt idx="10">
                  <c:v>39.86</c:v>
                </c:pt>
                <c:pt idx="11">
                  <c:v>39.82</c:v>
                </c:pt>
                <c:pt idx="12">
                  <c:v>39.869999999999997</c:v>
                </c:pt>
                <c:pt idx="13">
                  <c:v>39.94</c:v>
                </c:pt>
                <c:pt idx="14">
                  <c:v>39.99</c:v>
                </c:pt>
                <c:pt idx="15">
                  <c:v>39.94</c:v>
                </c:pt>
                <c:pt idx="16">
                  <c:v>39.96</c:v>
                </c:pt>
                <c:pt idx="17">
                  <c:v>39.950000000000003</c:v>
                </c:pt>
                <c:pt idx="18">
                  <c:v>39.86</c:v>
                </c:pt>
                <c:pt idx="19">
                  <c:v>40.14</c:v>
                </c:pt>
                <c:pt idx="20">
                  <c:v>39.96</c:v>
                </c:pt>
                <c:pt idx="21">
                  <c:v>39.94</c:v>
                </c:pt>
                <c:pt idx="22">
                  <c:v>39.950000000000003</c:v>
                </c:pt>
                <c:pt idx="23">
                  <c:v>39.86</c:v>
                </c:pt>
                <c:pt idx="24">
                  <c:v>39.9</c:v>
                </c:pt>
                <c:pt idx="25">
                  <c:v>39.94</c:v>
                </c:pt>
                <c:pt idx="26">
                  <c:v>39.97</c:v>
                </c:pt>
                <c:pt idx="27">
                  <c:v>39.950000000000003</c:v>
                </c:pt>
                <c:pt idx="28">
                  <c:v>39.96</c:v>
                </c:pt>
                <c:pt idx="29">
                  <c:v>39.909999999999997</c:v>
                </c:pt>
                <c:pt idx="30">
                  <c:v>39.909999999999997</c:v>
                </c:pt>
                <c:pt idx="31">
                  <c:v>39.83</c:v>
                </c:pt>
                <c:pt idx="32">
                  <c:v>39.83</c:v>
                </c:pt>
                <c:pt idx="33">
                  <c:v>39.909999999999997</c:v>
                </c:pt>
                <c:pt idx="34">
                  <c:v>39.81</c:v>
                </c:pt>
                <c:pt idx="35">
                  <c:v>39.86</c:v>
                </c:pt>
                <c:pt idx="36">
                  <c:v>39.85</c:v>
                </c:pt>
                <c:pt idx="37">
                  <c:v>40.07</c:v>
                </c:pt>
                <c:pt idx="38">
                  <c:v>39.840000000000003</c:v>
                </c:pt>
                <c:pt idx="39">
                  <c:v>39.92</c:v>
                </c:pt>
                <c:pt idx="40">
                  <c:v>39.840000000000003</c:v>
                </c:pt>
                <c:pt idx="41">
                  <c:v>39.83</c:v>
                </c:pt>
                <c:pt idx="42">
                  <c:v>40.07</c:v>
                </c:pt>
                <c:pt idx="43">
                  <c:v>39.82</c:v>
                </c:pt>
                <c:pt idx="44">
                  <c:v>40.06</c:v>
                </c:pt>
                <c:pt idx="45">
                  <c:v>40.409999999999997</c:v>
                </c:pt>
                <c:pt idx="46">
                  <c:v>39.85</c:v>
                </c:pt>
                <c:pt idx="47">
                  <c:v>39.869999999999997</c:v>
                </c:pt>
                <c:pt idx="48">
                  <c:v>39.78</c:v>
                </c:pt>
                <c:pt idx="49">
                  <c:v>39.96</c:v>
                </c:pt>
                <c:pt idx="50">
                  <c:v>40.24</c:v>
                </c:pt>
              </c:numCache>
            </c:numRef>
          </c:val>
        </c:ser>
        <c:ser>
          <c:idx val="7"/>
          <c:order val="7"/>
          <c:tx>
            <c:strRef>
              <c:f>Hurricane!$J$20</c:f>
              <c:strCache>
                <c:ptCount val="1"/>
                <c:pt idx="0">
                  <c:v>Гаврилюк Олег</c:v>
                </c:pt>
              </c:strCache>
            </c:strRef>
          </c:tx>
          <c:marker>
            <c:symbol val="none"/>
          </c:marker>
          <c:cat>
            <c:numRef>
              <c:f>Hurricane!$B$21:$B$80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Hurricane!$J$21:$J$80</c:f>
              <c:numCache>
                <c:formatCode>General</c:formatCode>
                <c:ptCount val="60"/>
                <c:pt idx="0">
                  <c:v>40.08</c:v>
                </c:pt>
                <c:pt idx="1">
                  <c:v>40.340000000000003</c:v>
                </c:pt>
                <c:pt idx="2">
                  <c:v>40.1</c:v>
                </c:pt>
                <c:pt idx="3">
                  <c:v>40.46</c:v>
                </c:pt>
                <c:pt idx="4">
                  <c:v>40.799999999999997</c:v>
                </c:pt>
                <c:pt idx="5">
                  <c:v>40.33</c:v>
                </c:pt>
                <c:pt idx="6">
                  <c:v>39.979999999999997</c:v>
                </c:pt>
                <c:pt idx="7">
                  <c:v>40.08</c:v>
                </c:pt>
                <c:pt idx="8">
                  <c:v>40.22</c:v>
                </c:pt>
                <c:pt idx="9">
                  <c:v>39.99</c:v>
                </c:pt>
                <c:pt idx="10">
                  <c:v>39.909999999999997</c:v>
                </c:pt>
                <c:pt idx="11">
                  <c:v>40.1</c:v>
                </c:pt>
                <c:pt idx="12">
                  <c:v>39.96</c:v>
                </c:pt>
                <c:pt idx="13">
                  <c:v>40.07</c:v>
                </c:pt>
                <c:pt idx="14">
                  <c:v>40.04</c:v>
                </c:pt>
                <c:pt idx="15">
                  <c:v>39.97</c:v>
                </c:pt>
                <c:pt idx="16">
                  <c:v>40.17</c:v>
                </c:pt>
                <c:pt idx="17">
                  <c:v>40.22</c:v>
                </c:pt>
                <c:pt idx="18">
                  <c:v>39.93</c:v>
                </c:pt>
                <c:pt idx="19">
                  <c:v>39.99</c:v>
                </c:pt>
                <c:pt idx="20">
                  <c:v>39.9</c:v>
                </c:pt>
                <c:pt idx="21">
                  <c:v>40.020000000000003</c:v>
                </c:pt>
                <c:pt idx="22">
                  <c:v>40.08</c:v>
                </c:pt>
              </c:numCache>
            </c:numRef>
          </c:val>
        </c:ser>
        <c:marker val="1"/>
        <c:axId val="167189888"/>
        <c:axId val="167224448"/>
      </c:lineChart>
      <c:catAx>
        <c:axId val="167189888"/>
        <c:scaling>
          <c:orientation val="minMax"/>
        </c:scaling>
        <c:axPos val="b"/>
        <c:numFmt formatCode="General" sourceLinked="1"/>
        <c:majorTickMark val="none"/>
        <c:tickLblPos val="nextTo"/>
        <c:crossAx val="167224448"/>
        <c:crosses val="autoZero"/>
        <c:auto val="1"/>
        <c:lblAlgn val="ctr"/>
        <c:lblOffset val="100"/>
      </c:catAx>
      <c:valAx>
        <c:axId val="167224448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671898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Kozaks!$C$21:$C$82</c:f>
              <c:numCache>
                <c:formatCode>0.00</c:formatCode>
                <c:ptCount val="62"/>
                <c:pt idx="0">
                  <c:v>46.1</c:v>
                </c:pt>
                <c:pt idx="1">
                  <c:v>41.04</c:v>
                </c:pt>
                <c:pt idx="2">
                  <c:v>44.03</c:v>
                </c:pt>
                <c:pt idx="3">
                  <c:v>40.71</c:v>
                </c:pt>
                <c:pt idx="4">
                  <c:v>40.43</c:v>
                </c:pt>
                <c:pt idx="5">
                  <c:v>44.01</c:v>
                </c:pt>
                <c:pt idx="6">
                  <c:v>41.53</c:v>
                </c:pt>
                <c:pt idx="7">
                  <c:v>39.979999999999997</c:v>
                </c:pt>
                <c:pt idx="8">
                  <c:v>40.1</c:v>
                </c:pt>
                <c:pt idx="9">
                  <c:v>40.4</c:v>
                </c:pt>
                <c:pt idx="10">
                  <c:v>39.89</c:v>
                </c:pt>
                <c:pt idx="11">
                  <c:v>40.119999999999997</c:v>
                </c:pt>
                <c:pt idx="12">
                  <c:v>39.74</c:v>
                </c:pt>
                <c:pt idx="13">
                  <c:v>39.630000000000003</c:v>
                </c:pt>
                <c:pt idx="14">
                  <c:v>40.01</c:v>
                </c:pt>
                <c:pt idx="15">
                  <c:v>39.869999999999997</c:v>
                </c:pt>
                <c:pt idx="16">
                  <c:v>39.729999999999997</c:v>
                </c:pt>
                <c:pt idx="17">
                  <c:v>39.840000000000003</c:v>
                </c:pt>
                <c:pt idx="18">
                  <c:v>39.67</c:v>
                </c:pt>
                <c:pt idx="19">
                  <c:v>39.83</c:v>
                </c:pt>
                <c:pt idx="20">
                  <c:v>39.76</c:v>
                </c:pt>
                <c:pt idx="21">
                  <c:v>39.83</c:v>
                </c:pt>
                <c:pt idx="22">
                  <c:v>39.67</c:v>
                </c:pt>
                <c:pt idx="23">
                  <c:v>39.69</c:v>
                </c:pt>
                <c:pt idx="24">
                  <c:v>40.21</c:v>
                </c:pt>
                <c:pt idx="25">
                  <c:v>39.61</c:v>
                </c:pt>
                <c:pt idx="26">
                  <c:v>39.799999999999997</c:v>
                </c:pt>
                <c:pt idx="27">
                  <c:v>39.92</c:v>
                </c:pt>
                <c:pt idx="28">
                  <c:v>39.950000000000003</c:v>
                </c:pt>
                <c:pt idx="29">
                  <c:v>40.08</c:v>
                </c:pt>
                <c:pt idx="30">
                  <c:v>39.85</c:v>
                </c:pt>
                <c:pt idx="31">
                  <c:v>40.07</c:v>
                </c:pt>
                <c:pt idx="32">
                  <c:v>39.85</c:v>
                </c:pt>
                <c:pt idx="33">
                  <c:v>39.68</c:v>
                </c:pt>
                <c:pt idx="34">
                  <c:v>39.74</c:v>
                </c:pt>
                <c:pt idx="35">
                  <c:v>39.85</c:v>
                </c:pt>
                <c:pt idx="36">
                  <c:v>40.299999999999997</c:v>
                </c:pt>
                <c:pt idx="37">
                  <c:v>39.950000000000003</c:v>
                </c:pt>
                <c:pt idx="38">
                  <c:v>39.93</c:v>
                </c:pt>
                <c:pt idx="39">
                  <c:v>39.94</c:v>
                </c:pt>
                <c:pt idx="40">
                  <c:v>41.01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Kozaks!$D$21:$D$82</c:f>
              <c:numCache>
                <c:formatCode>0.00</c:formatCode>
                <c:ptCount val="62"/>
                <c:pt idx="0">
                  <c:v>40.159999999999997</c:v>
                </c:pt>
                <c:pt idx="1">
                  <c:v>39.96</c:v>
                </c:pt>
                <c:pt idx="2">
                  <c:v>39.99</c:v>
                </c:pt>
                <c:pt idx="3">
                  <c:v>40.340000000000003</c:v>
                </c:pt>
                <c:pt idx="4">
                  <c:v>40.54</c:v>
                </c:pt>
                <c:pt idx="5">
                  <c:v>40.369999999999997</c:v>
                </c:pt>
                <c:pt idx="6">
                  <c:v>39.909999999999997</c:v>
                </c:pt>
                <c:pt idx="7">
                  <c:v>39.979999999999997</c:v>
                </c:pt>
                <c:pt idx="8">
                  <c:v>40.020000000000003</c:v>
                </c:pt>
                <c:pt idx="9">
                  <c:v>40.11</c:v>
                </c:pt>
                <c:pt idx="10">
                  <c:v>40.01</c:v>
                </c:pt>
                <c:pt idx="11">
                  <c:v>39.78</c:v>
                </c:pt>
                <c:pt idx="12">
                  <c:v>39.799999999999997</c:v>
                </c:pt>
                <c:pt idx="13">
                  <c:v>40.090000000000003</c:v>
                </c:pt>
                <c:pt idx="14">
                  <c:v>39.85</c:v>
                </c:pt>
                <c:pt idx="15">
                  <c:v>40.130000000000003</c:v>
                </c:pt>
                <c:pt idx="16">
                  <c:v>39.950000000000003</c:v>
                </c:pt>
                <c:pt idx="17">
                  <c:v>39.94</c:v>
                </c:pt>
                <c:pt idx="18">
                  <c:v>39.619999999999997</c:v>
                </c:pt>
                <c:pt idx="19">
                  <c:v>39.799999999999997</c:v>
                </c:pt>
                <c:pt idx="20">
                  <c:v>39.78</c:v>
                </c:pt>
                <c:pt idx="21">
                  <c:v>39.79</c:v>
                </c:pt>
                <c:pt idx="22">
                  <c:v>40.07</c:v>
                </c:pt>
                <c:pt idx="23">
                  <c:v>40.33</c:v>
                </c:pt>
                <c:pt idx="24">
                  <c:v>40.020000000000003</c:v>
                </c:pt>
                <c:pt idx="25">
                  <c:v>39.99</c:v>
                </c:pt>
                <c:pt idx="26">
                  <c:v>39.93</c:v>
                </c:pt>
                <c:pt idx="27">
                  <c:v>39.799999999999997</c:v>
                </c:pt>
                <c:pt idx="28">
                  <c:v>40</c:v>
                </c:pt>
                <c:pt idx="29">
                  <c:v>39.630000000000003</c:v>
                </c:pt>
                <c:pt idx="30">
                  <c:v>39.82</c:v>
                </c:pt>
                <c:pt idx="31">
                  <c:v>39.94</c:v>
                </c:pt>
                <c:pt idx="32">
                  <c:v>39.840000000000003</c:v>
                </c:pt>
                <c:pt idx="33">
                  <c:v>39.869999999999997</c:v>
                </c:pt>
                <c:pt idx="34">
                  <c:v>39.78</c:v>
                </c:pt>
                <c:pt idx="35">
                  <c:v>39.89</c:v>
                </c:pt>
                <c:pt idx="36">
                  <c:v>39.71</c:v>
                </c:pt>
                <c:pt idx="37">
                  <c:v>39.78</c:v>
                </c:pt>
                <c:pt idx="38">
                  <c:v>39.909999999999997</c:v>
                </c:pt>
                <c:pt idx="39">
                  <c:v>40.1</c:v>
                </c:pt>
                <c:pt idx="40">
                  <c:v>39.71</c:v>
                </c:pt>
                <c:pt idx="41">
                  <c:v>39.75</c:v>
                </c:pt>
                <c:pt idx="42">
                  <c:v>39.78</c:v>
                </c:pt>
                <c:pt idx="43">
                  <c:v>40.090000000000003</c:v>
                </c:pt>
                <c:pt idx="44">
                  <c:v>39.92</c:v>
                </c:pt>
                <c:pt idx="45">
                  <c:v>39.950000000000003</c:v>
                </c:pt>
                <c:pt idx="46">
                  <c:v>39.97</c:v>
                </c:pt>
                <c:pt idx="47">
                  <c:v>39.89</c:v>
                </c:pt>
                <c:pt idx="48">
                  <c:v>39.82</c:v>
                </c:pt>
                <c:pt idx="49">
                  <c:v>40.22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Kozaks!$E$21:$E$82</c:f>
              <c:numCache>
                <c:formatCode>0.00</c:formatCode>
                <c:ptCount val="62"/>
                <c:pt idx="0">
                  <c:v>41.72</c:v>
                </c:pt>
                <c:pt idx="1">
                  <c:v>40.590000000000003</c:v>
                </c:pt>
                <c:pt idx="2">
                  <c:v>40.21</c:v>
                </c:pt>
                <c:pt idx="3">
                  <c:v>42.17</c:v>
                </c:pt>
                <c:pt idx="4">
                  <c:v>40.53</c:v>
                </c:pt>
                <c:pt idx="5">
                  <c:v>40.03</c:v>
                </c:pt>
                <c:pt idx="6">
                  <c:v>39.979999999999997</c:v>
                </c:pt>
                <c:pt idx="7">
                  <c:v>40.35</c:v>
                </c:pt>
                <c:pt idx="8">
                  <c:v>40.22</c:v>
                </c:pt>
                <c:pt idx="9">
                  <c:v>40.07</c:v>
                </c:pt>
                <c:pt idx="10">
                  <c:v>40.049999999999997</c:v>
                </c:pt>
                <c:pt idx="11">
                  <c:v>39.85</c:v>
                </c:pt>
                <c:pt idx="12">
                  <c:v>39.85</c:v>
                </c:pt>
                <c:pt idx="13">
                  <c:v>39.86</c:v>
                </c:pt>
                <c:pt idx="14">
                  <c:v>39.78</c:v>
                </c:pt>
                <c:pt idx="15">
                  <c:v>40.29</c:v>
                </c:pt>
                <c:pt idx="16">
                  <c:v>39.93</c:v>
                </c:pt>
                <c:pt idx="17">
                  <c:v>40.07</c:v>
                </c:pt>
                <c:pt idx="18">
                  <c:v>39.799999999999997</c:v>
                </c:pt>
                <c:pt idx="19">
                  <c:v>40.229999999999997</c:v>
                </c:pt>
                <c:pt idx="20">
                  <c:v>40.869999999999997</c:v>
                </c:pt>
                <c:pt idx="21">
                  <c:v>39.82</c:v>
                </c:pt>
                <c:pt idx="22">
                  <c:v>40.18</c:v>
                </c:pt>
                <c:pt idx="23">
                  <c:v>39.68</c:v>
                </c:pt>
                <c:pt idx="24">
                  <c:v>39.69</c:v>
                </c:pt>
                <c:pt idx="25">
                  <c:v>39.729999999999997</c:v>
                </c:pt>
                <c:pt idx="26">
                  <c:v>40.49</c:v>
                </c:pt>
                <c:pt idx="27">
                  <c:v>39.85</c:v>
                </c:pt>
                <c:pt idx="28">
                  <c:v>40.08</c:v>
                </c:pt>
                <c:pt idx="29">
                  <c:v>39.76</c:v>
                </c:pt>
                <c:pt idx="30">
                  <c:v>39.69</c:v>
                </c:pt>
                <c:pt idx="31">
                  <c:v>39.729999999999997</c:v>
                </c:pt>
                <c:pt idx="32">
                  <c:v>39.71</c:v>
                </c:pt>
                <c:pt idx="33">
                  <c:v>39.78</c:v>
                </c:pt>
                <c:pt idx="34">
                  <c:v>39.68</c:v>
                </c:pt>
                <c:pt idx="35">
                  <c:v>39.729999999999997</c:v>
                </c:pt>
                <c:pt idx="36">
                  <c:v>39.81</c:v>
                </c:pt>
                <c:pt idx="37">
                  <c:v>39.840000000000003</c:v>
                </c:pt>
                <c:pt idx="38">
                  <c:v>39.700000000000003</c:v>
                </c:pt>
                <c:pt idx="39">
                  <c:v>40.14</c:v>
                </c:pt>
                <c:pt idx="40">
                  <c:v>39.96</c:v>
                </c:pt>
                <c:pt idx="41">
                  <c:v>39.83</c:v>
                </c:pt>
                <c:pt idx="42">
                  <c:v>40.049999999999997</c:v>
                </c:pt>
                <c:pt idx="43">
                  <c:v>39.86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Kozaks!$F$21:$F$82</c:f>
              <c:numCache>
                <c:formatCode>0.00</c:formatCode>
                <c:ptCount val="62"/>
                <c:pt idx="0">
                  <c:v>40.590000000000003</c:v>
                </c:pt>
                <c:pt idx="1">
                  <c:v>40.44</c:v>
                </c:pt>
                <c:pt idx="2">
                  <c:v>40.119999999999997</c:v>
                </c:pt>
                <c:pt idx="3">
                  <c:v>40.369999999999997</c:v>
                </c:pt>
                <c:pt idx="4">
                  <c:v>40.03</c:v>
                </c:pt>
                <c:pt idx="5">
                  <c:v>40.15</c:v>
                </c:pt>
                <c:pt idx="6">
                  <c:v>40</c:v>
                </c:pt>
                <c:pt idx="7">
                  <c:v>39.909999999999997</c:v>
                </c:pt>
                <c:pt idx="8">
                  <c:v>39.799999999999997</c:v>
                </c:pt>
                <c:pt idx="9">
                  <c:v>40</c:v>
                </c:pt>
                <c:pt idx="10">
                  <c:v>40.01</c:v>
                </c:pt>
                <c:pt idx="11">
                  <c:v>39.97</c:v>
                </c:pt>
                <c:pt idx="12">
                  <c:v>40.07</c:v>
                </c:pt>
                <c:pt idx="13">
                  <c:v>40.03</c:v>
                </c:pt>
                <c:pt idx="14">
                  <c:v>40.020000000000003</c:v>
                </c:pt>
                <c:pt idx="15">
                  <c:v>40.08</c:v>
                </c:pt>
                <c:pt idx="16">
                  <c:v>40.14</c:v>
                </c:pt>
                <c:pt idx="17">
                  <c:v>40.049999999999997</c:v>
                </c:pt>
                <c:pt idx="18">
                  <c:v>39.9</c:v>
                </c:pt>
                <c:pt idx="19">
                  <c:v>40.04</c:v>
                </c:pt>
                <c:pt idx="20">
                  <c:v>40.03</c:v>
                </c:pt>
                <c:pt idx="21">
                  <c:v>40.07</c:v>
                </c:pt>
                <c:pt idx="22">
                  <c:v>40.07</c:v>
                </c:pt>
                <c:pt idx="23">
                  <c:v>40.119999999999997</c:v>
                </c:pt>
                <c:pt idx="24">
                  <c:v>39.909999999999997</c:v>
                </c:pt>
                <c:pt idx="25">
                  <c:v>40.090000000000003</c:v>
                </c:pt>
                <c:pt idx="26">
                  <c:v>39.96</c:v>
                </c:pt>
                <c:pt idx="27">
                  <c:v>40.19</c:v>
                </c:pt>
                <c:pt idx="28">
                  <c:v>40.270000000000003</c:v>
                </c:pt>
                <c:pt idx="29">
                  <c:v>40.22</c:v>
                </c:pt>
                <c:pt idx="30">
                  <c:v>40.11</c:v>
                </c:pt>
                <c:pt idx="31">
                  <c:v>39.950000000000003</c:v>
                </c:pt>
                <c:pt idx="32">
                  <c:v>40.07</c:v>
                </c:pt>
                <c:pt idx="33">
                  <c:v>40.130000000000003</c:v>
                </c:pt>
                <c:pt idx="34">
                  <c:v>39.950000000000003</c:v>
                </c:pt>
                <c:pt idx="35">
                  <c:v>40.340000000000003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Kozaks!$G$21:$G$82</c:f>
              <c:numCache>
                <c:formatCode>0.00</c:formatCode>
                <c:ptCount val="62"/>
                <c:pt idx="0">
                  <c:v>39.79</c:v>
                </c:pt>
                <c:pt idx="1">
                  <c:v>39.94</c:v>
                </c:pt>
                <c:pt idx="2">
                  <c:v>39.86</c:v>
                </c:pt>
                <c:pt idx="3">
                  <c:v>40.1</c:v>
                </c:pt>
                <c:pt idx="4">
                  <c:v>39.799999999999997</c:v>
                </c:pt>
                <c:pt idx="5">
                  <c:v>39.76</c:v>
                </c:pt>
                <c:pt idx="6">
                  <c:v>39.82</c:v>
                </c:pt>
                <c:pt idx="7">
                  <c:v>39.83</c:v>
                </c:pt>
                <c:pt idx="8">
                  <c:v>39.72</c:v>
                </c:pt>
                <c:pt idx="9">
                  <c:v>39.76</c:v>
                </c:pt>
                <c:pt idx="10">
                  <c:v>39.57</c:v>
                </c:pt>
                <c:pt idx="11">
                  <c:v>39.869999999999997</c:v>
                </c:pt>
                <c:pt idx="12">
                  <c:v>39.97</c:v>
                </c:pt>
                <c:pt idx="13">
                  <c:v>40.619999999999997</c:v>
                </c:pt>
                <c:pt idx="14">
                  <c:v>39.9</c:v>
                </c:pt>
                <c:pt idx="15">
                  <c:v>39.89</c:v>
                </c:pt>
                <c:pt idx="16">
                  <c:v>39.78</c:v>
                </c:pt>
                <c:pt idx="17">
                  <c:v>39.840000000000003</c:v>
                </c:pt>
                <c:pt idx="18">
                  <c:v>39.880000000000003</c:v>
                </c:pt>
                <c:pt idx="19">
                  <c:v>39.83</c:v>
                </c:pt>
                <c:pt idx="20">
                  <c:v>39.71</c:v>
                </c:pt>
                <c:pt idx="21">
                  <c:v>39.81</c:v>
                </c:pt>
                <c:pt idx="22">
                  <c:v>39.700000000000003</c:v>
                </c:pt>
                <c:pt idx="23">
                  <c:v>40.11</c:v>
                </c:pt>
                <c:pt idx="24">
                  <c:v>39.799999999999997</c:v>
                </c:pt>
                <c:pt idx="25">
                  <c:v>39.840000000000003</c:v>
                </c:pt>
                <c:pt idx="26">
                  <c:v>39.619999999999997</c:v>
                </c:pt>
                <c:pt idx="27">
                  <c:v>39.869999999999997</c:v>
                </c:pt>
                <c:pt idx="28">
                  <c:v>39.83</c:v>
                </c:pt>
                <c:pt idx="29">
                  <c:v>39.799999999999997</c:v>
                </c:pt>
                <c:pt idx="30">
                  <c:v>39.81</c:v>
                </c:pt>
                <c:pt idx="31">
                  <c:v>39.97</c:v>
                </c:pt>
                <c:pt idx="32">
                  <c:v>39.869999999999997</c:v>
                </c:pt>
                <c:pt idx="33">
                  <c:v>39.799999999999997</c:v>
                </c:pt>
                <c:pt idx="34">
                  <c:v>40.21</c:v>
                </c:pt>
                <c:pt idx="35">
                  <c:v>39.69</c:v>
                </c:pt>
                <c:pt idx="36">
                  <c:v>39.86</c:v>
                </c:pt>
                <c:pt idx="37">
                  <c:v>39.659999999999997</c:v>
                </c:pt>
                <c:pt idx="38">
                  <c:v>39.700000000000003</c:v>
                </c:pt>
                <c:pt idx="39">
                  <c:v>39.76</c:v>
                </c:pt>
                <c:pt idx="40">
                  <c:v>39.85</c:v>
                </c:pt>
                <c:pt idx="41">
                  <c:v>40.5</c:v>
                </c:pt>
                <c:pt idx="42">
                  <c:v>40.54</c:v>
                </c:pt>
                <c:pt idx="43">
                  <c:v>40.409999999999997</c:v>
                </c:pt>
                <c:pt idx="44">
                  <c:v>39.9</c:v>
                </c:pt>
                <c:pt idx="45">
                  <c:v>39.86</c:v>
                </c:pt>
                <c:pt idx="46">
                  <c:v>39.770000000000003</c:v>
                </c:pt>
                <c:pt idx="47">
                  <c:v>39.729999999999997</c:v>
                </c:pt>
                <c:pt idx="48">
                  <c:v>39.71</c:v>
                </c:pt>
                <c:pt idx="49">
                  <c:v>39.83</c:v>
                </c:pt>
                <c:pt idx="50">
                  <c:v>39.68</c:v>
                </c:pt>
                <c:pt idx="51">
                  <c:v>39.659999999999997</c:v>
                </c:pt>
                <c:pt idx="52">
                  <c:v>39.619999999999997</c:v>
                </c:pt>
                <c:pt idx="53">
                  <c:v>39.729999999999997</c:v>
                </c:pt>
                <c:pt idx="54">
                  <c:v>39.9</c:v>
                </c:pt>
                <c:pt idx="55">
                  <c:v>39.630000000000003</c:v>
                </c:pt>
                <c:pt idx="56">
                  <c:v>39.67</c:v>
                </c:pt>
                <c:pt idx="57" formatCode="General">
                  <c:v>39.69</c:v>
                </c:pt>
                <c:pt idx="58" formatCode="General">
                  <c:v>39.799999999999997</c:v>
                </c:pt>
                <c:pt idx="59" formatCode="General">
                  <c:v>39.72</c:v>
                </c:pt>
                <c:pt idx="60" formatCode="General">
                  <c:v>39.82</c:v>
                </c:pt>
                <c:pt idx="61" formatCode="General">
                  <c:v>39.9</c:v>
                </c:pt>
              </c:numCache>
            </c:numRef>
          </c:val>
        </c:ser>
        <c:ser>
          <c:idx val="5"/>
          <c:order val="5"/>
          <c:tx>
            <c:strRef>
              <c:f>Kozaks!$H$20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Kozaks!$H$21:$H$82</c:f>
              <c:numCache>
                <c:formatCode>0.00</c:formatCode>
                <c:ptCount val="62"/>
                <c:pt idx="0">
                  <c:v>40.36</c:v>
                </c:pt>
                <c:pt idx="1">
                  <c:v>40.270000000000003</c:v>
                </c:pt>
                <c:pt idx="2">
                  <c:v>40.53</c:v>
                </c:pt>
                <c:pt idx="3">
                  <c:v>40.53</c:v>
                </c:pt>
                <c:pt idx="4">
                  <c:v>40.19</c:v>
                </c:pt>
                <c:pt idx="5">
                  <c:v>40.299999999999997</c:v>
                </c:pt>
                <c:pt idx="6">
                  <c:v>40.159999999999997</c:v>
                </c:pt>
                <c:pt idx="7">
                  <c:v>40.32</c:v>
                </c:pt>
                <c:pt idx="8">
                  <c:v>40.17</c:v>
                </c:pt>
                <c:pt idx="9">
                  <c:v>40.590000000000003</c:v>
                </c:pt>
                <c:pt idx="10">
                  <c:v>40.200000000000003</c:v>
                </c:pt>
                <c:pt idx="11">
                  <c:v>40.04</c:v>
                </c:pt>
                <c:pt idx="12">
                  <c:v>40</c:v>
                </c:pt>
                <c:pt idx="13">
                  <c:v>41.25</c:v>
                </c:pt>
                <c:pt idx="14">
                  <c:v>40.049999999999997</c:v>
                </c:pt>
                <c:pt idx="15">
                  <c:v>40.130000000000003</c:v>
                </c:pt>
                <c:pt idx="16">
                  <c:v>40.159999999999997</c:v>
                </c:pt>
                <c:pt idx="17">
                  <c:v>40.090000000000003</c:v>
                </c:pt>
                <c:pt idx="18">
                  <c:v>40.18</c:v>
                </c:pt>
                <c:pt idx="19">
                  <c:v>40.19</c:v>
                </c:pt>
                <c:pt idx="20">
                  <c:v>40.24</c:v>
                </c:pt>
                <c:pt idx="21">
                  <c:v>40.340000000000003</c:v>
                </c:pt>
                <c:pt idx="22">
                  <c:v>40.42</c:v>
                </c:pt>
                <c:pt idx="23">
                  <c:v>40.42</c:v>
                </c:pt>
                <c:pt idx="24">
                  <c:v>40.32</c:v>
                </c:pt>
                <c:pt idx="25">
                  <c:v>40.03</c:v>
                </c:pt>
                <c:pt idx="26">
                  <c:v>40.18</c:v>
                </c:pt>
                <c:pt idx="27">
                  <c:v>40.06</c:v>
                </c:pt>
                <c:pt idx="28">
                  <c:v>40.03</c:v>
                </c:pt>
                <c:pt idx="29">
                  <c:v>40.049999999999997</c:v>
                </c:pt>
                <c:pt idx="30">
                  <c:v>40.26</c:v>
                </c:pt>
                <c:pt idx="31">
                  <c:v>40.07</c:v>
                </c:pt>
                <c:pt idx="32">
                  <c:v>40.08</c:v>
                </c:pt>
                <c:pt idx="33">
                  <c:v>40</c:v>
                </c:pt>
                <c:pt idx="34">
                  <c:v>40.39</c:v>
                </c:pt>
                <c:pt idx="35">
                  <c:v>40.51</c:v>
                </c:pt>
                <c:pt idx="36">
                  <c:v>40.15</c:v>
                </c:pt>
                <c:pt idx="37">
                  <c:v>41.23</c:v>
                </c:pt>
                <c:pt idx="38">
                  <c:v>40.049999999999997</c:v>
                </c:pt>
                <c:pt idx="39">
                  <c:v>40.020000000000003</c:v>
                </c:pt>
                <c:pt idx="40">
                  <c:v>40.14</c:v>
                </c:pt>
                <c:pt idx="41">
                  <c:v>40.19</c:v>
                </c:pt>
                <c:pt idx="42">
                  <c:v>40.42</c:v>
                </c:pt>
                <c:pt idx="43">
                  <c:v>40.11</c:v>
                </c:pt>
                <c:pt idx="44">
                  <c:v>40.119999999999997</c:v>
                </c:pt>
                <c:pt idx="45">
                  <c:v>40.020000000000003</c:v>
                </c:pt>
                <c:pt idx="46">
                  <c:v>40.049999999999997</c:v>
                </c:pt>
                <c:pt idx="47">
                  <c:v>40.17</c:v>
                </c:pt>
                <c:pt idx="48">
                  <c:v>39.979999999999997</c:v>
                </c:pt>
                <c:pt idx="49">
                  <c:v>40.270000000000003</c:v>
                </c:pt>
                <c:pt idx="50">
                  <c:v>40.14</c:v>
                </c:pt>
                <c:pt idx="51">
                  <c:v>40.18</c:v>
                </c:pt>
                <c:pt idx="52">
                  <c:v>40.98</c:v>
                </c:pt>
              </c:numCache>
            </c:numRef>
          </c:val>
        </c:ser>
        <c:ser>
          <c:idx val="6"/>
          <c:order val="6"/>
          <c:tx>
            <c:strRef>
              <c:f>Kozaks!$I$20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Kozaks!$I$21:$I$82</c:f>
              <c:numCache>
                <c:formatCode>General</c:formatCode>
                <c:ptCount val="62"/>
                <c:pt idx="0">
                  <c:v>39.79</c:v>
                </c:pt>
                <c:pt idx="1">
                  <c:v>39.94</c:v>
                </c:pt>
                <c:pt idx="2">
                  <c:v>39.79</c:v>
                </c:pt>
                <c:pt idx="3">
                  <c:v>39.79</c:v>
                </c:pt>
                <c:pt idx="4">
                  <c:v>39.799999999999997</c:v>
                </c:pt>
                <c:pt idx="5">
                  <c:v>39.9</c:v>
                </c:pt>
                <c:pt idx="6">
                  <c:v>39.619999999999997</c:v>
                </c:pt>
                <c:pt idx="7">
                  <c:v>39.67</c:v>
                </c:pt>
                <c:pt idx="8">
                  <c:v>39.619999999999997</c:v>
                </c:pt>
                <c:pt idx="9">
                  <c:v>39.630000000000003</c:v>
                </c:pt>
                <c:pt idx="10">
                  <c:v>39.72</c:v>
                </c:pt>
                <c:pt idx="11">
                  <c:v>39.71</c:v>
                </c:pt>
                <c:pt idx="12">
                  <c:v>39.549999999999997</c:v>
                </c:pt>
                <c:pt idx="13">
                  <c:v>39.659999999999997</c:v>
                </c:pt>
                <c:pt idx="14">
                  <c:v>39.75</c:v>
                </c:pt>
                <c:pt idx="15">
                  <c:v>39.700000000000003</c:v>
                </c:pt>
                <c:pt idx="16">
                  <c:v>39.78</c:v>
                </c:pt>
                <c:pt idx="17">
                  <c:v>39.909999999999997</c:v>
                </c:pt>
                <c:pt idx="18">
                  <c:v>39.94</c:v>
                </c:pt>
                <c:pt idx="19">
                  <c:v>39.729999999999997</c:v>
                </c:pt>
                <c:pt idx="20">
                  <c:v>39.74</c:v>
                </c:pt>
                <c:pt idx="21">
                  <c:v>39.65</c:v>
                </c:pt>
                <c:pt idx="22">
                  <c:v>39.86</c:v>
                </c:pt>
                <c:pt idx="23">
                  <c:v>39.880000000000003</c:v>
                </c:pt>
                <c:pt idx="24">
                  <c:v>39.83</c:v>
                </c:pt>
              </c:numCache>
            </c:numRef>
          </c:val>
        </c:ser>
        <c:ser>
          <c:idx val="7"/>
          <c:order val="7"/>
          <c:tx>
            <c:strRef>
              <c:f>Kozaks!$J$20</c:f>
              <c:strCache>
                <c:ptCount val="1"/>
                <c:pt idx="0">
                  <c:v>Голубченко Саша</c:v>
                </c:pt>
              </c:strCache>
            </c:strRef>
          </c:tx>
          <c:marker>
            <c:symbol val="none"/>
          </c:marker>
          <c:cat>
            <c:numRef>
              <c:f>Kozaks!$B$21:$B$82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Kozaks!$J$21:$J$82</c:f>
              <c:numCache>
                <c:formatCode>General</c:formatCode>
                <c:ptCount val="62"/>
                <c:pt idx="0">
                  <c:v>39.96</c:v>
                </c:pt>
                <c:pt idx="1">
                  <c:v>39.979999999999997</c:v>
                </c:pt>
                <c:pt idx="2">
                  <c:v>40.15</c:v>
                </c:pt>
                <c:pt idx="3">
                  <c:v>40.04</c:v>
                </c:pt>
                <c:pt idx="4">
                  <c:v>39.99</c:v>
                </c:pt>
                <c:pt idx="5">
                  <c:v>40.04</c:v>
                </c:pt>
                <c:pt idx="6">
                  <c:v>39.93</c:v>
                </c:pt>
                <c:pt idx="7">
                  <c:v>40.020000000000003</c:v>
                </c:pt>
                <c:pt idx="8">
                  <c:v>40.03</c:v>
                </c:pt>
                <c:pt idx="9">
                  <c:v>40.159999999999997</c:v>
                </c:pt>
                <c:pt idx="10">
                  <c:v>39.85</c:v>
                </c:pt>
                <c:pt idx="11">
                  <c:v>40.479999999999997</c:v>
                </c:pt>
                <c:pt idx="12">
                  <c:v>39.869999999999997</c:v>
                </c:pt>
                <c:pt idx="13">
                  <c:v>39.909999999999997</c:v>
                </c:pt>
                <c:pt idx="14">
                  <c:v>39.869999999999997</c:v>
                </c:pt>
                <c:pt idx="15">
                  <c:v>39.96</c:v>
                </c:pt>
                <c:pt idx="16">
                  <c:v>39.909999999999997</c:v>
                </c:pt>
                <c:pt idx="17">
                  <c:v>39.99</c:v>
                </c:pt>
                <c:pt idx="18">
                  <c:v>39.799999999999997</c:v>
                </c:pt>
                <c:pt idx="19">
                  <c:v>40.380000000000003</c:v>
                </c:pt>
                <c:pt idx="20">
                  <c:v>39.869999999999997</c:v>
                </c:pt>
                <c:pt idx="21">
                  <c:v>39.840000000000003</c:v>
                </c:pt>
                <c:pt idx="22">
                  <c:v>39.86</c:v>
                </c:pt>
                <c:pt idx="23">
                  <c:v>39.72</c:v>
                </c:pt>
                <c:pt idx="24">
                  <c:v>39.83</c:v>
                </c:pt>
              </c:numCache>
            </c:numRef>
          </c:val>
        </c:ser>
        <c:marker val="1"/>
        <c:axId val="168966400"/>
        <c:axId val="169005056"/>
      </c:lineChart>
      <c:catAx>
        <c:axId val="168966400"/>
        <c:scaling>
          <c:orientation val="minMax"/>
        </c:scaling>
        <c:axPos val="b"/>
        <c:numFmt formatCode="General" sourceLinked="1"/>
        <c:majorTickMark val="none"/>
        <c:tickLblPos val="nextTo"/>
        <c:crossAx val="169005056"/>
        <c:crosses val="autoZero"/>
        <c:auto val="1"/>
        <c:lblAlgn val="ctr"/>
        <c:lblOffset val="100"/>
      </c:catAx>
      <c:valAx>
        <c:axId val="169005056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6896640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6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JustKart!$C$20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JustKart!$C$21:$C$83</c:f>
              <c:numCache>
                <c:formatCode>0.00</c:formatCode>
                <c:ptCount val="63"/>
                <c:pt idx="0">
                  <c:v>45.46</c:v>
                </c:pt>
                <c:pt idx="1">
                  <c:v>41</c:v>
                </c:pt>
                <c:pt idx="2">
                  <c:v>41.28</c:v>
                </c:pt>
                <c:pt idx="3">
                  <c:v>40.58</c:v>
                </c:pt>
                <c:pt idx="4">
                  <c:v>40.409999999999997</c:v>
                </c:pt>
                <c:pt idx="5">
                  <c:v>40.299999999999997</c:v>
                </c:pt>
                <c:pt idx="6">
                  <c:v>40.29</c:v>
                </c:pt>
                <c:pt idx="7">
                  <c:v>40.33</c:v>
                </c:pt>
                <c:pt idx="8">
                  <c:v>40.299999999999997</c:v>
                </c:pt>
                <c:pt idx="9">
                  <c:v>39.99</c:v>
                </c:pt>
                <c:pt idx="10">
                  <c:v>40.200000000000003</c:v>
                </c:pt>
                <c:pt idx="11">
                  <c:v>40.159999999999997</c:v>
                </c:pt>
                <c:pt idx="12">
                  <c:v>40.1</c:v>
                </c:pt>
                <c:pt idx="13">
                  <c:v>40.159999999999997</c:v>
                </c:pt>
                <c:pt idx="14">
                  <c:v>40.11</c:v>
                </c:pt>
                <c:pt idx="15">
                  <c:v>40.130000000000003</c:v>
                </c:pt>
                <c:pt idx="16">
                  <c:v>39.950000000000003</c:v>
                </c:pt>
                <c:pt idx="17">
                  <c:v>40.049999999999997</c:v>
                </c:pt>
                <c:pt idx="18">
                  <c:v>40.090000000000003</c:v>
                </c:pt>
                <c:pt idx="19">
                  <c:v>39.979999999999997</c:v>
                </c:pt>
                <c:pt idx="20">
                  <c:v>40.07</c:v>
                </c:pt>
                <c:pt idx="21">
                  <c:v>40.11</c:v>
                </c:pt>
                <c:pt idx="22">
                  <c:v>40.03</c:v>
                </c:pt>
                <c:pt idx="23">
                  <c:v>40.01</c:v>
                </c:pt>
                <c:pt idx="24">
                  <c:v>40.26</c:v>
                </c:pt>
                <c:pt idx="25">
                  <c:v>40.17</c:v>
                </c:pt>
                <c:pt idx="26">
                  <c:v>40.06</c:v>
                </c:pt>
                <c:pt idx="27">
                  <c:v>40.299999999999997</c:v>
                </c:pt>
                <c:pt idx="28">
                  <c:v>40.15</c:v>
                </c:pt>
                <c:pt idx="29">
                  <c:v>40.04</c:v>
                </c:pt>
                <c:pt idx="30">
                  <c:v>40.380000000000003</c:v>
                </c:pt>
                <c:pt idx="31">
                  <c:v>39.880000000000003</c:v>
                </c:pt>
                <c:pt idx="32">
                  <c:v>39.979999999999997</c:v>
                </c:pt>
                <c:pt idx="33">
                  <c:v>40.14</c:v>
                </c:pt>
                <c:pt idx="34">
                  <c:v>39.9</c:v>
                </c:pt>
                <c:pt idx="35">
                  <c:v>40.24</c:v>
                </c:pt>
                <c:pt idx="36">
                  <c:v>40.75</c:v>
                </c:pt>
                <c:pt idx="37">
                  <c:v>40.17</c:v>
                </c:pt>
                <c:pt idx="38">
                  <c:v>40.06</c:v>
                </c:pt>
                <c:pt idx="39">
                  <c:v>40.229999999999997</c:v>
                </c:pt>
                <c:pt idx="40">
                  <c:v>41.69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JustKart!$D$20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JustKart!$D$21:$D$83</c:f>
              <c:numCache>
                <c:formatCode>0.00</c:formatCode>
                <c:ptCount val="63"/>
                <c:pt idx="0">
                  <c:v>40.42</c:v>
                </c:pt>
                <c:pt idx="1">
                  <c:v>40.07</c:v>
                </c:pt>
                <c:pt idx="2">
                  <c:v>40.22</c:v>
                </c:pt>
                <c:pt idx="3">
                  <c:v>39.880000000000003</c:v>
                </c:pt>
                <c:pt idx="4">
                  <c:v>39.74</c:v>
                </c:pt>
                <c:pt idx="5">
                  <c:v>40.409999999999997</c:v>
                </c:pt>
                <c:pt idx="6">
                  <c:v>39.89</c:v>
                </c:pt>
                <c:pt idx="7">
                  <c:v>39.979999999999997</c:v>
                </c:pt>
                <c:pt idx="8">
                  <c:v>39.86</c:v>
                </c:pt>
                <c:pt idx="9">
                  <c:v>39.93</c:v>
                </c:pt>
                <c:pt idx="10">
                  <c:v>39.79</c:v>
                </c:pt>
                <c:pt idx="11">
                  <c:v>39.799999999999997</c:v>
                </c:pt>
                <c:pt idx="12">
                  <c:v>39.65</c:v>
                </c:pt>
                <c:pt idx="13">
                  <c:v>39.81</c:v>
                </c:pt>
                <c:pt idx="14">
                  <c:v>39.909999999999997</c:v>
                </c:pt>
                <c:pt idx="15">
                  <c:v>39.94</c:v>
                </c:pt>
                <c:pt idx="16">
                  <c:v>39.869999999999997</c:v>
                </c:pt>
                <c:pt idx="17">
                  <c:v>39.78</c:v>
                </c:pt>
                <c:pt idx="18">
                  <c:v>39.94</c:v>
                </c:pt>
                <c:pt idx="19">
                  <c:v>39.89</c:v>
                </c:pt>
                <c:pt idx="20">
                  <c:v>39.799999999999997</c:v>
                </c:pt>
                <c:pt idx="21">
                  <c:v>39.74</c:v>
                </c:pt>
                <c:pt idx="22">
                  <c:v>39.659999999999997</c:v>
                </c:pt>
                <c:pt idx="23">
                  <c:v>39.93</c:v>
                </c:pt>
                <c:pt idx="24">
                  <c:v>39.909999999999997</c:v>
                </c:pt>
                <c:pt idx="25">
                  <c:v>39.81</c:v>
                </c:pt>
                <c:pt idx="26">
                  <c:v>40.24</c:v>
                </c:pt>
                <c:pt idx="27">
                  <c:v>39.840000000000003</c:v>
                </c:pt>
                <c:pt idx="28">
                  <c:v>39.78</c:v>
                </c:pt>
                <c:pt idx="29">
                  <c:v>39.69</c:v>
                </c:pt>
                <c:pt idx="30">
                  <c:v>39.75</c:v>
                </c:pt>
                <c:pt idx="31">
                  <c:v>39.67</c:v>
                </c:pt>
                <c:pt idx="32">
                  <c:v>39.85</c:v>
                </c:pt>
                <c:pt idx="33">
                  <c:v>39.85</c:v>
                </c:pt>
                <c:pt idx="34">
                  <c:v>39.82</c:v>
                </c:pt>
                <c:pt idx="35">
                  <c:v>39.58</c:v>
                </c:pt>
                <c:pt idx="36">
                  <c:v>39.659999999999997</c:v>
                </c:pt>
                <c:pt idx="37">
                  <c:v>40.57</c:v>
                </c:pt>
                <c:pt idx="38">
                  <c:v>39.909999999999997</c:v>
                </c:pt>
                <c:pt idx="39">
                  <c:v>39.700000000000003</c:v>
                </c:pt>
                <c:pt idx="40">
                  <c:v>39.82</c:v>
                </c:pt>
                <c:pt idx="41">
                  <c:v>39.71</c:v>
                </c:pt>
                <c:pt idx="42">
                  <c:v>39.799999999999997</c:v>
                </c:pt>
                <c:pt idx="43">
                  <c:v>39.79</c:v>
                </c:pt>
                <c:pt idx="44">
                  <c:v>39.86</c:v>
                </c:pt>
                <c:pt idx="45">
                  <c:v>39.89</c:v>
                </c:pt>
                <c:pt idx="46">
                  <c:v>39.76</c:v>
                </c:pt>
                <c:pt idx="47">
                  <c:v>40.4</c:v>
                </c:pt>
                <c:pt idx="48">
                  <c:v>40.25</c:v>
                </c:pt>
                <c:pt idx="49">
                  <c:v>40.1</c:v>
                </c:pt>
                <c:pt idx="50">
                  <c:v>39.93</c:v>
                </c:pt>
                <c:pt idx="51">
                  <c:v>39.82</c:v>
                </c:pt>
                <c:pt idx="52">
                  <c:v>39.950000000000003</c:v>
                </c:pt>
                <c:pt idx="53">
                  <c:v>39.94</c:v>
                </c:pt>
                <c:pt idx="54">
                  <c:v>40.04</c:v>
                </c:pt>
                <c:pt idx="55">
                  <c:v>39.9</c:v>
                </c:pt>
                <c:pt idx="56">
                  <c:v>39.76</c:v>
                </c:pt>
                <c:pt idx="57" formatCode="General">
                  <c:v>40.07</c:v>
                </c:pt>
                <c:pt idx="58" formatCode="General">
                  <c:v>39.96</c:v>
                </c:pt>
                <c:pt idx="59" formatCode="General">
                  <c:v>39.86</c:v>
                </c:pt>
                <c:pt idx="60" formatCode="General">
                  <c:v>40.07</c:v>
                </c:pt>
                <c:pt idx="61" formatCode="General">
                  <c:v>40.479999999999997</c:v>
                </c:pt>
                <c:pt idx="62" formatCode="General">
                  <c:v>41.89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JustKart!$E$20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JustKart!$E$21:$E$83</c:f>
              <c:numCache>
                <c:formatCode>0.00</c:formatCode>
                <c:ptCount val="63"/>
                <c:pt idx="0">
                  <c:v>40.72</c:v>
                </c:pt>
                <c:pt idx="1">
                  <c:v>40.33</c:v>
                </c:pt>
                <c:pt idx="2">
                  <c:v>40.770000000000003</c:v>
                </c:pt>
                <c:pt idx="3">
                  <c:v>40.42</c:v>
                </c:pt>
                <c:pt idx="4">
                  <c:v>40.33</c:v>
                </c:pt>
                <c:pt idx="5">
                  <c:v>40.380000000000003</c:v>
                </c:pt>
                <c:pt idx="6">
                  <c:v>40.299999999999997</c:v>
                </c:pt>
                <c:pt idx="7">
                  <c:v>41.69</c:v>
                </c:pt>
                <c:pt idx="8">
                  <c:v>40.28</c:v>
                </c:pt>
                <c:pt idx="9">
                  <c:v>40.22</c:v>
                </c:pt>
                <c:pt idx="10">
                  <c:v>40.17</c:v>
                </c:pt>
                <c:pt idx="11">
                  <c:v>40</c:v>
                </c:pt>
                <c:pt idx="12">
                  <c:v>39.82</c:v>
                </c:pt>
                <c:pt idx="13">
                  <c:v>39.840000000000003</c:v>
                </c:pt>
                <c:pt idx="14">
                  <c:v>40.75</c:v>
                </c:pt>
                <c:pt idx="15">
                  <c:v>41.39</c:v>
                </c:pt>
                <c:pt idx="16">
                  <c:v>41.31</c:v>
                </c:pt>
                <c:pt idx="17">
                  <c:v>40.1</c:v>
                </c:pt>
                <c:pt idx="18">
                  <c:v>39.909999999999997</c:v>
                </c:pt>
                <c:pt idx="19">
                  <c:v>40.15</c:v>
                </c:pt>
                <c:pt idx="20">
                  <c:v>40.1</c:v>
                </c:pt>
                <c:pt idx="21">
                  <c:v>40.229999999999997</c:v>
                </c:pt>
                <c:pt idx="22">
                  <c:v>40.26</c:v>
                </c:pt>
                <c:pt idx="23">
                  <c:v>40.4</c:v>
                </c:pt>
                <c:pt idx="24">
                  <c:v>41.29</c:v>
                </c:pt>
                <c:pt idx="25">
                  <c:v>40.18</c:v>
                </c:pt>
                <c:pt idx="26">
                  <c:v>40.01</c:v>
                </c:pt>
                <c:pt idx="27">
                  <c:v>40.42</c:v>
                </c:pt>
                <c:pt idx="28">
                  <c:v>39.9</c:v>
                </c:pt>
                <c:pt idx="29">
                  <c:v>40.119999999999997</c:v>
                </c:pt>
                <c:pt idx="30">
                  <c:v>39.86</c:v>
                </c:pt>
                <c:pt idx="31">
                  <c:v>39.92</c:v>
                </c:pt>
                <c:pt idx="32">
                  <c:v>40.03</c:v>
                </c:pt>
                <c:pt idx="33">
                  <c:v>40.08</c:v>
                </c:pt>
                <c:pt idx="34">
                  <c:v>40.07</c:v>
                </c:pt>
                <c:pt idx="35">
                  <c:v>39.96</c:v>
                </c:pt>
                <c:pt idx="36">
                  <c:v>40.020000000000003</c:v>
                </c:pt>
                <c:pt idx="37">
                  <c:v>40.11</c:v>
                </c:pt>
                <c:pt idx="38">
                  <c:v>40.25</c:v>
                </c:pt>
                <c:pt idx="39">
                  <c:v>40.22</c:v>
                </c:pt>
                <c:pt idx="40">
                  <c:v>40.19</c:v>
                </c:pt>
                <c:pt idx="41">
                  <c:v>40.07</c:v>
                </c:pt>
                <c:pt idx="42">
                  <c:v>39.76</c:v>
                </c:pt>
                <c:pt idx="43">
                  <c:v>40.18</c:v>
                </c:pt>
                <c:pt idx="44">
                  <c:v>39.880000000000003</c:v>
                </c:pt>
                <c:pt idx="45">
                  <c:v>39.96</c:v>
                </c:pt>
                <c:pt idx="46">
                  <c:v>40.07</c:v>
                </c:pt>
                <c:pt idx="47">
                  <c:v>40.14</c:v>
                </c:pt>
                <c:pt idx="48">
                  <c:v>40.19</c:v>
                </c:pt>
                <c:pt idx="49">
                  <c:v>40.17</c:v>
                </c:pt>
                <c:pt idx="50">
                  <c:v>39.99</c:v>
                </c:pt>
                <c:pt idx="51">
                  <c:v>40.33</c:v>
                </c:pt>
                <c:pt idx="52">
                  <c:v>40.19</c:v>
                </c:pt>
                <c:pt idx="53">
                  <c:v>40.49</c:v>
                </c:pt>
                <c:pt idx="54">
                  <c:v>40.43</c:v>
                </c:pt>
                <c:pt idx="55">
                  <c:v>41</c:v>
                </c:pt>
                <c:pt idx="56">
                  <c:v>39.82</c:v>
                </c:pt>
                <c:pt idx="57" formatCode="General">
                  <c:v>39.97</c:v>
                </c:pt>
                <c:pt idx="58" formatCode="General">
                  <c:v>39.76</c:v>
                </c:pt>
                <c:pt idx="59" formatCode="General">
                  <c:v>40.29</c:v>
                </c:pt>
                <c:pt idx="60" formatCode="General">
                  <c:v>40.03</c:v>
                </c:pt>
                <c:pt idx="61" formatCode="General">
                  <c:v>40.1</c:v>
                </c:pt>
                <c:pt idx="62" formatCode="General">
                  <c:v>40.32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JustKart!$F$20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JustKart!$F$21:$F$83</c:f>
              <c:numCache>
                <c:formatCode>0.00</c:formatCode>
                <c:ptCount val="63"/>
                <c:pt idx="0">
                  <c:v>40.69</c:v>
                </c:pt>
                <c:pt idx="1">
                  <c:v>40.78</c:v>
                </c:pt>
                <c:pt idx="2">
                  <c:v>40.81</c:v>
                </c:pt>
                <c:pt idx="3">
                  <c:v>40.29</c:v>
                </c:pt>
                <c:pt idx="4">
                  <c:v>40.299999999999997</c:v>
                </c:pt>
                <c:pt idx="5">
                  <c:v>40.26</c:v>
                </c:pt>
                <c:pt idx="6">
                  <c:v>40.43</c:v>
                </c:pt>
                <c:pt idx="7">
                  <c:v>40.36</c:v>
                </c:pt>
                <c:pt idx="8">
                  <c:v>40.28</c:v>
                </c:pt>
                <c:pt idx="9">
                  <c:v>40.270000000000003</c:v>
                </c:pt>
                <c:pt idx="10">
                  <c:v>40.4</c:v>
                </c:pt>
                <c:pt idx="11">
                  <c:v>40.159999999999997</c:v>
                </c:pt>
                <c:pt idx="12">
                  <c:v>41.03</c:v>
                </c:pt>
                <c:pt idx="13">
                  <c:v>40.549999999999997</c:v>
                </c:pt>
                <c:pt idx="14">
                  <c:v>40.44</c:v>
                </c:pt>
                <c:pt idx="15">
                  <c:v>40.619999999999997</c:v>
                </c:pt>
                <c:pt idx="16">
                  <c:v>40.04</c:v>
                </c:pt>
                <c:pt idx="17">
                  <c:v>40.159999999999997</c:v>
                </c:pt>
                <c:pt idx="18">
                  <c:v>40.049999999999997</c:v>
                </c:pt>
                <c:pt idx="19">
                  <c:v>40.369999999999997</c:v>
                </c:pt>
                <c:pt idx="20">
                  <c:v>40.35</c:v>
                </c:pt>
                <c:pt idx="21">
                  <c:v>41.13</c:v>
                </c:pt>
                <c:pt idx="22">
                  <c:v>40.26</c:v>
                </c:pt>
                <c:pt idx="23">
                  <c:v>40.24</c:v>
                </c:pt>
                <c:pt idx="24">
                  <c:v>40.42</c:v>
                </c:pt>
                <c:pt idx="25">
                  <c:v>40.46</c:v>
                </c:pt>
                <c:pt idx="26">
                  <c:v>40.25</c:v>
                </c:pt>
                <c:pt idx="27">
                  <c:v>41.52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JustKart!$G$20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JustKart!$G$21:$G$83</c:f>
              <c:numCache>
                <c:formatCode>0.00</c:formatCode>
                <c:ptCount val="63"/>
                <c:pt idx="0">
                  <c:v>40.590000000000003</c:v>
                </c:pt>
                <c:pt idx="1">
                  <c:v>40.28</c:v>
                </c:pt>
                <c:pt idx="2">
                  <c:v>40.450000000000003</c:v>
                </c:pt>
                <c:pt idx="3">
                  <c:v>40.42</c:v>
                </c:pt>
                <c:pt idx="4">
                  <c:v>40.450000000000003</c:v>
                </c:pt>
                <c:pt idx="5">
                  <c:v>41.34</c:v>
                </c:pt>
                <c:pt idx="6">
                  <c:v>40.35</c:v>
                </c:pt>
                <c:pt idx="7">
                  <c:v>40.32</c:v>
                </c:pt>
                <c:pt idx="8">
                  <c:v>40.450000000000003</c:v>
                </c:pt>
                <c:pt idx="9">
                  <c:v>40.270000000000003</c:v>
                </c:pt>
                <c:pt idx="10">
                  <c:v>40.159999999999997</c:v>
                </c:pt>
                <c:pt idx="11">
                  <c:v>40.229999999999997</c:v>
                </c:pt>
                <c:pt idx="12">
                  <c:v>40.270000000000003</c:v>
                </c:pt>
                <c:pt idx="13">
                  <c:v>40.130000000000003</c:v>
                </c:pt>
                <c:pt idx="14">
                  <c:v>40.369999999999997</c:v>
                </c:pt>
                <c:pt idx="15">
                  <c:v>40.119999999999997</c:v>
                </c:pt>
                <c:pt idx="16">
                  <c:v>40.99</c:v>
                </c:pt>
                <c:pt idx="17">
                  <c:v>40.380000000000003</c:v>
                </c:pt>
                <c:pt idx="18">
                  <c:v>41.16</c:v>
                </c:pt>
                <c:pt idx="19">
                  <c:v>40.17</c:v>
                </c:pt>
                <c:pt idx="20">
                  <c:v>40.270000000000003</c:v>
                </c:pt>
                <c:pt idx="21">
                  <c:v>40.06</c:v>
                </c:pt>
                <c:pt idx="22">
                  <c:v>40.47</c:v>
                </c:pt>
                <c:pt idx="23">
                  <c:v>40.369999999999997</c:v>
                </c:pt>
                <c:pt idx="24">
                  <c:v>40.229999999999997</c:v>
                </c:pt>
                <c:pt idx="25">
                  <c:v>40.11</c:v>
                </c:pt>
                <c:pt idx="26">
                  <c:v>40.54</c:v>
                </c:pt>
                <c:pt idx="27">
                  <c:v>40.15</c:v>
                </c:pt>
                <c:pt idx="28">
                  <c:v>40.17</c:v>
                </c:pt>
                <c:pt idx="29">
                  <c:v>40.42</c:v>
                </c:pt>
                <c:pt idx="30">
                  <c:v>40.159999999999997</c:v>
                </c:pt>
                <c:pt idx="31">
                  <c:v>40.32</c:v>
                </c:pt>
                <c:pt idx="32">
                  <c:v>40.21</c:v>
                </c:pt>
                <c:pt idx="33">
                  <c:v>40.47</c:v>
                </c:pt>
                <c:pt idx="34">
                  <c:v>40.42</c:v>
                </c:pt>
                <c:pt idx="35">
                  <c:v>40.49</c:v>
                </c:pt>
              </c:numCache>
            </c:numRef>
          </c:val>
        </c:ser>
        <c:ser>
          <c:idx val="5"/>
          <c:order val="5"/>
          <c:tx>
            <c:strRef>
              <c:f>JustKart!$H$20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JustKart!$H$21:$H$83</c:f>
              <c:numCache>
                <c:formatCode>0.00</c:formatCode>
                <c:ptCount val="63"/>
                <c:pt idx="0">
                  <c:v>40.229999999999997</c:v>
                </c:pt>
                <c:pt idx="1">
                  <c:v>40.08</c:v>
                </c:pt>
                <c:pt idx="2">
                  <c:v>40.229999999999997</c:v>
                </c:pt>
                <c:pt idx="3">
                  <c:v>39.979999999999997</c:v>
                </c:pt>
                <c:pt idx="4">
                  <c:v>40.18</c:v>
                </c:pt>
                <c:pt idx="5">
                  <c:v>40.4</c:v>
                </c:pt>
                <c:pt idx="6">
                  <c:v>40.020000000000003</c:v>
                </c:pt>
                <c:pt idx="7">
                  <c:v>40.21</c:v>
                </c:pt>
                <c:pt idx="8">
                  <c:v>40.04</c:v>
                </c:pt>
                <c:pt idx="9">
                  <c:v>40.1</c:v>
                </c:pt>
                <c:pt idx="10">
                  <c:v>39.880000000000003</c:v>
                </c:pt>
                <c:pt idx="11">
                  <c:v>40.090000000000003</c:v>
                </c:pt>
                <c:pt idx="12">
                  <c:v>39.94</c:v>
                </c:pt>
                <c:pt idx="13">
                  <c:v>40.35</c:v>
                </c:pt>
                <c:pt idx="14">
                  <c:v>40.21</c:v>
                </c:pt>
                <c:pt idx="15">
                  <c:v>39.950000000000003</c:v>
                </c:pt>
                <c:pt idx="16">
                  <c:v>40.07</c:v>
                </c:pt>
                <c:pt idx="17">
                  <c:v>40.01</c:v>
                </c:pt>
                <c:pt idx="18">
                  <c:v>40.090000000000003</c:v>
                </c:pt>
                <c:pt idx="19">
                  <c:v>40.270000000000003</c:v>
                </c:pt>
                <c:pt idx="20">
                  <c:v>40.01</c:v>
                </c:pt>
                <c:pt idx="21">
                  <c:v>40.17</c:v>
                </c:pt>
                <c:pt idx="22">
                  <c:v>40.21</c:v>
                </c:pt>
                <c:pt idx="23">
                  <c:v>40</c:v>
                </c:pt>
                <c:pt idx="24">
                  <c:v>39.979999999999997</c:v>
                </c:pt>
                <c:pt idx="25">
                  <c:v>39.94</c:v>
                </c:pt>
                <c:pt idx="26">
                  <c:v>39.840000000000003</c:v>
                </c:pt>
                <c:pt idx="27">
                  <c:v>40.19</c:v>
                </c:pt>
                <c:pt idx="28">
                  <c:v>39.96</c:v>
                </c:pt>
                <c:pt idx="29">
                  <c:v>39.96</c:v>
                </c:pt>
                <c:pt idx="30">
                  <c:v>40.03</c:v>
                </c:pt>
                <c:pt idx="31">
                  <c:v>40.049999999999997</c:v>
                </c:pt>
                <c:pt idx="32">
                  <c:v>39.96</c:v>
                </c:pt>
                <c:pt idx="33">
                  <c:v>41.15</c:v>
                </c:pt>
                <c:pt idx="34">
                  <c:v>40.299999999999997</c:v>
                </c:pt>
                <c:pt idx="35">
                  <c:v>39.83</c:v>
                </c:pt>
                <c:pt idx="36">
                  <c:v>39.89</c:v>
                </c:pt>
                <c:pt idx="37">
                  <c:v>39.93</c:v>
                </c:pt>
                <c:pt idx="38">
                  <c:v>39.869999999999997</c:v>
                </c:pt>
                <c:pt idx="39">
                  <c:v>39.94</c:v>
                </c:pt>
                <c:pt idx="40">
                  <c:v>40.1</c:v>
                </c:pt>
                <c:pt idx="41">
                  <c:v>40.04</c:v>
                </c:pt>
                <c:pt idx="42">
                  <c:v>39.909999999999997</c:v>
                </c:pt>
                <c:pt idx="43">
                  <c:v>40.340000000000003</c:v>
                </c:pt>
                <c:pt idx="44">
                  <c:v>40.22</c:v>
                </c:pt>
                <c:pt idx="45">
                  <c:v>40.659999999999997</c:v>
                </c:pt>
                <c:pt idx="46">
                  <c:v>40.31</c:v>
                </c:pt>
                <c:pt idx="47">
                  <c:v>40.26</c:v>
                </c:pt>
                <c:pt idx="48">
                  <c:v>41.19</c:v>
                </c:pt>
                <c:pt idx="49">
                  <c:v>40.630000000000003</c:v>
                </c:pt>
                <c:pt idx="50">
                  <c:v>40.25</c:v>
                </c:pt>
                <c:pt idx="51">
                  <c:v>40.200000000000003</c:v>
                </c:pt>
                <c:pt idx="52">
                  <c:v>40.43</c:v>
                </c:pt>
                <c:pt idx="53">
                  <c:v>40.69</c:v>
                </c:pt>
              </c:numCache>
            </c:numRef>
          </c:val>
        </c:ser>
        <c:ser>
          <c:idx val="6"/>
          <c:order val="6"/>
          <c:tx>
            <c:strRef>
              <c:f>JustKart!$I$20</c:f>
              <c:strCache>
                <c:ptCount val="1"/>
                <c:pt idx="0">
                  <c:v>Соколан Артем</c:v>
                </c:pt>
              </c:strCache>
            </c:strRef>
          </c:tx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JustKart!$I$21:$I$83</c:f>
              <c:numCache>
                <c:formatCode>General</c:formatCode>
                <c:ptCount val="63"/>
                <c:pt idx="0">
                  <c:v>45.45</c:v>
                </c:pt>
                <c:pt idx="1">
                  <c:v>40.119999999999997</c:v>
                </c:pt>
                <c:pt idx="2">
                  <c:v>40.14</c:v>
                </c:pt>
                <c:pt idx="3">
                  <c:v>40.83</c:v>
                </c:pt>
                <c:pt idx="4">
                  <c:v>40.36</c:v>
                </c:pt>
                <c:pt idx="5">
                  <c:v>40.94</c:v>
                </c:pt>
                <c:pt idx="6">
                  <c:v>40.049999999999997</c:v>
                </c:pt>
                <c:pt idx="7">
                  <c:v>40.31</c:v>
                </c:pt>
                <c:pt idx="8">
                  <c:v>40.08</c:v>
                </c:pt>
                <c:pt idx="9">
                  <c:v>40.06</c:v>
                </c:pt>
                <c:pt idx="10">
                  <c:v>39.99</c:v>
                </c:pt>
                <c:pt idx="11">
                  <c:v>40.58</c:v>
                </c:pt>
                <c:pt idx="12">
                  <c:v>40.01</c:v>
                </c:pt>
                <c:pt idx="13">
                  <c:v>40.08</c:v>
                </c:pt>
                <c:pt idx="14">
                  <c:v>40.18</c:v>
                </c:pt>
                <c:pt idx="15">
                  <c:v>40.11</c:v>
                </c:pt>
                <c:pt idx="16">
                  <c:v>40.049999999999997</c:v>
                </c:pt>
                <c:pt idx="17">
                  <c:v>39.950000000000003</c:v>
                </c:pt>
                <c:pt idx="18">
                  <c:v>40.229999999999997</c:v>
                </c:pt>
                <c:pt idx="19">
                  <c:v>40.06</c:v>
                </c:pt>
                <c:pt idx="20">
                  <c:v>40.049999999999997</c:v>
                </c:pt>
                <c:pt idx="21">
                  <c:v>40.200000000000003</c:v>
                </c:pt>
                <c:pt idx="22">
                  <c:v>40.21</c:v>
                </c:pt>
                <c:pt idx="23">
                  <c:v>39.770000000000003</c:v>
                </c:pt>
                <c:pt idx="24">
                  <c:v>40.119999999999997</c:v>
                </c:pt>
                <c:pt idx="25">
                  <c:v>40.68</c:v>
                </c:pt>
                <c:pt idx="26">
                  <c:v>40.14</c:v>
                </c:pt>
              </c:numCache>
            </c:numRef>
          </c:val>
        </c:ser>
        <c:ser>
          <c:idx val="7"/>
          <c:order val="7"/>
          <c:tx>
            <c:strRef>
              <c:f>JustKart!$J$20</c:f>
              <c:strCache>
                <c:ptCount val="1"/>
                <c:pt idx="0">
                  <c:v>Шиленко Саша</c:v>
                </c:pt>
              </c:strCache>
            </c:strRef>
          </c:tx>
          <c:marker>
            <c:symbol val="none"/>
          </c:marker>
          <c:cat>
            <c:numRef>
              <c:f>JustKart!$B$21:$B$83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JustKart!$J$21:$J$83</c:f>
              <c:numCache>
                <c:formatCode>General</c:formatCode>
                <c:ptCount val="63"/>
                <c:pt idx="0">
                  <c:v>40.15</c:v>
                </c:pt>
                <c:pt idx="1">
                  <c:v>40.229999999999997</c:v>
                </c:pt>
                <c:pt idx="2">
                  <c:v>40.54</c:v>
                </c:pt>
                <c:pt idx="3">
                  <c:v>40.32</c:v>
                </c:pt>
                <c:pt idx="4">
                  <c:v>40.21</c:v>
                </c:pt>
                <c:pt idx="5">
                  <c:v>40.119999999999997</c:v>
                </c:pt>
                <c:pt idx="6">
                  <c:v>40.24</c:v>
                </c:pt>
                <c:pt idx="7">
                  <c:v>40.01</c:v>
                </c:pt>
                <c:pt idx="8">
                  <c:v>40.15</c:v>
                </c:pt>
                <c:pt idx="9">
                  <c:v>40.04</c:v>
                </c:pt>
                <c:pt idx="10">
                  <c:v>40.299999999999997</c:v>
                </c:pt>
                <c:pt idx="11">
                  <c:v>40.51</c:v>
                </c:pt>
                <c:pt idx="12">
                  <c:v>40.07</c:v>
                </c:pt>
                <c:pt idx="13">
                  <c:v>40.01</c:v>
                </c:pt>
                <c:pt idx="14">
                  <c:v>40.28</c:v>
                </c:pt>
                <c:pt idx="15">
                  <c:v>40.19</c:v>
                </c:pt>
                <c:pt idx="16">
                  <c:v>40.18</c:v>
                </c:pt>
                <c:pt idx="17">
                  <c:v>40.01</c:v>
                </c:pt>
                <c:pt idx="18">
                  <c:v>39.89</c:v>
                </c:pt>
                <c:pt idx="19">
                  <c:v>40.04</c:v>
                </c:pt>
                <c:pt idx="20">
                  <c:v>40.090000000000003</c:v>
                </c:pt>
                <c:pt idx="21">
                  <c:v>40</c:v>
                </c:pt>
                <c:pt idx="22">
                  <c:v>40.369999999999997</c:v>
                </c:pt>
              </c:numCache>
            </c:numRef>
          </c:val>
        </c:ser>
        <c:marker val="1"/>
        <c:axId val="152061440"/>
        <c:axId val="152062976"/>
      </c:lineChart>
      <c:catAx>
        <c:axId val="152061440"/>
        <c:scaling>
          <c:orientation val="minMax"/>
        </c:scaling>
        <c:axPos val="b"/>
        <c:numFmt formatCode="General" sourceLinked="1"/>
        <c:majorTickMark val="none"/>
        <c:tickLblPos val="nextTo"/>
        <c:crossAx val="152062976"/>
        <c:crosses val="autoZero"/>
        <c:auto val="1"/>
        <c:lblAlgn val="ctr"/>
        <c:lblOffset val="100"/>
      </c:catAx>
      <c:valAx>
        <c:axId val="152062976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5206144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4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'Е-мое'!$C$20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'Е-мое'!$C$21:$C$83</c:f>
              <c:numCache>
                <c:formatCode>0.00</c:formatCode>
                <c:ptCount val="63"/>
                <c:pt idx="0">
                  <c:v>46.27</c:v>
                </c:pt>
                <c:pt idx="1">
                  <c:v>41.3</c:v>
                </c:pt>
                <c:pt idx="2">
                  <c:v>43.2</c:v>
                </c:pt>
                <c:pt idx="3">
                  <c:v>42.12</c:v>
                </c:pt>
                <c:pt idx="4">
                  <c:v>40.56</c:v>
                </c:pt>
                <c:pt idx="5">
                  <c:v>40.85</c:v>
                </c:pt>
                <c:pt idx="6">
                  <c:v>41.25</c:v>
                </c:pt>
                <c:pt idx="7">
                  <c:v>40.229999999999997</c:v>
                </c:pt>
                <c:pt idx="8">
                  <c:v>40.270000000000003</c:v>
                </c:pt>
                <c:pt idx="9">
                  <c:v>39.97</c:v>
                </c:pt>
                <c:pt idx="10">
                  <c:v>40.01</c:v>
                </c:pt>
                <c:pt idx="11">
                  <c:v>40.51</c:v>
                </c:pt>
                <c:pt idx="12">
                  <c:v>40.11</c:v>
                </c:pt>
                <c:pt idx="13">
                  <c:v>40.07</c:v>
                </c:pt>
                <c:pt idx="14">
                  <c:v>40.79</c:v>
                </c:pt>
                <c:pt idx="15">
                  <c:v>40.119999999999997</c:v>
                </c:pt>
                <c:pt idx="16">
                  <c:v>40.090000000000003</c:v>
                </c:pt>
                <c:pt idx="17">
                  <c:v>40.15</c:v>
                </c:pt>
                <c:pt idx="18">
                  <c:v>40.35</c:v>
                </c:pt>
                <c:pt idx="19">
                  <c:v>40.200000000000003</c:v>
                </c:pt>
                <c:pt idx="20">
                  <c:v>40.229999999999997</c:v>
                </c:pt>
                <c:pt idx="21">
                  <c:v>40.31</c:v>
                </c:pt>
                <c:pt idx="22">
                  <c:v>40.340000000000003</c:v>
                </c:pt>
                <c:pt idx="23">
                  <c:v>40.28</c:v>
                </c:pt>
                <c:pt idx="24">
                  <c:v>40.380000000000003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'Е-мое'!$D$20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'Е-мое'!$D$21:$D$83</c:f>
              <c:numCache>
                <c:formatCode>0.00</c:formatCode>
                <c:ptCount val="63"/>
                <c:pt idx="0">
                  <c:v>41.02</c:v>
                </c:pt>
                <c:pt idx="1">
                  <c:v>40.92</c:v>
                </c:pt>
                <c:pt idx="2">
                  <c:v>40.770000000000003</c:v>
                </c:pt>
                <c:pt idx="3">
                  <c:v>40.89</c:v>
                </c:pt>
                <c:pt idx="4">
                  <c:v>40.67</c:v>
                </c:pt>
                <c:pt idx="5">
                  <c:v>41.27</c:v>
                </c:pt>
                <c:pt idx="6">
                  <c:v>40.450000000000003</c:v>
                </c:pt>
                <c:pt idx="7">
                  <c:v>40.51</c:v>
                </c:pt>
                <c:pt idx="8">
                  <c:v>41.09</c:v>
                </c:pt>
                <c:pt idx="9">
                  <c:v>41.27</c:v>
                </c:pt>
                <c:pt idx="10">
                  <c:v>40.58</c:v>
                </c:pt>
                <c:pt idx="11">
                  <c:v>40.47</c:v>
                </c:pt>
                <c:pt idx="12">
                  <c:v>41.21</c:v>
                </c:pt>
                <c:pt idx="13">
                  <c:v>40.25</c:v>
                </c:pt>
                <c:pt idx="14">
                  <c:v>40.4</c:v>
                </c:pt>
                <c:pt idx="15">
                  <c:v>40.619999999999997</c:v>
                </c:pt>
                <c:pt idx="16">
                  <c:v>40.79</c:v>
                </c:pt>
                <c:pt idx="17">
                  <c:v>40.5</c:v>
                </c:pt>
                <c:pt idx="18">
                  <c:v>41.46</c:v>
                </c:pt>
                <c:pt idx="19">
                  <c:v>40.35</c:v>
                </c:pt>
                <c:pt idx="20">
                  <c:v>40.29</c:v>
                </c:pt>
                <c:pt idx="21">
                  <c:v>40.4</c:v>
                </c:pt>
                <c:pt idx="22">
                  <c:v>40.630000000000003</c:v>
                </c:pt>
                <c:pt idx="23">
                  <c:v>40.42</c:v>
                </c:pt>
                <c:pt idx="24">
                  <c:v>40.659999999999997</c:v>
                </c:pt>
                <c:pt idx="25">
                  <c:v>40.39</c:v>
                </c:pt>
                <c:pt idx="26">
                  <c:v>40.36</c:v>
                </c:pt>
                <c:pt idx="27">
                  <c:v>40.25</c:v>
                </c:pt>
                <c:pt idx="28">
                  <c:v>40.33</c:v>
                </c:pt>
                <c:pt idx="29">
                  <c:v>40.21</c:v>
                </c:pt>
                <c:pt idx="30">
                  <c:v>40.42</c:v>
                </c:pt>
                <c:pt idx="31">
                  <c:v>40.42</c:v>
                </c:pt>
                <c:pt idx="32">
                  <c:v>40.700000000000003</c:v>
                </c:pt>
                <c:pt idx="33">
                  <c:v>40.36</c:v>
                </c:pt>
                <c:pt idx="34">
                  <c:v>40.21</c:v>
                </c:pt>
                <c:pt idx="35">
                  <c:v>40.4</c:v>
                </c:pt>
                <c:pt idx="36">
                  <c:v>41.95</c:v>
                </c:pt>
                <c:pt idx="37">
                  <c:v>40.46</c:v>
                </c:pt>
                <c:pt idx="38">
                  <c:v>40.33</c:v>
                </c:pt>
                <c:pt idx="39">
                  <c:v>40.32</c:v>
                </c:pt>
                <c:pt idx="40">
                  <c:v>40.31</c:v>
                </c:pt>
                <c:pt idx="41">
                  <c:v>40.39</c:v>
                </c:pt>
                <c:pt idx="42">
                  <c:v>40.79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'Е-мое'!$E$20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'Е-мое'!$E$21:$E$83</c:f>
              <c:numCache>
                <c:formatCode>0.00</c:formatCode>
                <c:ptCount val="63"/>
                <c:pt idx="0">
                  <c:v>41.41</c:v>
                </c:pt>
                <c:pt idx="1">
                  <c:v>40.26</c:v>
                </c:pt>
                <c:pt idx="2">
                  <c:v>40.08</c:v>
                </c:pt>
                <c:pt idx="3">
                  <c:v>40.090000000000003</c:v>
                </c:pt>
                <c:pt idx="4">
                  <c:v>40.020000000000003</c:v>
                </c:pt>
                <c:pt idx="5">
                  <c:v>39.96</c:v>
                </c:pt>
                <c:pt idx="6">
                  <c:v>40.11</c:v>
                </c:pt>
                <c:pt idx="7">
                  <c:v>39.950000000000003</c:v>
                </c:pt>
                <c:pt idx="8">
                  <c:v>40</c:v>
                </c:pt>
                <c:pt idx="9">
                  <c:v>40.03</c:v>
                </c:pt>
                <c:pt idx="10">
                  <c:v>39.93</c:v>
                </c:pt>
                <c:pt idx="11">
                  <c:v>41.81</c:v>
                </c:pt>
                <c:pt idx="12">
                  <c:v>41.68</c:v>
                </c:pt>
                <c:pt idx="13">
                  <c:v>41.22</c:v>
                </c:pt>
                <c:pt idx="14">
                  <c:v>40.090000000000003</c:v>
                </c:pt>
                <c:pt idx="15">
                  <c:v>40.67</c:v>
                </c:pt>
                <c:pt idx="16">
                  <c:v>40.21</c:v>
                </c:pt>
                <c:pt idx="17">
                  <c:v>40.049999999999997</c:v>
                </c:pt>
                <c:pt idx="18">
                  <c:v>41.03</c:v>
                </c:pt>
                <c:pt idx="19">
                  <c:v>39.97</c:v>
                </c:pt>
                <c:pt idx="20">
                  <c:v>39.97</c:v>
                </c:pt>
                <c:pt idx="21">
                  <c:v>40.01</c:v>
                </c:pt>
                <c:pt idx="22">
                  <c:v>40.1</c:v>
                </c:pt>
                <c:pt idx="23">
                  <c:v>39.950000000000003</c:v>
                </c:pt>
                <c:pt idx="24">
                  <c:v>39.94</c:v>
                </c:pt>
                <c:pt idx="25">
                  <c:v>40.270000000000003</c:v>
                </c:pt>
                <c:pt idx="26">
                  <c:v>40.74</c:v>
                </c:pt>
                <c:pt idx="27">
                  <c:v>39.909999999999997</c:v>
                </c:pt>
                <c:pt idx="28">
                  <c:v>40.299999999999997</c:v>
                </c:pt>
                <c:pt idx="29">
                  <c:v>40.56</c:v>
                </c:pt>
                <c:pt idx="30">
                  <c:v>40.770000000000003</c:v>
                </c:pt>
                <c:pt idx="31">
                  <c:v>40.29</c:v>
                </c:pt>
                <c:pt idx="32">
                  <c:v>40.81</c:v>
                </c:pt>
                <c:pt idx="33">
                  <c:v>40.36</c:v>
                </c:pt>
                <c:pt idx="34">
                  <c:v>40.119999999999997</c:v>
                </c:pt>
                <c:pt idx="35">
                  <c:v>40.17</c:v>
                </c:pt>
                <c:pt idx="36">
                  <c:v>40.53</c:v>
                </c:pt>
                <c:pt idx="37">
                  <c:v>40.08</c:v>
                </c:pt>
                <c:pt idx="38">
                  <c:v>40.119999999999997</c:v>
                </c:pt>
                <c:pt idx="39">
                  <c:v>40.119999999999997</c:v>
                </c:pt>
                <c:pt idx="40">
                  <c:v>40.07</c:v>
                </c:pt>
                <c:pt idx="41">
                  <c:v>40.07</c:v>
                </c:pt>
                <c:pt idx="42">
                  <c:v>40.020000000000003</c:v>
                </c:pt>
                <c:pt idx="43">
                  <c:v>40.15</c:v>
                </c:pt>
                <c:pt idx="44">
                  <c:v>40</c:v>
                </c:pt>
                <c:pt idx="45">
                  <c:v>39.94</c:v>
                </c:pt>
                <c:pt idx="46">
                  <c:v>40.049999999999997</c:v>
                </c:pt>
                <c:pt idx="47">
                  <c:v>39.82</c:v>
                </c:pt>
                <c:pt idx="48">
                  <c:v>39.869999999999997</c:v>
                </c:pt>
                <c:pt idx="49">
                  <c:v>40.11</c:v>
                </c:pt>
                <c:pt idx="50">
                  <c:v>40.4</c:v>
                </c:pt>
                <c:pt idx="51">
                  <c:v>40.799999999999997</c:v>
                </c:pt>
                <c:pt idx="52">
                  <c:v>40.64</c:v>
                </c:pt>
                <c:pt idx="53">
                  <c:v>40.200000000000003</c:v>
                </c:pt>
                <c:pt idx="54">
                  <c:v>40.08</c:v>
                </c:pt>
                <c:pt idx="55">
                  <c:v>40</c:v>
                </c:pt>
                <c:pt idx="56">
                  <c:v>40.11</c:v>
                </c:pt>
                <c:pt idx="57" formatCode="General">
                  <c:v>39.979999999999997</c:v>
                </c:pt>
                <c:pt idx="58" formatCode="General">
                  <c:v>40.03</c:v>
                </c:pt>
                <c:pt idx="59" formatCode="General">
                  <c:v>40.020000000000003</c:v>
                </c:pt>
                <c:pt idx="60" formatCode="General">
                  <c:v>39.94</c:v>
                </c:pt>
                <c:pt idx="61" formatCode="General">
                  <c:v>40.53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'Е-мое'!$F$20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'Е-мое'!$F$21:$F$83</c:f>
              <c:numCache>
                <c:formatCode>0.00</c:formatCode>
                <c:ptCount val="63"/>
                <c:pt idx="0">
                  <c:v>40.909999999999997</c:v>
                </c:pt>
                <c:pt idx="1">
                  <c:v>40.619999999999997</c:v>
                </c:pt>
                <c:pt idx="2">
                  <c:v>40.630000000000003</c:v>
                </c:pt>
                <c:pt idx="3">
                  <c:v>40.659999999999997</c:v>
                </c:pt>
                <c:pt idx="4">
                  <c:v>40.880000000000003</c:v>
                </c:pt>
                <c:pt idx="5">
                  <c:v>40.770000000000003</c:v>
                </c:pt>
                <c:pt idx="6">
                  <c:v>40.67</c:v>
                </c:pt>
                <c:pt idx="7">
                  <c:v>40.82</c:v>
                </c:pt>
                <c:pt idx="8">
                  <c:v>40.44</c:v>
                </c:pt>
                <c:pt idx="9">
                  <c:v>40.619999999999997</c:v>
                </c:pt>
                <c:pt idx="10">
                  <c:v>41.13</c:v>
                </c:pt>
                <c:pt idx="11">
                  <c:v>40.76</c:v>
                </c:pt>
                <c:pt idx="12">
                  <c:v>40.369999999999997</c:v>
                </c:pt>
                <c:pt idx="13">
                  <c:v>40.42</c:v>
                </c:pt>
                <c:pt idx="14">
                  <c:v>41.02</c:v>
                </c:pt>
                <c:pt idx="15">
                  <c:v>41.22</c:v>
                </c:pt>
                <c:pt idx="16">
                  <c:v>40.47</c:v>
                </c:pt>
                <c:pt idx="17">
                  <c:v>40.35</c:v>
                </c:pt>
                <c:pt idx="18">
                  <c:v>40.520000000000003</c:v>
                </c:pt>
                <c:pt idx="19">
                  <c:v>40.92</c:v>
                </c:pt>
                <c:pt idx="20">
                  <c:v>40.479999999999997</c:v>
                </c:pt>
                <c:pt idx="21">
                  <c:v>40.479999999999997</c:v>
                </c:pt>
                <c:pt idx="22">
                  <c:v>40.479999999999997</c:v>
                </c:pt>
                <c:pt idx="23">
                  <c:v>40.700000000000003</c:v>
                </c:pt>
                <c:pt idx="24">
                  <c:v>41.21</c:v>
                </c:pt>
                <c:pt idx="25">
                  <c:v>40.51</c:v>
                </c:pt>
                <c:pt idx="26">
                  <c:v>41.28</c:v>
                </c:pt>
                <c:pt idx="27">
                  <c:v>40.4</c:v>
                </c:pt>
                <c:pt idx="28">
                  <c:v>40.49</c:v>
                </c:pt>
                <c:pt idx="29">
                  <c:v>40.69</c:v>
                </c:pt>
                <c:pt idx="30">
                  <c:v>40.61</c:v>
                </c:pt>
                <c:pt idx="31">
                  <c:v>40.729999999999997</c:v>
                </c:pt>
                <c:pt idx="32">
                  <c:v>40.75</c:v>
                </c:pt>
                <c:pt idx="33">
                  <c:v>40.659999999999997</c:v>
                </c:pt>
                <c:pt idx="34">
                  <c:v>40.49</c:v>
                </c:pt>
                <c:pt idx="35">
                  <c:v>40.69</c:v>
                </c:pt>
                <c:pt idx="36">
                  <c:v>40.590000000000003</c:v>
                </c:pt>
                <c:pt idx="37">
                  <c:v>40.92</c:v>
                </c:pt>
                <c:pt idx="38">
                  <c:v>40.840000000000003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'Е-мое'!$G$20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'Е-мое'!$G$21:$G$83</c:f>
              <c:numCache>
                <c:formatCode>0.00</c:formatCode>
                <c:ptCount val="63"/>
                <c:pt idx="0">
                  <c:v>40.270000000000003</c:v>
                </c:pt>
                <c:pt idx="1">
                  <c:v>40.15</c:v>
                </c:pt>
                <c:pt idx="2">
                  <c:v>40.049999999999997</c:v>
                </c:pt>
                <c:pt idx="3">
                  <c:v>39.99</c:v>
                </c:pt>
                <c:pt idx="4">
                  <c:v>39.840000000000003</c:v>
                </c:pt>
                <c:pt idx="5">
                  <c:v>40.22</c:v>
                </c:pt>
                <c:pt idx="6">
                  <c:v>40.380000000000003</c:v>
                </c:pt>
                <c:pt idx="7">
                  <c:v>40.01</c:v>
                </c:pt>
                <c:pt idx="8">
                  <c:v>40.1</c:v>
                </c:pt>
                <c:pt idx="9">
                  <c:v>40.06</c:v>
                </c:pt>
                <c:pt idx="10">
                  <c:v>40.1</c:v>
                </c:pt>
                <c:pt idx="11">
                  <c:v>40.1</c:v>
                </c:pt>
                <c:pt idx="12">
                  <c:v>40.119999999999997</c:v>
                </c:pt>
                <c:pt idx="13">
                  <c:v>39.81</c:v>
                </c:pt>
                <c:pt idx="14">
                  <c:v>40</c:v>
                </c:pt>
                <c:pt idx="15">
                  <c:v>39.97</c:v>
                </c:pt>
                <c:pt idx="16">
                  <c:v>39.950000000000003</c:v>
                </c:pt>
                <c:pt idx="17">
                  <c:v>39.909999999999997</c:v>
                </c:pt>
                <c:pt idx="18">
                  <c:v>40.090000000000003</c:v>
                </c:pt>
                <c:pt idx="19">
                  <c:v>39.93</c:v>
                </c:pt>
                <c:pt idx="20">
                  <c:v>40.56</c:v>
                </c:pt>
                <c:pt idx="21">
                  <c:v>40.049999999999997</c:v>
                </c:pt>
                <c:pt idx="22">
                  <c:v>40.130000000000003</c:v>
                </c:pt>
                <c:pt idx="23">
                  <c:v>39.86</c:v>
                </c:pt>
                <c:pt idx="24">
                  <c:v>39.83</c:v>
                </c:pt>
                <c:pt idx="25">
                  <c:v>39.869999999999997</c:v>
                </c:pt>
                <c:pt idx="26">
                  <c:v>39.880000000000003</c:v>
                </c:pt>
                <c:pt idx="27">
                  <c:v>40.14</c:v>
                </c:pt>
                <c:pt idx="28">
                  <c:v>40.049999999999997</c:v>
                </c:pt>
                <c:pt idx="29">
                  <c:v>40.04</c:v>
                </c:pt>
                <c:pt idx="30">
                  <c:v>40.119999999999997</c:v>
                </c:pt>
                <c:pt idx="31">
                  <c:v>40.04</c:v>
                </c:pt>
                <c:pt idx="32">
                  <c:v>40.1</c:v>
                </c:pt>
                <c:pt idx="33">
                  <c:v>40.049999999999997</c:v>
                </c:pt>
                <c:pt idx="34">
                  <c:v>40.630000000000003</c:v>
                </c:pt>
                <c:pt idx="35">
                  <c:v>40.21</c:v>
                </c:pt>
                <c:pt idx="36">
                  <c:v>41.36</c:v>
                </c:pt>
                <c:pt idx="37">
                  <c:v>40.17</c:v>
                </c:pt>
                <c:pt idx="38">
                  <c:v>40.1</c:v>
                </c:pt>
                <c:pt idx="39">
                  <c:v>40.07</c:v>
                </c:pt>
                <c:pt idx="40">
                  <c:v>40.07</c:v>
                </c:pt>
                <c:pt idx="41">
                  <c:v>40.11</c:v>
                </c:pt>
                <c:pt idx="42">
                  <c:v>40.049999999999997</c:v>
                </c:pt>
                <c:pt idx="43">
                  <c:v>40.4</c:v>
                </c:pt>
                <c:pt idx="44">
                  <c:v>40.909999999999997</c:v>
                </c:pt>
                <c:pt idx="45">
                  <c:v>40.950000000000003</c:v>
                </c:pt>
                <c:pt idx="46">
                  <c:v>39.92</c:v>
                </c:pt>
                <c:pt idx="47">
                  <c:v>39.92</c:v>
                </c:pt>
                <c:pt idx="48">
                  <c:v>40.35</c:v>
                </c:pt>
                <c:pt idx="49">
                  <c:v>39.96</c:v>
                </c:pt>
                <c:pt idx="50">
                  <c:v>40.159999999999997</c:v>
                </c:pt>
                <c:pt idx="51">
                  <c:v>39.89</c:v>
                </c:pt>
                <c:pt idx="52">
                  <c:v>39.89</c:v>
                </c:pt>
                <c:pt idx="53">
                  <c:v>39.89</c:v>
                </c:pt>
                <c:pt idx="54">
                  <c:v>40</c:v>
                </c:pt>
                <c:pt idx="55">
                  <c:v>40.15</c:v>
                </c:pt>
                <c:pt idx="56">
                  <c:v>39.950000000000003</c:v>
                </c:pt>
                <c:pt idx="57" formatCode="General">
                  <c:v>40.090000000000003</c:v>
                </c:pt>
                <c:pt idx="58" formatCode="General">
                  <c:v>39.840000000000003</c:v>
                </c:pt>
                <c:pt idx="59" formatCode="General">
                  <c:v>40.22</c:v>
                </c:pt>
                <c:pt idx="60" formatCode="General">
                  <c:v>40.450000000000003</c:v>
                </c:pt>
                <c:pt idx="61" formatCode="General">
                  <c:v>40.270000000000003</c:v>
                </c:pt>
              </c:numCache>
            </c:numRef>
          </c:val>
        </c:ser>
        <c:ser>
          <c:idx val="5"/>
          <c:order val="5"/>
          <c:tx>
            <c:strRef>
              <c:f>'Е-мое'!$H$20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'Е-мое'!$H$21:$H$83</c:f>
              <c:numCache>
                <c:formatCode>0.00</c:formatCode>
                <c:ptCount val="63"/>
                <c:pt idx="0">
                  <c:v>40.380000000000003</c:v>
                </c:pt>
                <c:pt idx="1">
                  <c:v>39.99</c:v>
                </c:pt>
                <c:pt idx="2">
                  <c:v>40.04</c:v>
                </c:pt>
                <c:pt idx="3">
                  <c:v>40.15</c:v>
                </c:pt>
                <c:pt idx="4">
                  <c:v>40.19</c:v>
                </c:pt>
                <c:pt idx="5">
                  <c:v>40.18</c:v>
                </c:pt>
                <c:pt idx="6">
                  <c:v>40.22</c:v>
                </c:pt>
                <c:pt idx="7">
                  <c:v>40.26</c:v>
                </c:pt>
                <c:pt idx="8">
                  <c:v>40.090000000000003</c:v>
                </c:pt>
                <c:pt idx="9">
                  <c:v>39.92</c:v>
                </c:pt>
                <c:pt idx="10">
                  <c:v>40.049999999999997</c:v>
                </c:pt>
                <c:pt idx="11">
                  <c:v>40.08</c:v>
                </c:pt>
                <c:pt idx="12">
                  <c:v>40.07</c:v>
                </c:pt>
                <c:pt idx="13">
                  <c:v>40.85</c:v>
                </c:pt>
                <c:pt idx="14">
                  <c:v>40.24</c:v>
                </c:pt>
                <c:pt idx="15">
                  <c:v>40.28</c:v>
                </c:pt>
                <c:pt idx="16">
                  <c:v>40.14</c:v>
                </c:pt>
                <c:pt idx="17">
                  <c:v>40.04</c:v>
                </c:pt>
                <c:pt idx="18">
                  <c:v>40.03</c:v>
                </c:pt>
                <c:pt idx="19">
                  <c:v>40.119999999999997</c:v>
                </c:pt>
                <c:pt idx="20">
                  <c:v>40.06</c:v>
                </c:pt>
                <c:pt idx="21">
                  <c:v>40.159999999999997</c:v>
                </c:pt>
                <c:pt idx="22">
                  <c:v>39.950000000000003</c:v>
                </c:pt>
                <c:pt idx="23">
                  <c:v>40.200000000000003</c:v>
                </c:pt>
                <c:pt idx="24">
                  <c:v>39.99</c:v>
                </c:pt>
                <c:pt idx="25">
                  <c:v>39.93</c:v>
                </c:pt>
                <c:pt idx="26">
                  <c:v>40.049999999999997</c:v>
                </c:pt>
                <c:pt idx="27">
                  <c:v>39.86</c:v>
                </c:pt>
                <c:pt idx="28">
                  <c:v>40.39</c:v>
                </c:pt>
                <c:pt idx="29">
                  <c:v>40.03</c:v>
                </c:pt>
                <c:pt idx="30">
                  <c:v>40.14</c:v>
                </c:pt>
                <c:pt idx="31">
                  <c:v>39.85</c:v>
                </c:pt>
                <c:pt idx="32">
                  <c:v>39.979999999999997</c:v>
                </c:pt>
                <c:pt idx="33">
                  <c:v>41</c:v>
                </c:pt>
                <c:pt idx="34">
                  <c:v>40.57</c:v>
                </c:pt>
                <c:pt idx="35">
                  <c:v>40.4</c:v>
                </c:pt>
                <c:pt idx="36">
                  <c:v>40.159999999999997</c:v>
                </c:pt>
                <c:pt idx="37">
                  <c:v>40.24</c:v>
                </c:pt>
                <c:pt idx="38">
                  <c:v>40.520000000000003</c:v>
                </c:pt>
                <c:pt idx="39">
                  <c:v>40.270000000000003</c:v>
                </c:pt>
                <c:pt idx="40">
                  <c:v>41.05</c:v>
                </c:pt>
                <c:pt idx="41">
                  <c:v>39.97</c:v>
                </c:pt>
                <c:pt idx="42">
                  <c:v>39.979999999999997</c:v>
                </c:pt>
                <c:pt idx="43">
                  <c:v>40.17</c:v>
                </c:pt>
                <c:pt idx="44">
                  <c:v>40.15</c:v>
                </c:pt>
                <c:pt idx="45">
                  <c:v>40.090000000000003</c:v>
                </c:pt>
                <c:pt idx="46">
                  <c:v>40.06</c:v>
                </c:pt>
                <c:pt idx="47">
                  <c:v>40.24</c:v>
                </c:pt>
                <c:pt idx="48">
                  <c:v>40.26</c:v>
                </c:pt>
              </c:numCache>
            </c:numRef>
          </c:val>
        </c:ser>
        <c:ser>
          <c:idx val="6"/>
          <c:order val="6"/>
          <c:tx>
            <c:strRef>
              <c:f>'Е-мое'!$I$20</c:f>
              <c:strCache>
                <c:ptCount val="1"/>
                <c:pt idx="0">
                  <c:v>Таволжан Виталий</c:v>
                </c:pt>
              </c:strCache>
            </c:strRef>
          </c:tx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'Е-мое'!$I$21:$I$83</c:f>
              <c:numCache>
                <c:formatCode>General</c:formatCode>
                <c:ptCount val="63"/>
                <c:pt idx="0">
                  <c:v>41.01</c:v>
                </c:pt>
                <c:pt idx="1">
                  <c:v>40.92</c:v>
                </c:pt>
                <c:pt idx="2">
                  <c:v>40.53</c:v>
                </c:pt>
                <c:pt idx="3">
                  <c:v>40.450000000000003</c:v>
                </c:pt>
                <c:pt idx="4">
                  <c:v>40.479999999999997</c:v>
                </c:pt>
                <c:pt idx="5">
                  <c:v>41.55</c:v>
                </c:pt>
                <c:pt idx="6">
                  <c:v>40.1</c:v>
                </c:pt>
                <c:pt idx="7">
                  <c:v>40.25</c:v>
                </c:pt>
                <c:pt idx="8">
                  <c:v>42.12</c:v>
                </c:pt>
                <c:pt idx="9">
                  <c:v>40.39</c:v>
                </c:pt>
                <c:pt idx="10">
                  <c:v>40.76</c:v>
                </c:pt>
                <c:pt idx="11">
                  <c:v>40.130000000000003</c:v>
                </c:pt>
                <c:pt idx="12">
                  <c:v>40.229999999999997</c:v>
                </c:pt>
                <c:pt idx="13">
                  <c:v>40.14</c:v>
                </c:pt>
                <c:pt idx="14">
                  <c:v>40.18</c:v>
                </c:pt>
                <c:pt idx="15">
                  <c:v>40.28</c:v>
                </c:pt>
                <c:pt idx="16">
                  <c:v>40.29</c:v>
                </c:pt>
                <c:pt idx="17">
                  <c:v>40.46</c:v>
                </c:pt>
                <c:pt idx="18">
                  <c:v>40.85</c:v>
                </c:pt>
                <c:pt idx="19">
                  <c:v>40.35</c:v>
                </c:pt>
                <c:pt idx="20">
                  <c:v>40.270000000000003</c:v>
                </c:pt>
                <c:pt idx="21">
                  <c:v>41.12</c:v>
                </c:pt>
                <c:pt idx="22">
                  <c:v>40.24</c:v>
                </c:pt>
                <c:pt idx="23">
                  <c:v>40.26</c:v>
                </c:pt>
                <c:pt idx="24">
                  <c:v>40.53</c:v>
                </c:pt>
                <c:pt idx="25">
                  <c:v>40.380000000000003</c:v>
                </c:pt>
                <c:pt idx="26">
                  <c:v>41.81</c:v>
                </c:pt>
              </c:numCache>
            </c:numRef>
          </c:val>
        </c:ser>
        <c:ser>
          <c:idx val="7"/>
          <c:order val="7"/>
          <c:tx>
            <c:strRef>
              <c:f>'Е-мое'!$J$20</c:f>
              <c:strCache>
                <c:ptCount val="1"/>
                <c:pt idx="0">
                  <c:v>Лабинский Николай</c:v>
                </c:pt>
              </c:strCache>
            </c:strRef>
          </c:tx>
          <c:marker>
            <c:symbol val="none"/>
          </c:marker>
          <c:cat>
            <c:numRef>
              <c:f>'Е-мое'!$B$21:$B$83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'Е-мое'!$J$21:$J$83</c:f>
              <c:numCache>
                <c:formatCode>General</c:formatCode>
                <c:ptCount val="63"/>
                <c:pt idx="0">
                  <c:v>40.340000000000003</c:v>
                </c:pt>
                <c:pt idx="1">
                  <c:v>40.270000000000003</c:v>
                </c:pt>
                <c:pt idx="2">
                  <c:v>40.270000000000003</c:v>
                </c:pt>
                <c:pt idx="3">
                  <c:v>40.700000000000003</c:v>
                </c:pt>
                <c:pt idx="4">
                  <c:v>40.380000000000003</c:v>
                </c:pt>
                <c:pt idx="5">
                  <c:v>40.299999999999997</c:v>
                </c:pt>
                <c:pt idx="6">
                  <c:v>40.4</c:v>
                </c:pt>
                <c:pt idx="7">
                  <c:v>40.5</c:v>
                </c:pt>
                <c:pt idx="8">
                  <c:v>40.28</c:v>
                </c:pt>
                <c:pt idx="9">
                  <c:v>40.380000000000003</c:v>
                </c:pt>
                <c:pt idx="10">
                  <c:v>40.229999999999997</c:v>
                </c:pt>
                <c:pt idx="11">
                  <c:v>40.24</c:v>
                </c:pt>
                <c:pt idx="12">
                  <c:v>40.200000000000003</c:v>
                </c:pt>
                <c:pt idx="13">
                  <c:v>40.26</c:v>
                </c:pt>
                <c:pt idx="14">
                  <c:v>40.340000000000003</c:v>
                </c:pt>
                <c:pt idx="15">
                  <c:v>40.24</c:v>
                </c:pt>
                <c:pt idx="16">
                  <c:v>40.18</c:v>
                </c:pt>
                <c:pt idx="17">
                  <c:v>40.22</c:v>
                </c:pt>
                <c:pt idx="18">
                  <c:v>40.299999999999997</c:v>
                </c:pt>
                <c:pt idx="19">
                  <c:v>42.44</c:v>
                </c:pt>
                <c:pt idx="20">
                  <c:v>39.97</c:v>
                </c:pt>
                <c:pt idx="21">
                  <c:v>40.22</c:v>
                </c:pt>
                <c:pt idx="22">
                  <c:v>40.07</c:v>
                </c:pt>
                <c:pt idx="23">
                  <c:v>40.11</c:v>
                </c:pt>
                <c:pt idx="24">
                  <c:v>40.090000000000003</c:v>
                </c:pt>
                <c:pt idx="25">
                  <c:v>40.28</c:v>
                </c:pt>
                <c:pt idx="26">
                  <c:v>40.1</c:v>
                </c:pt>
                <c:pt idx="27">
                  <c:v>40.299999999999997</c:v>
                </c:pt>
              </c:numCache>
            </c:numRef>
          </c:val>
        </c:ser>
        <c:marker val="1"/>
        <c:axId val="111833472"/>
        <c:axId val="111835008"/>
      </c:lineChart>
      <c:catAx>
        <c:axId val="111833472"/>
        <c:scaling>
          <c:orientation val="minMax"/>
        </c:scaling>
        <c:axPos val="b"/>
        <c:numFmt formatCode="General" sourceLinked="1"/>
        <c:majorTickMark val="none"/>
        <c:tickLblPos val="nextTo"/>
        <c:crossAx val="111835008"/>
        <c:crosses val="autoZero"/>
        <c:auto val="1"/>
        <c:lblAlgn val="ctr"/>
        <c:lblOffset val="100"/>
      </c:catAx>
      <c:valAx>
        <c:axId val="111835008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83347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1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 Freedom JT'!$C$20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JT'!$C$21:$C$83</c:f>
              <c:numCache>
                <c:formatCode>0.00</c:formatCode>
                <c:ptCount val="63"/>
                <c:pt idx="0">
                  <c:v>47.84</c:v>
                </c:pt>
                <c:pt idx="1">
                  <c:v>41.31</c:v>
                </c:pt>
                <c:pt idx="2">
                  <c:v>43.01</c:v>
                </c:pt>
                <c:pt idx="3">
                  <c:v>40.43</c:v>
                </c:pt>
                <c:pt idx="4">
                  <c:v>40.869999999999997</c:v>
                </c:pt>
                <c:pt idx="5">
                  <c:v>49.11</c:v>
                </c:pt>
                <c:pt idx="6">
                  <c:v>40.54</c:v>
                </c:pt>
                <c:pt idx="7">
                  <c:v>40.36</c:v>
                </c:pt>
                <c:pt idx="8">
                  <c:v>40.5</c:v>
                </c:pt>
                <c:pt idx="9">
                  <c:v>40.33</c:v>
                </c:pt>
                <c:pt idx="10">
                  <c:v>40.36</c:v>
                </c:pt>
                <c:pt idx="11">
                  <c:v>40.67</c:v>
                </c:pt>
                <c:pt idx="12">
                  <c:v>40.46</c:v>
                </c:pt>
                <c:pt idx="13">
                  <c:v>40.19</c:v>
                </c:pt>
                <c:pt idx="14">
                  <c:v>40.1</c:v>
                </c:pt>
                <c:pt idx="15">
                  <c:v>40.24</c:v>
                </c:pt>
                <c:pt idx="16">
                  <c:v>40.01</c:v>
                </c:pt>
                <c:pt idx="17">
                  <c:v>40.44</c:v>
                </c:pt>
                <c:pt idx="18">
                  <c:v>40.43</c:v>
                </c:pt>
                <c:pt idx="19">
                  <c:v>40.090000000000003</c:v>
                </c:pt>
                <c:pt idx="20">
                  <c:v>40.340000000000003</c:v>
                </c:pt>
                <c:pt idx="21">
                  <c:v>40.21</c:v>
                </c:pt>
                <c:pt idx="22">
                  <c:v>40.24</c:v>
                </c:pt>
                <c:pt idx="23">
                  <c:v>40.44</c:v>
                </c:pt>
                <c:pt idx="24">
                  <c:v>40.56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 JT'!$D$20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JT'!$D$21:$D$83</c:f>
              <c:numCache>
                <c:formatCode>0.00</c:formatCode>
                <c:ptCount val="63"/>
                <c:pt idx="0">
                  <c:v>40.97</c:v>
                </c:pt>
                <c:pt idx="1">
                  <c:v>40.39</c:v>
                </c:pt>
                <c:pt idx="2">
                  <c:v>40.340000000000003</c:v>
                </c:pt>
                <c:pt idx="3">
                  <c:v>40.549999999999997</c:v>
                </c:pt>
                <c:pt idx="4">
                  <c:v>40.299999999999997</c:v>
                </c:pt>
                <c:pt idx="5">
                  <c:v>40.11</c:v>
                </c:pt>
                <c:pt idx="6">
                  <c:v>39.97</c:v>
                </c:pt>
                <c:pt idx="7">
                  <c:v>40.22</c:v>
                </c:pt>
                <c:pt idx="8">
                  <c:v>40.04</c:v>
                </c:pt>
                <c:pt idx="9">
                  <c:v>40.01</c:v>
                </c:pt>
                <c:pt idx="10">
                  <c:v>40.229999999999997</c:v>
                </c:pt>
                <c:pt idx="11">
                  <c:v>40.08</c:v>
                </c:pt>
                <c:pt idx="12">
                  <c:v>39.96</c:v>
                </c:pt>
                <c:pt idx="13">
                  <c:v>40.130000000000003</c:v>
                </c:pt>
                <c:pt idx="14">
                  <c:v>40.1</c:v>
                </c:pt>
                <c:pt idx="15">
                  <c:v>40.08</c:v>
                </c:pt>
                <c:pt idx="16">
                  <c:v>40.270000000000003</c:v>
                </c:pt>
                <c:pt idx="17">
                  <c:v>40.14</c:v>
                </c:pt>
                <c:pt idx="18">
                  <c:v>40.19</c:v>
                </c:pt>
                <c:pt idx="19">
                  <c:v>40.130000000000003</c:v>
                </c:pt>
                <c:pt idx="20">
                  <c:v>40.090000000000003</c:v>
                </c:pt>
                <c:pt idx="21">
                  <c:v>40.03</c:v>
                </c:pt>
                <c:pt idx="22">
                  <c:v>39.97</c:v>
                </c:pt>
                <c:pt idx="23">
                  <c:v>40.15</c:v>
                </c:pt>
                <c:pt idx="24">
                  <c:v>40.25</c:v>
                </c:pt>
                <c:pt idx="25">
                  <c:v>40.020000000000003</c:v>
                </c:pt>
                <c:pt idx="26">
                  <c:v>40.61</c:v>
                </c:pt>
                <c:pt idx="27">
                  <c:v>40.270000000000003</c:v>
                </c:pt>
                <c:pt idx="28">
                  <c:v>40.76</c:v>
                </c:pt>
                <c:pt idx="29">
                  <c:v>40.33</c:v>
                </c:pt>
                <c:pt idx="30">
                  <c:v>41.01</c:v>
                </c:pt>
                <c:pt idx="31">
                  <c:v>40.07</c:v>
                </c:pt>
                <c:pt idx="32">
                  <c:v>39.96</c:v>
                </c:pt>
                <c:pt idx="33">
                  <c:v>40.07</c:v>
                </c:pt>
                <c:pt idx="34">
                  <c:v>39.99</c:v>
                </c:pt>
                <c:pt idx="35">
                  <c:v>40.049999999999997</c:v>
                </c:pt>
                <c:pt idx="36">
                  <c:v>40.24</c:v>
                </c:pt>
                <c:pt idx="37">
                  <c:v>40.08</c:v>
                </c:pt>
                <c:pt idx="38">
                  <c:v>39.94</c:v>
                </c:pt>
                <c:pt idx="39">
                  <c:v>40.340000000000003</c:v>
                </c:pt>
                <c:pt idx="40">
                  <c:v>40.119999999999997</c:v>
                </c:pt>
                <c:pt idx="41">
                  <c:v>40.11</c:v>
                </c:pt>
                <c:pt idx="42">
                  <c:v>40.049999999999997</c:v>
                </c:pt>
                <c:pt idx="43">
                  <c:v>40.08</c:v>
                </c:pt>
                <c:pt idx="44">
                  <c:v>40.28</c:v>
                </c:pt>
                <c:pt idx="45">
                  <c:v>40.04</c:v>
                </c:pt>
                <c:pt idx="46">
                  <c:v>40.049999999999997</c:v>
                </c:pt>
                <c:pt idx="47">
                  <c:v>40.76</c:v>
                </c:pt>
                <c:pt idx="48">
                  <c:v>40.049999999999997</c:v>
                </c:pt>
                <c:pt idx="49">
                  <c:v>40.43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 JT'!$E$20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JT'!$E$21:$E$83</c:f>
              <c:numCache>
                <c:formatCode>0.00</c:formatCode>
                <c:ptCount val="63"/>
                <c:pt idx="0">
                  <c:v>40.79</c:v>
                </c:pt>
                <c:pt idx="1">
                  <c:v>40.56</c:v>
                </c:pt>
                <c:pt idx="2">
                  <c:v>40.56</c:v>
                </c:pt>
                <c:pt idx="3">
                  <c:v>41.3</c:v>
                </c:pt>
                <c:pt idx="4">
                  <c:v>40.58</c:v>
                </c:pt>
                <c:pt idx="5">
                  <c:v>40.67</c:v>
                </c:pt>
                <c:pt idx="6">
                  <c:v>40.58</c:v>
                </c:pt>
                <c:pt idx="7">
                  <c:v>40.5</c:v>
                </c:pt>
                <c:pt idx="8">
                  <c:v>40.479999999999997</c:v>
                </c:pt>
                <c:pt idx="9">
                  <c:v>40.71</c:v>
                </c:pt>
                <c:pt idx="10">
                  <c:v>40.51</c:v>
                </c:pt>
                <c:pt idx="11">
                  <c:v>40.39</c:v>
                </c:pt>
                <c:pt idx="12">
                  <c:v>40.840000000000003</c:v>
                </c:pt>
                <c:pt idx="13">
                  <c:v>40.71</c:v>
                </c:pt>
                <c:pt idx="14">
                  <c:v>41.4</c:v>
                </c:pt>
                <c:pt idx="15">
                  <c:v>40.58</c:v>
                </c:pt>
                <c:pt idx="16">
                  <c:v>40.86</c:v>
                </c:pt>
                <c:pt idx="17">
                  <c:v>40.17</c:v>
                </c:pt>
                <c:pt idx="18">
                  <c:v>40.19</c:v>
                </c:pt>
                <c:pt idx="19">
                  <c:v>40.57</c:v>
                </c:pt>
                <c:pt idx="20">
                  <c:v>40.4</c:v>
                </c:pt>
                <c:pt idx="21">
                  <c:v>40.36</c:v>
                </c:pt>
                <c:pt idx="22">
                  <c:v>40.450000000000003</c:v>
                </c:pt>
                <c:pt idx="23">
                  <c:v>40.53</c:v>
                </c:pt>
                <c:pt idx="24">
                  <c:v>40.69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 JT'!$F$20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JT'!$F$21:$F$83</c:f>
              <c:numCache>
                <c:formatCode>0.00</c:formatCode>
                <c:ptCount val="63"/>
                <c:pt idx="0">
                  <c:v>40.31</c:v>
                </c:pt>
                <c:pt idx="1">
                  <c:v>40.14</c:v>
                </c:pt>
                <c:pt idx="2">
                  <c:v>40.26</c:v>
                </c:pt>
                <c:pt idx="3">
                  <c:v>40.1</c:v>
                </c:pt>
                <c:pt idx="4">
                  <c:v>40.020000000000003</c:v>
                </c:pt>
                <c:pt idx="5">
                  <c:v>40.11</c:v>
                </c:pt>
                <c:pt idx="6">
                  <c:v>39.950000000000003</c:v>
                </c:pt>
                <c:pt idx="7">
                  <c:v>40.020000000000003</c:v>
                </c:pt>
                <c:pt idx="8">
                  <c:v>39.85</c:v>
                </c:pt>
                <c:pt idx="9">
                  <c:v>39.869999999999997</c:v>
                </c:pt>
                <c:pt idx="10">
                  <c:v>39.65</c:v>
                </c:pt>
                <c:pt idx="11">
                  <c:v>39.99</c:v>
                </c:pt>
                <c:pt idx="12">
                  <c:v>39.99</c:v>
                </c:pt>
                <c:pt idx="13">
                  <c:v>39.86</c:v>
                </c:pt>
                <c:pt idx="14">
                  <c:v>39.75</c:v>
                </c:pt>
                <c:pt idx="15">
                  <c:v>39.99</c:v>
                </c:pt>
                <c:pt idx="16">
                  <c:v>39.85</c:v>
                </c:pt>
                <c:pt idx="17">
                  <c:v>39.840000000000003</c:v>
                </c:pt>
                <c:pt idx="18">
                  <c:v>39.85</c:v>
                </c:pt>
                <c:pt idx="19">
                  <c:v>39.78</c:v>
                </c:pt>
                <c:pt idx="20">
                  <c:v>39.770000000000003</c:v>
                </c:pt>
                <c:pt idx="21">
                  <c:v>39.869999999999997</c:v>
                </c:pt>
                <c:pt idx="22">
                  <c:v>39.76</c:v>
                </c:pt>
                <c:pt idx="23">
                  <c:v>39.83</c:v>
                </c:pt>
                <c:pt idx="24">
                  <c:v>40.26</c:v>
                </c:pt>
                <c:pt idx="25">
                  <c:v>39.869999999999997</c:v>
                </c:pt>
                <c:pt idx="26">
                  <c:v>39.86</c:v>
                </c:pt>
                <c:pt idx="27">
                  <c:v>39.83</c:v>
                </c:pt>
                <c:pt idx="28">
                  <c:v>40.03</c:v>
                </c:pt>
                <c:pt idx="29">
                  <c:v>39.79</c:v>
                </c:pt>
                <c:pt idx="30">
                  <c:v>39.86</c:v>
                </c:pt>
                <c:pt idx="31">
                  <c:v>39.92</c:v>
                </c:pt>
                <c:pt idx="32">
                  <c:v>39.94</c:v>
                </c:pt>
                <c:pt idx="33">
                  <c:v>39.89</c:v>
                </c:pt>
                <c:pt idx="34">
                  <c:v>40.020000000000003</c:v>
                </c:pt>
                <c:pt idx="35">
                  <c:v>39.82</c:v>
                </c:pt>
                <c:pt idx="36">
                  <c:v>39.79</c:v>
                </c:pt>
                <c:pt idx="37">
                  <c:v>39.799999999999997</c:v>
                </c:pt>
                <c:pt idx="38">
                  <c:v>39.770000000000003</c:v>
                </c:pt>
                <c:pt idx="39">
                  <c:v>39.96</c:v>
                </c:pt>
                <c:pt idx="40">
                  <c:v>39.869999999999997</c:v>
                </c:pt>
                <c:pt idx="41">
                  <c:v>39.75</c:v>
                </c:pt>
                <c:pt idx="42">
                  <c:v>39.68</c:v>
                </c:pt>
                <c:pt idx="43">
                  <c:v>39.81</c:v>
                </c:pt>
                <c:pt idx="44">
                  <c:v>39.869999999999997</c:v>
                </c:pt>
                <c:pt idx="45">
                  <c:v>39.82</c:v>
                </c:pt>
                <c:pt idx="46">
                  <c:v>39.9</c:v>
                </c:pt>
                <c:pt idx="47">
                  <c:v>39.74</c:v>
                </c:pt>
                <c:pt idx="48">
                  <c:v>39.6</c:v>
                </c:pt>
                <c:pt idx="49">
                  <c:v>40.18</c:v>
                </c:pt>
                <c:pt idx="50">
                  <c:v>39.85</c:v>
                </c:pt>
                <c:pt idx="51">
                  <c:v>39.909999999999997</c:v>
                </c:pt>
                <c:pt idx="52">
                  <c:v>40.01</c:v>
                </c:pt>
                <c:pt idx="53">
                  <c:v>39.82</c:v>
                </c:pt>
                <c:pt idx="54">
                  <c:v>39.92</c:v>
                </c:pt>
                <c:pt idx="55">
                  <c:v>41.07</c:v>
                </c:pt>
                <c:pt idx="56">
                  <c:v>39.770000000000003</c:v>
                </c:pt>
                <c:pt idx="57" formatCode="General">
                  <c:v>39.880000000000003</c:v>
                </c:pt>
                <c:pt idx="58" formatCode="General">
                  <c:v>39.85</c:v>
                </c:pt>
                <c:pt idx="59" formatCode="General">
                  <c:v>40.21</c:v>
                </c:pt>
                <c:pt idx="60" formatCode="General">
                  <c:v>40.1</c:v>
                </c:pt>
                <c:pt idx="61" formatCode="General">
                  <c:v>39.96</c:v>
                </c:pt>
                <c:pt idx="62" formatCode="General">
                  <c:v>40.61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 JT'!$G$20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JT'!$G$21:$G$83</c:f>
              <c:numCache>
                <c:formatCode>0.00</c:formatCode>
                <c:ptCount val="63"/>
                <c:pt idx="0">
                  <c:v>40.619999999999997</c:v>
                </c:pt>
                <c:pt idx="1">
                  <c:v>41.62</c:v>
                </c:pt>
                <c:pt idx="2">
                  <c:v>40.68</c:v>
                </c:pt>
                <c:pt idx="3">
                  <c:v>40.36</c:v>
                </c:pt>
                <c:pt idx="4">
                  <c:v>40.409999999999997</c:v>
                </c:pt>
                <c:pt idx="5">
                  <c:v>40.47</c:v>
                </c:pt>
                <c:pt idx="6">
                  <c:v>40.590000000000003</c:v>
                </c:pt>
                <c:pt idx="7">
                  <c:v>40.5</c:v>
                </c:pt>
                <c:pt idx="8">
                  <c:v>40.36</c:v>
                </c:pt>
                <c:pt idx="9">
                  <c:v>40.44</c:v>
                </c:pt>
                <c:pt idx="10">
                  <c:v>40.4</c:v>
                </c:pt>
                <c:pt idx="11">
                  <c:v>41.07</c:v>
                </c:pt>
                <c:pt idx="12">
                  <c:v>40.15</c:v>
                </c:pt>
                <c:pt idx="13">
                  <c:v>40.619999999999997</c:v>
                </c:pt>
                <c:pt idx="14">
                  <c:v>40.24</c:v>
                </c:pt>
                <c:pt idx="15">
                  <c:v>40.76</c:v>
                </c:pt>
                <c:pt idx="16">
                  <c:v>40.53</c:v>
                </c:pt>
                <c:pt idx="17">
                  <c:v>40.39</c:v>
                </c:pt>
                <c:pt idx="18">
                  <c:v>40.26</c:v>
                </c:pt>
                <c:pt idx="19">
                  <c:v>41.17</c:v>
                </c:pt>
                <c:pt idx="20">
                  <c:v>40.4</c:v>
                </c:pt>
                <c:pt idx="21">
                  <c:v>40.4</c:v>
                </c:pt>
                <c:pt idx="22">
                  <c:v>46.36</c:v>
                </c:pt>
                <c:pt idx="23">
                  <c:v>41.87</c:v>
                </c:pt>
                <c:pt idx="24">
                  <c:v>40.229999999999997</c:v>
                </c:pt>
                <c:pt idx="25">
                  <c:v>40.479999999999997</c:v>
                </c:pt>
                <c:pt idx="26">
                  <c:v>40.49</c:v>
                </c:pt>
                <c:pt idx="27">
                  <c:v>41.42</c:v>
                </c:pt>
              </c:numCache>
            </c:numRef>
          </c:val>
        </c:ser>
        <c:ser>
          <c:idx val="5"/>
          <c:order val="5"/>
          <c:tx>
            <c:strRef>
              <c:f>'Kart Freedom JT'!$H$20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JT'!$H$21:$H$83</c:f>
              <c:numCache>
                <c:formatCode>0.00</c:formatCode>
                <c:ptCount val="63"/>
                <c:pt idx="0">
                  <c:v>40.15</c:v>
                </c:pt>
                <c:pt idx="1">
                  <c:v>40.19</c:v>
                </c:pt>
                <c:pt idx="2">
                  <c:v>40.15</c:v>
                </c:pt>
                <c:pt idx="3">
                  <c:v>40.04</c:v>
                </c:pt>
                <c:pt idx="4">
                  <c:v>40.11</c:v>
                </c:pt>
                <c:pt idx="5">
                  <c:v>40.200000000000003</c:v>
                </c:pt>
                <c:pt idx="6">
                  <c:v>39.96</c:v>
                </c:pt>
                <c:pt idx="7">
                  <c:v>39.89</c:v>
                </c:pt>
                <c:pt idx="8">
                  <c:v>39.85</c:v>
                </c:pt>
                <c:pt idx="9">
                  <c:v>39.93</c:v>
                </c:pt>
                <c:pt idx="10">
                  <c:v>40.159999999999997</c:v>
                </c:pt>
                <c:pt idx="11">
                  <c:v>40.520000000000003</c:v>
                </c:pt>
                <c:pt idx="12">
                  <c:v>40.42</c:v>
                </c:pt>
                <c:pt idx="13">
                  <c:v>39.880000000000003</c:v>
                </c:pt>
                <c:pt idx="14">
                  <c:v>39.94</c:v>
                </c:pt>
                <c:pt idx="15">
                  <c:v>39.979999999999997</c:v>
                </c:pt>
                <c:pt idx="16">
                  <c:v>39.94</c:v>
                </c:pt>
                <c:pt idx="17">
                  <c:v>40.07</c:v>
                </c:pt>
                <c:pt idx="18">
                  <c:v>41.84</c:v>
                </c:pt>
                <c:pt idx="19">
                  <c:v>39.97</c:v>
                </c:pt>
                <c:pt idx="20">
                  <c:v>39.96</c:v>
                </c:pt>
                <c:pt idx="21">
                  <c:v>40.25</c:v>
                </c:pt>
                <c:pt idx="22">
                  <c:v>39.92</c:v>
                </c:pt>
                <c:pt idx="23">
                  <c:v>40.1</c:v>
                </c:pt>
                <c:pt idx="24">
                  <c:v>40.049999999999997</c:v>
                </c:pt>
                <c:pt idx="25">
                  <c:v>40.11</c:v>
                </c:pt>
                <c:pt idx="26">
                  <c:v>39.99</c:v>
                </c:pt>
                <c:pt idx="27">
                  <c:v>39.770000000000003</c:v>
                </c:pt>
                <c:pt idx="28">
                  <c:v>39.85</c:v>
                </c:pt>
                <c:pt idx="29">
                  <c:v>40.06</c:v>
                </c:pt>
                <c:pt idx="30">
                  <c:v>39.97</c:v>
                </c:pt>
                <c:pt idx="31">
                  <c:v>40.15</c:v>
                </c:pt>
                <c:pt idx="32">
                  <c:v>39.799999999999997</c:v>
                </c:pt>
                <c:pt idx="33">
                  <c:v>40.32</c:v>
                </c:pt>
                <c:pt idx="34">
                  <c:v>40.93</c:v>
                </c:pt>
                <c:pt idx="35">
                  <c:v>40.29</c:v>
                </c:pt>
                <c:pt idx="36">
                  <c:v>40.44</c:v>
                </c:pt>
                <c:pt idx="37">
                  <c:v>40.33</c:v>
                </c:pt>
                <c:pt idx="38">
                  <c:v>40.07</c:v>
                </c:pt>
                <c:pt idx="39">
                  <c:v>39.950000000000003</c:v>
                </c:pt>
                <c:pt idx="40">
                  <c:v>40.85</c:v>
                </c:pt>
                <c:pt idx="41">
                  <c:v>40.18</c:v>
                </c:pt>
                <c:pt idx="42">
                  <c:v>39.909999999999997</c:v>
                </c:pt>
                <c:pt idx="43">
                  <c:v>39.9</c:v>
                </c:pt>
                <c:pt idx="44">
                  <c:v>39.880000000000003</c:v>
                </c:pt>
                <c:pt idx="45">
                  <c:v>40.21</c:v>
                </c:pt>
                <c:pt idx="46">
                  <c:v>40.020000000000003</c:v>
                </c:pt>
                <c:pt idx="47">
                  <c:v>40.11</c:v>
                </c:pt>
                <c:pt idx="48">
                  <c:v>40.25</c:v>
                </c:pt>
                <c:pt idx="49">
                  <c:v>40.049999999999997</c:v>
                </c:pt>
                <c:pt idx="50">
                  <c:v>40.18</c:v>
                </c:pt>
                <c:pt idx="51">
                  <c:v>39.97</c:v>
                </c:pt>
                <c:pt idx="52">
                  <c:v>40.020000000000003</c:v>
                </c:pt>
                <c:pt idx="53">
                  <c:v>40.21</c:v>
                </c:pt>
                <c:pt idx="54">
                  <c:v>39.869999999999997</c:v>
                </c:pt>
                <c:pt idx="55">
                  <c:v>40.5</c:v>
                </c:pt>
                <c:pt idx="56">
                  <c:v>39.909999999999997</c:v>
                </c:pt>
                <c:pt idx="57" formatCode="General">
                  <c:v>39.979999999999997</c:v>
                </c:pt>
                <c:pt idx="58" formatCode="General">
                  <c:v>40.270000000000003</c:v>
                </c:pt>
                <c:pt idx="59" formatCode="General">
                  <c:v>40.5</c:v>
                </c:pt>
                <c:pt idx="60" formatCode="General">
                  <c:v>40.520000000000003</c:v>
                </c:pt>
              </c:numCache>
            </c:numRef>
          </c:val>
        </c:ser>
        <c:ser>
          <c:idx val="6"/>
          <c:order val="6"/>
          <c:tx>
            <c:strRef>
              <c:f>'Kart Freedom JT'!$I$20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JT'!$I$21:$I$83</c:f>
              <c:numCache>
                <c:formatCode>General</c:formatCode>
                <c:ptCount val="63"/>
                <c:pt idx="0">
                  <c:v>41.91</c:v>
                </c:pt>
                <c:pt idx="1">
                  <c:v>40.5</c:v>
                </c:pt>
                <c:pt idx="2">
                  <c:v>40.6</c:v>
                </c:pt>
                <c:pt idx="3">
                  <c:v>40.71</c:v>
                </c:pt>
                <c:pt idx="4">
                  <c:v>40.43</c:v>
                </c:pt>
                <c:pt idx="5">
                  <c:v>40.92</c:v>
                </c:pt>
                <c:pt idx="6">
                  <c:v>40.58</c:v>
                </c:pt>
                <c:pt idx="7">
                  <c:v>40.56</c:v>
                </c:pt>
                <c:pt idx="8">
                  <c:v>40.700000000000003</c:v>
                </c:pt>
                <c:pt idx="9">
                  <c:v>41.47</c:v>
                </c:pt>
                <c:pt idx="10">
                  <c:v>41.16</c:v>
                </c:pt>
                <c:pt idx="11">
                  <c:v>40.69</c:v>
                </c:pt>
                <c:pt idx="12">
                  <c:v>40.74</c:v>
                </c:pt>
                <c:pt idx="13">
                  <c:v>40.76</c:v>
                </c:pt>
                <c:pt idx="14">
                  <c:v>41.25</c:v>
                </c:pt>
                <c:pt idx="15">
                  <c:v>41.03</c:v>
                </c:pt>
                <c:pt idx="16">
                  <c:v>40.49</c:v>
                </c:pt>
                <c:pt idx="17">
                  <c:v>40.47</c:v>
                </c:pt>
                <c:pt idx="18">
                  <c:v>40.53</c:v>
                </c:pt>
                <c:pt idx="19">
                  <c:v>40.36</c:v>
                </c:pt>
                <c:pt idx="20">
                  <c:v>40.69</c:v>
                </c:pt>
                <c:pt idx="21">
                  <c:v>41.88</c:v>
                </c:pt>
                <c:pt idx="22">
                  <c:v>40.65</c:v>
                </c:pt>
                <c:pt idx="23">
                  <c:v>40.42</c:v>
                </c:pt>
                <c:pt idx="24">
                  <c:v>40.729999999999997</c:v>
                </c:pt>
                <c:pt idx="25">
                  <c:v>40.86</c:v>
                </c:pt>
                <c:pt idx="26">
                  <c:v>40.47</c:v>
                </c:pt>
                <c:pt idx="27">
                  <c:v>40.6</c:v>
                </c:pt>
                <c:pt idx="28">
                  <c:v>41.1</c:v>
                </c:pt>
                <c:pt idx="29">
                  <c:v>40.54</c:v>
                </c:pt>
                <c:pt idx="30">
                  <c:v>41.13</c:v>
                </c:pt>
                <c:pt idx="31">
                  <c:v>40.380000000000003</c:v>
                </c:pt>
                <c:pt idx="32">
                  <c:v>41.17</c:v>
                </c:pt>
                <c:pt idx="33">
                  <c:v>40.29</c:v>
                </c:pt>
                <c:pt idx="34">
                  <c:v>40.36</c:v>
                </c:pt>
                <c:pt idx="35">
                  <c:v>40.78</c:v>
                </c:pt>
                <c:pt idx="36">
                  <c:v>40.159999999999997</c:v>
                </c:pt>
                <c:pt idx="37">
                  <c:v>41.17</c:v>
                </c:pt>
              </c:numCache>
            </c:numRef>
          </c:val>
        </c:ser>
        <c:ser>
          <c:idx val="7"/>
          <c:order val="7"/>
          <c:tx>
            <c:strRef>
              <c:f>'Kart Freedom JT'!$J$20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 JT'!$B$21:$B$83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 JT'!$J$21:$J$83</c:f>
              <c:numCache>
                <c:formatCode>General</c:formatCode>
                <c:ptCount val="63"/>
                <c:pt idx="0">
                  <c:v>41.39</c:v>
                </c:pt>
                <c:pt idx="1">
                  <c:v>40.76</c:v>
                </c:pt>
                <c:pt idx="2">
                  <c:v>40.54</c:v>
                </c:pt>
                <c:pt idx="3">
                  <c:v>40.71</c:v>
                </c:pt>
                <c:pt idx="4">
                  <c:v>41</c:v>
                </c:pt>
                <c:pt idx="5">
                  <c:v>40.479999999999997</c:v>
                </c:pt>
                <c:pt idx="6">
                  <c:v>40.9</c:v>
                </c:pt>
                <c:pt idx="7">
                  <c:v>40.35</c:v>
                </c:pt>
                <c:pt idx="8">
                  <c:v>40.729999999999997</c:v>
                </c:pt>
                <c:pt idx="9">
                  <c:v>40.85</c:v>
                </c:pt>
                <c:pt idx="10">
                  <c:v>40.700000000000003</c:v>
                </c:pt>
                <c:pt idx="11">
                  <c:v>40.81</c:v>
                </c:pt>
                <c:pt idx="12">
                  <c:v>40.64</c:v>
                </c:pt>
                <c:pt idx="13">
                  <c:v>41.1</c:v>
                </c:pt>
                <c:pt idx="14">
                  <c:v>40.47</c:v>
                </c:pt>
                <c:pt idx="15">
                  <c:v>40.479999999999997</c:v>
                </c:pt>
                <c:pt idx="16">
                  <c:v>40.51</c:v>
                </c:pt>
                <c:pt idx="17">
                  <c:v>40.36</c:v>
                </c:pt>
                <c:pt idx="18">
                  <c:v>40.35</c:v>
                </c:pt>
                <c:pt idx="19">
                  <c:v>40.25</c:v>
                </c:pt>
                <c:pt idx="20">
                  <c:v>40.1</c:v>
                </c:pt>
                <c:pt idx="21">
                  <c:v>40.409999999999997</c:v>
                </c:pt>
                <c:pt idx="22">
                  <c:v>40.090000000000003</c:v>
                </c:pt>
                <c:pt idx="23">
                  <c:v>40.450000000000003</c:v>
                </c:pt>
                <c:pt idx="24">
                  <c:v>40.25</c:v>
                </c:pt>
                <c:pt idx="25">
                  <c:v>40.53</c:v>
                </c:pt>
                <c:pt idx="26">
                  <c:v>41.09</c:v>
                </c:pt>
                <c:pt idx="27">
                  <c:v>40.5</c:v>
                </c:pt>
                <c:pt idx="28">
                  <c:v>40.31</c:v>
                </c:pt>
                <c:pt idx="29">
                  <c:v>41.48</c:v>
                </c:pt>
                <c:pt idx="30">
                  <c:v>40.46</c:v>
                </c:pt>
                <c:pt idx="31">
                  <c:v>40.51</c:v>
                </c:pt>
                <c:pt idx="32">
                  <c:v>40.700000000000003</c:v>
                </c:pt>
                <c:pt idx="33">
                  <c:v>40.49</c:v>
                </c:pt>
                <c:pt idx="34">
                  <c:v>40.299999999999997</c:v>
                </c:pt>
                <c:pt idx="35">
                  <c:v>40.82</c:v>
                </c:pt>
                <c:pt idx="36">
                  <c:v>40.51</c:v>
                </c:pt>
                <c:pt idx="37">
                  <c:v>40.54</c:v>
                </c:pt>
                <c:pt idx="38">
                  <c:v>40.4</c:v>
                </c:pt>
                <c:pt idx="39">
                  <c:v>40.479999999999997</c:v>
                </c:pt>
                <c:pt idx="40">
                  <c:v>40.35</c:v>
                </c:pt>
                <c:pt idx="41">
                  <c:v>40.630000000000003</c:v>
                </c:pt>
                <c:pt idx="42">
                  <c:v>40.6</c:v>
                </c:pt>
              </c:numCache>
            </c:numRef>
          </c:val>
        </c:ser>
        <c:marker val="1"/>
        <c:axId val="36253696"/>
        <c:axId val="36255232"/>
      </c:lineChart>
      <c:catAx>
        <c:axId val="36253696"/>
        <c:scaling>
          <c:orientation val="minMax"/>
        </c:scaling>
        <c:axPos val="b"/>
        <c:numFmt formatCode="General" sourceLinked="1"/>
        <c:majorTickMark val="none"/>
        <c:tickLblPos val="nextTo"/>
        <c:crossAx val="36255232"/>
        <c:crosses val="autoZero"/>
        <c:auto val="1"/>
        <c:lblAlgn val="ctr"/>
        <c:lblOffset val="100"/>
      </c:catAx>
      <c:valAx>
        <c:axId val="36255232"/>
        <c:scaling>
          <c:orientation val="minMax"/>
          <c:max val="42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62536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5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NaCnuDaX!$C$20</c:f>
              <c:strCache>
                <c:ptCount val="1"/>
                <c:pt idx="0">
                  <c:v>Харченко 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NaCnuDaX!$C$21:$C$82</c:f>
              <c:numCache>
                <c:formatCode>0.00</c:formatCode>
                <c:ptCount val="62"/>
                <c:pt idx="0">
                  <c:v>45.86</c:v>
                </c:pt>
                <c:pt idx="1">
                  <c:v>43.58</c:v>
                </c:pt>
                <c:pt idx="2">
                  <c:v>41.11</c:v>
                </c:pt>
                <c:pt idx="3">
                  <c:v>42.25</c:v>
                </c:pt>
                <c:pt idx="4">
                  <c:v>40.44</c:v>
                </c:pt>
                <c:pt idx="5">
                  <c:v>40.58</c:v>
                </c:pt>
                <c:pt idx="6">
                  <c:v>41.99</c:v>
                </c:pt>
                <c:pt idx="7">
                  <c:v>40.35</c:v>
                </c:pt>
                <c:pt idx="8">
                  <c:v>40.25</c:v>
                </c:pt>
                <c:pt idx="9">
                  <c:v>41.17</c:v>
                </c:pt>
                <c:pt idx="10">
                  <c:v>40.130000000000003</c:v>
                </c:pt>
                <c:pt idx="11">
                  <c:v>40.159999999999997</c:v>
                </c:pt>
                <c:pt idx="12">
                  <c:v>40.159999999999997</c:v>
                </c:pt>
                <c:pt idx="13">
                  <c:v>40.06</c:v>
                </c:pt>
                <c:pt idx="14">
                  <c:v>40.14</c:v>
                </c:pt>
                <c:pt idx="15">
                  <c:v>40.159999999999997</c:v>
                </c:pt>
                <c:pt idx="16">
                  <c:v>40.17</c:v>
                </c:pt>
                <c:pt idx="17">
                  <c:v>40.29</c:v>
                </c:pt>
                <c:pt idx="18">
                  <c:v>40.31</c:v>
                </c:pt>
                <c:pt idx="19">
                  <c:v>40.17</c:v>
                </c:pt>
                <c:pt idx="20">
                  <c:v>40.119999999999997</c:v>
                </c:pt>
                <c:pt idx="21">
                  <c:v>40.19</c:v>
                </c:pt>
                <c:pt idx="22">
                  <c:v>40.15</c:v>
                </c:pt>
                <c:pt idx="23">
                  <c:v>40</c:v>
                </c:pt>
                <c:pt idx="24">
                  <c:v>40.33</c:v>
                </c:pt>
                <c:pt idx="25">
                  <c:v>40.22</c:v>
                </c:pt>
                <c:pt idx="26">
                  <c:v>40.25</c:v>
                </c:pt>
                <c:pt idx="27">
                  <c:v>40.409999999999997</c:v>
                </c:pt>
                <c:pt idx="28">
                  <c:v>40.49</c:v>
                </c:pt>
                <c:pt idx="29">
                  <c:v>40.450000000000003</c:v>
                </c:pt>
                <c:pt idx="30">
                  <c:v>40.78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NaCnuDaX!$D$20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NaCnuDaX!$D$21:$D$82</c:f>
              <c:numCache>
                <c:formatCode>0.00</c:formatCode>
                <c:ptCount val="62"/>
                <c:pt idx="0">
                  <c:v>41.02</c:v>
                </c:pt>
                <c:pt idx="1">
                  <c:v>40.39</c:v>
                </c:pt>
                <c:pt idx="2">
                  <c:v>40.39</c:v>
                </c:pt>
                <c:pt idx="3">
                  <c:v>40.4</c:v>
                </c:pt>
                <c:pt idx="4">
                  <c:v>40.369999999999997</c:v>
                </c:pt>
                <c:pt idx="5">
                  <c:v>40.380000000000003</c:v>
                </c:pt>
                <c:pt idx="6">
                  <c:v>40.159999999999997</c:v>
                </c:pt>
                <c:pt idx="7">
                  <c:v>40.4</c:v>
                </c:pt>
                <c:pt idx="8">
                  <c:v>40.49</c:v>
                </c:pt>
                <c:pt idx="9">
                  <c:v>40.380000000000003</c:v>
                </c:pt>
                <c:pt idx="10">
                  <c:v>40.42</c:v>
                </c:pt>
                <c:pt idx="11">
                  <c:v>40.53</c:v>
                </c:pt>
                <c:pt idx="12">
                  <c:v>40.36</c:v>
                </c:pt>
                <c:pt idx="13">
                  <c:v>40.68</c:v>
                </c:pt>
                <c:pt idx="14">
                  <c:v>40.450000000000003</c:v>
                </c:pt>
                <c:pt idx="15">
                  <c:v>40.31</c:v>
                </c:pt>
                <c:pt idx="16">
                  <c:v>40.31</c:v>
                </c:pt>
                <c:pt idx="17">
                  <c:v>40.18</c:v>
                </c:pt>
                <c:pt idx="18">
                  <c:v>40.36</c:v>
                </c:pt>
                <c:pt idx="19">
                  <c:v>40.159999999999997</c:v>
                </c:pt>
                <c:pt idx="20">
                  <c:v>40.67</c:v>
                </c:pt>
                <c:pt idx="21">
                  <c:v>40.24</c:v>
                </c:pt>
                <c:pt idx="22">
                  <c:v>40.19</c:v>
                </c:pt>
                <c:pt idx="23">
                  <c:v>40.83</c:v>
                </c:pt>
                <c:pt idx="24">
                  <c:v>41.78</c:v>
                </c:pt>
                <c:pt idx="25">
                  <c:v>40.29</c:v>
                </c:pt>
                <c:pt idx="26">
                  <c:v>40.340000000000003</c:v>
                </c:pt>
                <c:pt idx="27">
                  <c:v>40.729999999999997</c:v>
                </c:pt>
                <c:pt idx="28">
                  <c:v>41.25</c:v>
                </c:pt>
                <c:pt idx="29">
                  <c:v>40.35</c:v>
                </c:pt>
                <c:pt idx="30">
                  <c:v>40.32</c:v>
                </c:pt>
                <c:pt idx="31">
                  <c:v>40.200000000000003</c:v>
                </c:pt>
                <c:pt idx="32">
                  <c:v>40.32</c:v>
                </c:pt>
                <c:pt idx="33">
                  <c:v>40.22</c:v>
                </c:pt>
                <c:pt idx="34">
                  <c:v>40.26</c:v>
                </c:pt>
                <c:pt idx="35">
                  <c:v>40.49</c:v>
                </c:pt>
                <c:pt idx="36">
                  <c:v>40.229999999999997</c:v>
                </c:pt>
                <c:pt idx="37">
                  <c:v>40.17</c:v>
                </c:pt>
                <c:pt idx="38">
                  <c:v>40.17</c:v>
                </c:pt>
                <c:pt idx="39">
                  <c:v>40.11</c:v>
                </c:pt>
                <c:pt idx="40">
                  <c:v>40.130000000000003</c:v>
                </c:pt>
                <c:pt idx="41">
                  <c:v>40.17</c:v>
                </c:pt>
                <c:pt idx="42">
                  <c:v>40.299999999999997</c:v>
                </c:pt>
                <c:pt idx="43">
                  <c:v>40.18</c:v>
                </c:pt>
                <c:pt idx="44">
                  <c:v>39.950000000000003</c:v>
                </c:pt>
                <c:pt idx="45">
                  <c:v>40.06</c:v>
                </c:pt>
                <c:pt idx="46">
                  <c:v>40.32</c:v>
                </c:pt>
                <c:pt idx="47">
                  <c:v>40.18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NaCnuDaX!$E$20</c:f>
              <c:strCache>
                <c:ptCount val="1"/>
                <c:pt idx="0">
                  <c:v>Харченко 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NaCnuDaX!$E$21:$E$82</c:f>
              <c:numCache>
                <c:formatCode>0.00</c:formatCode>
                <c:ptCount val="62"/>
                <c:pt idx="0">
                  <c:v>41.53</c:v>
                </c:pt>
                <c:pt idx="1">
                  <c:v>41.54</c:v>
                </c:pt>
                <c:pt idx="2">
                  <c:v>41.58</c:v>
                </c:pt>
                <c:pt idx="3">
                  <c:v>41.69</c:v>
                </c:pt>
                <c:pt idx="4">
                  <c:v>41.58</c:v>
                </c:pt>
                <c:pt idx="5">
                  <c:v>41.17</c:v>
                </c:pt>
                <c:pt idx="6">
                  <c:v>41.35</c:v>
                </c:pt>
                <c:pt idx="7">
                  <c:v>41.5</c:v>
                </c:pt>
                <c:pt idx="8">
                  <c:v>41.15</c:v>
                </c:pt>
                <c:pt idx="9">
                  <c:v>43.51</c:v>
                </c:pt>
                <c:pt idx="10">
                  <c:v>41.26</c:v>
                </c:pt>
                <c:pt idx="11">
                  <c:v>41.27</c:v>
                </c:pt>
                <c:pt idx="12">
                  <c:v>41.25</c:v>
                </c:pt>
                <c:pt idx="13">
                  <c:v>41.36</c:v>
                </c:pt>
                <c:pt idx="14">
                  <c:v>41.9</c:v>
                </c:pt>
                <c:pt idx="15">
                  <c:v>40.909999999999997</c:v>
                </c:pt>
                <c:pt idx="16">
                  <c:v>40.98</c:v>
                </c:pt>
                <c:pt idx="17">
                  <c:v>41.25</c:v>
                </c:pt>
                <c:pt idx="18">
                  <c:v>41.32</c:v>
                </c:pt>
                <c:pt idx="19">
                  <c:v>41.24</c:v>
                </c:pt>
                <c:pt idx="20">
                  <c:v>41</c:v>
                </c:pt>
                <c:pt idx="21">
                  <c:v>41.73</c:v>
                </c:pt>
                <c:pt idx="22">
                  <c:v>41.38</c:v>
                </c:pt>
                <c:pt idx="23">
                  <c:v>41.19</c:v>
                </c:pt>
                <c:pt idx="24">
                  <c:v>41.4</c:v>
                </c:pt>
                <c:pt idx="25">
                  <c:v>41.41</c:v>
                </c:pt>
                <c:pt idx="26">
                  <c:v>41.38</c:v>
                </c:pt>
                <c:pt idx="27">
                  <c:v>41.37</c:v>
                </c:pt>
                <c:pt idx="28">
                  <c:v>41.12</c:v>
                </c:pt>
                <c:pt idx="29">
                  <c:v>41.1</c:v>
                </c:pt>
                <c:pt idx="30">
                  <c:v>41.13</c:v>
                </c:pt>
                <c:pt idx="31">
                  <c:v>41.21</c:v>
                </c:pt>
                <c:pt idx="32">
                  <c:v>41.1</c:v>
                </c:pt>
                <c:pt idx="33">
                  <c:v>41.08</c:v>
                </c:pt>
                <c:pt idx="34">
                  <c:v>41.26</c:v>
                </c:pt>
                <c:pt idx="35">
                  <c:v>41.11</c:v>
                </c:pt>
                <c:pt idx="36">
                  <c:v>42.08</c:v>
                </c:pt>
                <c:pt idx="37">
                  <c:v>41.95</c:v>
                </c:pt>
                <c:pt idx="38">
                  <c:v>41.05</c:v>
                </c:pt>
                <c:pt idx="39">
                  <c:v>42.48</c:v>
                </c:pt>
                <c:pt idx="40">
                  <c:v>41.1</c:v>
                </c:pt>
                <c:pt idx="41">
                  <c:v>40.85</c:v>
                </c:pt>
                <c:pt idx="42">
                  <c:v>41.09</c:v>
                </c:pt>
                <c:pt idx="43">
                  <c:v>41.16</c:v>
                </c:pt>
                <c:pt idx="44">
                  <c:v>41.22</c:v>
                </c:pt>
                <c:pt idx="45">
                  <c:v>41.15</c:v>
                </c:pt>
                <c:pt idx="46">
                  <c:v>41.11</c:v>
                </c:pt>
                <c:pt idx="47">
                  <c:v>41.46</c:v>
                </c:pt>
                <c:pt idx="48">
                  <c:v>41.81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NaCnuDaX!$F$20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NaCnuDaX!$F$21:$F$82</c:f>
              <c:numCache>
                <c:formatCode>0.00</c:formatCode>
                <c:ptCount val="62"/>
                <c:pt idx="0">
                  <c:v>40.659999999999997</c:v>
                </c:pt>
                <c:pt idx="1">
                  <c:v>40.369999999999997</c:v>
                </c:pt>
                <c:pt idx="2">
                  <c:v>40.520000000000003</c:v>
                </c:pt>
                <c:pt idx="3">
                  <c:v>40.31</c:v>
                </c:pt>
                <c:pt idx="4">
                  <c:v>40.17</c:v>
                </c:pt>
                <c:pt idx="5">
                  <c:v>40.28</c:v>
                </c:pt>
                <c:pt idx="6">
                  <c:v>40.119999999999997</c:v>
                </c:pt>
                <c:pt idx="7">
                  <c:v>40.04</c:v>
                </c:pt>
                <c:pt idx="8">
                  <c:v>40.950000000000003</c:v>
                </c:pt>
                <c:pt idx="9">
                  <c:v>39.979999999999997</c:v>
                </c:pt>
                <c:pt idx="10">
                  <c:v>40.11</c:v>
                </c:pt>
                <c:pt idx="11">
                  <c:v>40.15</c:v>
                </c:pt>
                <c:pt idx="12">
                  <c:v>39.880000000000003</c:v>
                </c:pt>
                <c:pt idx="13">
                  <c:v>40</c:v>
                </c:pt>
                <c:pt idx="14">
                  <c:v>39.94</c:v>
                </c:pt>
                <c:pt idx="15">
                  <c:v>39.82</c:v>
                </c:pt>
                <c:pt idx="16">
                  <c:v>40.04</c:v>
                </c:pt>
                <c:pt idx="17">
                  <c:v>39.94</c:v>
                </c:pt>
                <c:pt idx="18">
                  <c:v>39.83</c:v>
                </c:pt>
                <c:pt idx="19">
                  <c:v>39.85</c:v>
                </c:pt>
                <c:pt idx="20">
                  <c:v>39.81</c:v>
                </c:pt>
                <c:pt idx="21">
                  <c:v>40.72</c:v>
                </c:pt>
                <c:pt idx="22">
                  <c:v>40</c:v>
                </c:pt>
                <c:pt idx="23">
                  <c:v>40.020000000000003</c:v>
                </c:pt>
                <c:pt idx="24">
                  <c:v>39.99</c:v>
                </c:pt>
                <c:pt idx="25">
                  <c:v>39.96</c:v>
                </c:pt>
                <c:pt idx="26">
                  <c:v>40.1</c:v>
                </c:pt>
                <c:pt idx="27">
                  <c:v>40.11</c:v>
                </c:pt>
                <c:pt idx="28">
                  <c:v>40.03</c:v>
                </c:pt>
                <c:pt idx="29">
                  <c:v>40.04</c:v>
                </c:pt>
                <c:pt idx="30">
                  <c:v>39.92</c:v>
                </c:pt>
                <c:pt idx="31">
                  <c:v>40.06</c:v>
                </c:pt>
                <c:pt idx="32">
                  <c:v>40.15</c:v>
                </c:pt>
                <c:pt idx="33">
                  <c:v>40.14</c:v>
                </c:pt>
                <c:pt idx="34">
                  <c:v>39.979999999999997</c:v>
                </c:pt>
                <c:pt idx="35">
                  <c:v>40</c:v>
                </c:pt>
                <c:pt idx="36">
                  <c:v>39.979999999999997</c:v>
                </c:pt>
                <c:pt idx="37">
                  <c:v>39.85</c:v>
                </c:pt>
                <c:pt idx="38">
                  <c:v>39.89</c:v>
                </c:pt>
                <c:pt idx="39">
                  <c:v>39.950000000000003</c:v>
                </c:pt>
                <c:pt idx="40">
                  <c:v>39.96</c:v>
                </c:pt>
                <c:pt idx="41">
                  <c:v>39.770000000000003</c:v>
                </c:pt>
                <c:pt idx="42">
                  <c:v>39.67</c:v>
                </c:pt>
                <c:pt idx="43">
                  <c:v>39.99</c:v>
                </c:pt>
                <c:pt idx="44">
                  <c:v>40.090000000000003</c:v>
                </c:pt>
                <c:pt idx="45">
                  <c:v>39.869999999999997</c:v>
                </c:pt>
                <c:pt idx="46">
                  <c:v>39.94</c:v>
                </c:pt>
                <c:pt idx="47">
                  <c:v>39.79</c:v>
                </c:pt>
                <c:pt idx="48">
                  <c:v>39.729999999999997</c:v>
                </c:pt>
                <c:pt idx="49">
                  <c:v>40</c:v>
                </c:pt>
                <c:pt idx="50">
                  <c:v>40.35</c:v>
                </c:pt>
                <c:pt idx="51">
                  <c:v>40.25</c:v>
                </c:pt>
                <c:pt idx="52">
                  <c:v>40.020000000000003</c:v>
                </c:pt>
                <c:pt idx="53">
                  <c:v>40.29</c:v>
                </c:pt>
                <c:pt idx="54">
                  <c:v>40.049999999999997</c:v>
                </c:pt>
                <c:pt idx="55">
                  <c:v>40.01</c:v>
                </c:pt>
                <c:pt idx="56">
                  <c:v>40.19</c:v>
                </c:pt>
                <c:pt idx="57" formatCode="General">
                  <c:v>40.090000000000003</c:v>
                </c:pt>
                <c:pt idx="58" formatCode="General">
                  <c:v>39.97</c:v>
                </c:pt>
                <c:pt idx="59" formatCode="General">
                  <c:v>40.14</c:v>
                </c:pt>
                <c:pt idx="60" formatCode="General">
                  <c:v>40.82</c:v>
                </c:pt>
                <c:pt idx="61" formatCode="General">
                  <c:v>40.049999999999997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NaCnuDaX!$G$20</c:f>
              <c:strCache>
                <c:ptCount val="1"/>
                <c:pt idx="0">
                  <c:v>Харченко  Артем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NaCnuDaX!$G$21:$G$82</c:f>
              <c:numCache>
                <c:formatCode>0.00</c:formatCode>
                <c:ptCount val="62"/>
                <c:pt idx="0">
                  <c:v>40.96</c:v>
                </c:pt>
                <c:pt idx="1">
                  <c:v>40.98</c:v>
                </c:pt>
                <c:pt idx="2">
                  <c:v>40.76</c:v>
                </c:pt>
                <c:pt idx="3">
                  <c:v>40.57</c:v>
                </c:pt>
                <c:pt idx="4">
                  <c:v>40.590000000000003</c:v>
                </c:pt>
                <c:pt idx="5">
                  <c:v>41.17</c:v>
                </c:pt>
                <c:pt idx="6">
                  <c:v>40.380000000000003</c:v>
                </c:pt>
                <c:pt idx="7">
                  <c:v>40.47</c:v>
                </c:pt>
                <c:pt idx="8">
                  <c:v>40.340000000000003</c:v>
                </c:pt>
                <c:pt idx="9">
                  <c:v>40.51</c:v>
                </c:pt>
                <c:pt idx="10">
                  <c:v>40.44</c:v>
                </c:pt>
                <c:pt idx="11">
                  <c:v>40.49</c:v>
                </c:pt>
                <c:pt idx="12">
                  <c:v>41</c:v>
                </c:pt>
                <c:pt idx="13">
                  <c:v>40.26</c:v>
                </c:pt>
                <c:pt idx="14">
                  <c:v>40.270000000000003</c:v>
                </c:pt>
                <c:pt idx="15">
                  <c:v>40.229999999999997</c:v>
                </c:pt>
                <c:pt idx="16">
                  <c:v>40.53</c:v>
                </c:pt>
                <c:pt idx="17">
                  <c:v>40.369999999999997</c:v>
                </c:pt>
                <c:pt idx="18">
                  <c:v>40.47</c:v>
                </c:pt>
                <c:pt idx="19">
                  <c:v>40.99</c:v>
                </c:pt>
                <c:pt idx="20">
                  <c:v>41.52</c:v>
                </c:pt>
                <c:pt idx="21">
                  <c:v>40.64</c:v>
                </c:pt>
                <c:pt idx="22">
                  <c:v>40.380000000000003</c:v>
                </c:pt>
                <c:pt idx="23">
                  <c:v>40.36</c:v>
                </c:pt>
                <c:pt idx="24">
                  <c:v>40.07</c:v>
                </c:pt>
                <c:pt idx="25">
                  <c:v>40.46</c:v>
                </c:pt>
                <c:pt idx="26">
                  <c:v>40.229999999999997</c:v>
                </c:pt>
                <c:pt idx="27">
                  <c:v>40.21</c:v>
                </c:pt>
                <c:pt idx="28">
                  <c:v>40.46</c:v>
                </c:pt>
                <c:pt idx="29">
                  <c:v>40.26</c:v>
                </c:pt>
                <c:pt idx="30">
                  <c:v>40.1</c:v>
                </c:pt>
                <c:pt idx="31">
                  <c:v>40.14</c:v>
                </c:pt>
                <c:pt idx="32">
                  <c:v>40.200000000000003</c:v>
                </c:pt>
                <c:pt idx="33">
                  <c:v>40.36</c:v>
                </c:pt>
                <c:pt idx="34">
                  <c:v>40.29</c:v>
                </c:pt>
                <c:pt idx="35">
                  <c:v>40.11</c:v>
                </c:pt>
                <c:pt idx="36">
                  <c:v>40.47</c:v>
                </c:pt>
                <c:pt idx="37">
                  <c:v>41.37</c:v>
                </c:pt>
                <c:pt idx="38">
                  <c:v>40.299999999999997</c:v>
                </c:pt>
                <c:pt idx="39">
                  <c:v>40.32</c:v>
                </c:pt>
                <c:pt idx="40">
                  <c:v>40.32</c:v>
                </c:pt>
                <c:pt idx="41">
                  <c:v>40.880000000000003</c:v>
                </c:pt>
                <c:pt idx="42">
                  <c:v>40.369999999999997</c:v>
                </c:pt>
                <c:pt idx="43">
                  <c:v>40.96</c:v>
                </c:pt>
                <c:pt idx="44">
                  <c:v>40.340000000000003</c:v>
                </c:pt>
                <c:pt idx="45">
                  <c:v>40.369999999999997</c:v>
                </c:pt>
                <c:pt idx="46">
                  <c:v>40.33</c:v>
                </c:pt>
                <c:pt idx="47">
                  <c:v>40.380000000000003</c:v>
                </c:pt>
                <c:pt idx="48">
                  <c:v>40.479999999999997</c:v>
                </c:pt>
                <c:pt idx="49">
                  <c:v>41.17</c:v>
                </c:pt>
              </c:numCache>
            </c:numRef>
          </c:val>
        </c:ser>
        <c:ser>
          <c:idx val="5"/>
          <c:order val="5"/>
          <c:tx>
            <c:strRef>
              <c:f>NaCnuDaX!$H$20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NaCnuDaX!$H$21:$H$82</c:f>
              <c:numCache>
                <c:formatCode>0.00</c:formatCode>
                <c:ptCount val="62"/>
                <c:pt idx="0">
                  <c:v>40.21</c:v>
                </c:pt>
                <c:pt idx="1">
                  <c:v>40.07</c:v>
                </c:pt>
                <c:pt idx="2">
                  <c:v>40.11</c:v>
                </c:pt>
                <c:pt idx="3">
                  <c:v>40.99</c:v>
                </c:pt>
                <c:pt idx="4">
                  <c:v>40.04</c:v>
                </c:pt>
                <c:pt idx="5">
                  <c:v>40.119999999999997</c:v>
                </c:pt>
                <c:pt idx="6">
                  <c:v>39.840000000000003</c:v>
                </c:pt>
                <c:pt idx="7">
                  <c:v>39.950000000000003</c:v>
                </c:pt>
                <c:pt idx="8">
                  <c:v>39.99</c:v>
                </c:pt>
                <c:pt idx="9">
                  <c:v>39.96</c:v>
                </c:pt>
                <c:pt idx="10">
                  <c:v>39.92</c:v>
                </c:pt>
                <c:pt idx="11">
                  <c:v>39.83</c:v>
                </c:pt>
                <c:pt idx="12">
                  <c:v>39.909999999999997</c:v>
                </c:pt>
                <c:pt idx="13">
                  <c:v>39.85</c:v>
                </c:pt>
                <c:pt idx="14">
                  <c:v>40.04</c:v>
                </c:pt>
                <c:pt idx="15">
                  <c:v>39.78</c:v>
                </c:pt>
                <c:pt idx="16">
                  <c:v>39.85</c:v>
                </c:pt>
                <c:pt idx="17">
                  <c:v>39.75</c:v>
                </c:pt>
                <c:pt idx="18">
                  <c:v>39.75</c:v>
                </c:pt>
                <c:pt idx="19">
                  <c:v>39.76</c:v>
                </c:pt>
                <c:pt idx="20">
                  <c:v>39.840000000000003</c:v>
                </c:pt>
                <c:pt idx="21">
                  <c:v>39.85</c:v>
                </c:pt>
                <c:pt idx="22">
                  <c:v>40.08</c:v>
                </c:pt>
                <c:pt idx="23">
                  <c:v>40.47</c:v>
                </c:pt>
                <c:pt idx="24">
                  <c:v>39.770000000000003</c:v>
                </c:pt>
                <c:pt idx="25">
                  <c:v>39.799999999999997</c:v>
                </c:pt>
                <c:pt idx="26">
                  <c:v>39.83</c:v>
                </c:pt>
                <c:pt idx="27">
                  <c:v>40.21</c:v>
                </c:pt>
              </c:numCache>
            </c:numRef>
          </c:val>
        </c:ser>
        <c:ser>
          <c:idx val="6"/>
          <c:order val="6"/>
          <c:tx>
            <c:strRef>
              <c:f>NaCnuDaX!$I$20</c:f>
              <c:strCache>
                <c:ptCount val="1"/>
                <c:pt idx="0">
                  <c:v>Харченко  Артем</c:v>
                </c:pt>
              </c:strCache>
            </c:strRef>
          </c:tx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NaCnuDaX!$I$21:$I$82</c:f>
              <c:numCache>
                <c:formatCode>General</c:formatCode>
                <c:ptCount val="62"/>
                <c:pt idx="0">
                  <c:v>40.64</c:v>
                </c:pt>
                <c:pt idx="1">
                  <c:v>40.46</c:v>
                </c:pt>
                <c:pt idx="2">
                  <c:v>40.17</c:v>
                </c:pt>
                <c:pt idx="3">
                  <c:v>40.32</c:v>
                </c:pt>
                <c:pt idx="4">
                  <c:v>41.23</c:v>
                </c:pt>
                <c:pt idx="5">
                  <c:v>40.33</c:v>
                </c:pt>
                <c:pt idx="6">
                  <c:v>40.22</c:v>
                </c:pt>
                <c:pt idx="7">
                  <c:v>40.21</c:v>
                </c:pt>
                <c:pt idx="8">
                  <c:v>40.22</c:v>
                </c:pt>
                <c:pt idx="9">
                  <c:v>40.369999999999997</c:v>
                </c:pt>
                <c:pt idx="10">
                  <c:v>40.35</c:v>
                </c:pt>
                <c:pt idx="11">
                  <c:v>40.21</c:v>
                </c:pt>
                <c:pt idx="12">
                  <c:v>40.270000000000003</c:v>
                </c:pt>
                <c:pt idx="13">
                  <c:v>40.07</c:v>
                </c:pt>
                <c:pt idx="14">
                  <c:v>40.83</c:v>
                </c:pt>
                <c:pt idx="15">
                  <c:v>42.61</c:v>
                </c:pt>
                <c:pt idx="16">
                  <c:v>40.17</c:v>
                </c:pt>
                <c:pt idx="17">
                  <c:v>40.119999999999997</c:v>
                </c:pt>
                <c:pt idx="18">
                  <c:v>40.119999999999997</c:v>
                </c:pt>
                <c:pt idx="19">
                  <c:v>40</c:v>
                </c:pt>
                <c:pt idx="20">
                  <c:v>40.14</c:v>
                </c:pt>
                <c:pt idx="21">
                  <c:v>40.06</c:v>
                </c:pt>
                <c:pt idx="22">
                  <c:v>40.96</c:v>
                </c:pt>
                <c:pt idx="23">
                  <c:v>40.869999999999997</c:v>
                </c:pt>
                <c:pt idx="24">
                  <c:v>40.26</c:v>
                </c:pt>
                <c:pt idx="25">
                  <c:v>40.24</c:v>
                </c:pt>
                <c:pt idx="26">
                  <c:v>40.200000000000003</c:v>
                </c:pt>
                <c:pt idx="27">
                  <c:v>40.26</c:v>
                </c:pt>
                <c:pt idx="28">
                  <c:v>40.25</c:v>
                </c:pt>
                <c:pt idx="29">
                  <c:v>40.19</c:v>
                </c:pt>
                <c:pt idx="30">
                  <c:v>40.340000000000003</c:v>
                </c:pt>
                <c:pt idx="31">
                  <c:v>40.270000000000003</c:v>
                </c:pt>
                <c:pt idx="32">
                  <c:v>40.119999999999997</c:v>
                </c:pt>
                <c:pt idx="33">
                  <c:v>40.14</c:v>
                </c:pt>
                <c:pt idx="34">
                  <c:v>40.24</c:v>
                </c:pt>
                <c:pt idx="35">
                  <c:v>40.229999999999997</c:v>
                </c:pt>
                <c:pt idx="36">
                  <c:v>40.25</c:v>
                </c:pt>
                <c:pt idx="37">
                  <c:v>41.17</c:v>
                </c:pt>
              </c:numCache>
            </c:numRef>
          </c:val>
        </c:ser>
        <c:ser>
          <c:idx val="7"/>
          <c:order val="7"/>
          <c:tx>
            <c:strRef>
              <c:f>NaCnuDaX!$J$20</c:f>
              <c:strCache>
                <c:ptCount val="1"/>
                <c:pt idx="0">
                  <c:v>Голуб Сергей</c:v>
                </c:pt>
              </c:strCache>
            </c:strRef>
          </c:tx>
          <c:marker>
            <c:symbol val="none"/>
          </c:marker>
          <c:cat>
            <c:numRef>
              <c:f>NaCnuDaX!$B$21:$B$82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NaCnuDaX!$J$21:$J$82</c:f>
              <c:numCache>
                <c:formatCode>General</c:formatCode>
                <c:ptCount val="62"/>
                <c:pt idx="0">
                  <c:v>40.33</c:v>
                </c:pt>
                <c:pt idx="1">
                  <c:v>40.369999999999997</c:v>
                </c:pt>
                <c:pt idx="2">
                  <c:v>40.119999999999997</c:v>
                </c:pt>
                <c:pt idx="3">
                  <c:v>40.659999999999997</c:v>
                </c:pt>
                <c:pt idx="4">
                  <c:v>40.24</c:v>
                </c:pt>
                <c:pt idx="5">
                  <c:v>40</c:v>
                </c:pt>
                <c:pt idx="6">
                  <c:v>39.909999999999997</c:v>
                </c:pt>
                <c:pt idx="7">
                  <c:v>40.29</c:v>
                </c:pt>
                <c:pt idx="8">
                  <c:v>40.29</c:v>
                </c:pt>
                <c:pt idx="9">
                  <c:v>39.9</c:v>
                </c:pt>
                <c:pt idx="10">
                  <c:v>40.08</c:v>
                </c:pt>
                <c:pt idx="11">
                  <c:v>40.17</c:v>
                </c:pt>
                <c:pt idx="12">
                  <c:v>40.1</c:v>
                </c:pt>
                <c:pt idx="13">
                  <c:v>40.04</c:v>
                </c:pt>
                <c:pt idx="14">
                  <c:v>39.83</c:v>
                </c:pt>
                <c:pt idx="15">
                  <c:v>39.799999999999997</c:v>
                </c:pt>
                <c:pt idx="16">
                  <c:v>39.9</c:v>
                </c:pt>
                <c:pt idx="17">
                  <c:v>39.85</c:v>
                </c:pt>
                <c:pt idx="18">
                  <c:v>40.159999999999997</c:v>
                </c:pt>
                <c:pt idx="19">
                  <c:v>39.979999999999997</c:v>
                </c:pt>
                <c:pt idx="20">
                  <c:v>40.15</c:v>
                </c:pt>
                <c:pt idx="21">
                  <c:v>40.159999999999997</c:v>
                </c:pt>
                <c:pt idx="22">
                  <c:v>40.090000000000003</c:v>
                </c:pt>
                <c:pt idx="23">
                  <c:v>40.130000000000003</c:v>
                </c:pt>
                <c:pt idx="24">
                  <c:v>39.94</c:v>
                </c:pt>
                <c:pt idx="25">
                  <c:v>40.03</c:v>
                </c:pt>
                <c:pt idx="26">
                  <c:v>40.29</c:v>
                </c:pt>
              </c:numCache>
            </c:numRef>
          </c:val>
        </c:ser>
        <c:marker val="1"/>
        <c:axId val="149494400"/>
        <c:axId val="149520768"/>
      </c:lineChart>
      <c:catAx>
        <c:axId val="149494400"/>
        <c:scaling>
          <c:orientation val="minMax"/>
        </c:scaling>
        <c:axPos val="b"/>
        <c:numFmt formatCode="General" sourceLinked="1"/>
        <c:majorTickMark val="none"/>
        <c:tickLblPos val="nextTo"/>
        <c:crossAx val="149520768"/>
        <c:crosses val="autoZero"/>
        <c:auto val="1"/>
        <c:lblAlgn val="ctr"/>
        <c:lblOffset val="100"/>
      </c:catAx>
      <c:valAx>
        <c:axId val="149520768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949440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3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'50 grams'!$C$20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grams'!$C$21:$C$81</c:f>
              <c:numCache>
                <c:formatCode>0.00</c:formatCode>
                <c:ptCount val="61"/>
                <c:pt idx="0">
                  <c:v>45.54</c:v>
                </c:pt>
                <c:pt idx="1">
                  <c:v>42.06</c:v>
                </c:pt>
                <c:pt idx="2">
                  <c:v>41.95</c:v>
                </c:pt>
                <c:pt idx="3">
                  <c:v>41.89</c:v>
                </c:pt>
                <c:pt idx="4">
                  <c:v>40.76</c:v>
                </c:pt>
                <c:pt idx="5">
                  <c:v>40.68</c:v>
                </c:pt>
                <c:pt idx="6">
                  <c:v>44.55</c:v>
                </c:pt>
                <c:pt idx="7">
                  <c:v>40.92</c:v>
                </c:pt>
                <c:pt idx="8">
                  <c:v>40.369999999999997</c:v>
                </c:pt>
                <c:pt idx="9">
                  <c:v>40.340000000000003</c:v>
                </c:pt>
                <c:pt idx="10">
                  <c:v>40.35</c:v>
                </c:pt>
                <c:pt idx="11">
                  <c:v>40.369999999999997</c:v>
                </c:pt>
                <c:pt idx="12">
                  <c:v>40.299999999999997</c:v>
                </c:pt>
                <c:pt idx="13">
                  <c:v>40.159999999999997</c:v>
                </c:pt>
                <c:pt idx="14">
                  <c:v>40.119999999999997</c:v>
                </c:pt>
                <c:pt idx="15">
                  <c:v>40.14</c:v>
                </c:pt>
                <c:pt idx="16">
                  <c:v>40.17</c:v>
                </c:pt>
                <c:pt idx="17">
                  <c:v>40.840000000000003</c:v>
                </c:pt>
                <c:pt idx="18">
                  <c:v>40.24</c:v>
                </c:pt>
                <c:pt idx="19">
                  <c:v>40.1</c:v>
                </c:pt>
                <c:pt idx="20">
                  <c:v>40.36</c:v>
                </c:pt>
                <c:pt idx="21">
                  <c:v>40.119999999999997</c:v>
                </c:pt>
                <c:pt idx="22">
                  <c:v>40.21</c:v>
                </c:pt>
                <c:pt idx="23">
                  <c:v>40.229999999999997</c:v>
                </c:pt>
                <c:pt idx="24">
                  <c:v>40.090000000000003</c:v>
                </c:pt>
                <c:pt idx="25">
                  <c:v>40.340000000000003</c:v>
                </c:pt>
                <c:pt idx="26">
                  <c:v>40.299999999999997</c:v>
                </c:pt>
                <c:pt idx="27">
                  <c:v>40.24</c:v>
                </c:pt>
                <c:pt idx="28">
                  <c:v>41.24</c:v>
                </c:pt>
                <c:pt idx="29">
                  <c:v>40.14</c:v>
                </c:pt>
                <c:pt idx="30">
                  <c:v>40.07</c:v>
                </c:pt>
                <c:pt idx="31">
                  <c:v>40.74</c:v>
                </c:pt>
                <c:pt idx="32">
                  <c:v>40.42</c:v>
                </c:pt>
                <c:pt idx="33">
                  <c:v>40.1</c:v>
                </c:pt>
                <c:pt idx="34">
                  <c:v>40.119999999999997</c:v>
                </c:pt>
                <c:pt idx="35">
                  <c:v>40.4</c:v>
                </c:pt>
                <c:pt idx="36">
                  <c:v>40.299999999999997</c:v>
                </c:pt>
                <c:pt idx="37">
                  <c:v>40.86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 grams'!$D$20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grams'!$D$21:$D$81</c:f>
              <c:numCache>
                <c:formatCode>0.00</c:formatCode>
                <c:ptCount val="61"/>
                <c:pt idx="0">
                  <c:v>40.28</c:v>
                </c:pt>
                <c:pt idx="1">
                  <c:v>41.5</c:v>
                </c:pt>
                <c:pt idx="2">
                  <c:v>40.880000000000003</c:v>
                </c:pt>
                <c:pt idx="3">
                  <c:v>40.31</c:v>
                </c:pt>
                <c:pt idx="4">
                  <c:v>40.020000000000003</c:v>
                </c:pt>
                <c:pt idx="5">
                  <c:v>40.9</c:v>
                </c:pt>
                <c:pt idx="6">
                  <c:v>40.29</c:v>
                </c:pt>
                <c:pt idx="7">
                  <c:v>40.31</c:v>
                </c:pt>
                <c:pt idx="8">
                  <c:v>40.340000000000003</c:v>
                </c:pt>
                <c:pt idx="9">
                  <c:v>40.18</c:v>
                </c:pt>
                <c:pt idx="10">
                  <c:v>40.25</c:v>
                </c:pt>
                <c:pt idx="11">
                  <c:v>40.229999999999997</c:v>
                </c:pt>
                <c:pt idx="12">
                  <c:v>41.41</c:v>
                </c:pt>
                <c:pt idx="13">
                  <c:v>40.33</c:v>
                </c:pt>
                <c:pt idx="14">
                  <c:v>40.630000000000003</c:v>
                </c:pt>
                <c:pt idx="15">
                  <c:v>40.159999999999997</c:v>
                </c:pt>
                <c:pt idx="16">
                  <c:v>40.15</c:v>
                </c:pt>
                <c:pt idx="17">
                  <c:v>40.200000000000003</c:v>
                </c:pt>
                <c:pt idx="18">
                  <c:v>40.06</c:v>
                </c:pt>
                <c:pt idx="19">
                  <c:v>40.130000000000003</c:v>
                </c:pt>
                <c:pt idx="20">
                  <c:v>41.61</c:v>
                </c:pt>
                <c:pt idx="21">
                  <c:v>40.36</c:v>
                </c:pt>
                <c:pt idx="22">
                  <c:v>41.85</c:v>
                </c:pt>
                <c:pt idx="23">
                  <c:v>40.03</c:v>
                </c:pt>
                <c:pt idx="24">
                  <c:v>40.14</c:v>
                </c:pt>
                <c:pt idx="25">
                  <c:v>40.03</c:v>
                </c:pt>
                <c:pt idx="26">
                  <c:v>39.979999999999997</c:v>
                </c:pt>
                <c:pt idx="27">
                  <c:v>40.26</c:v>
                </c:pt>
                <c:pt idx="28">
                  <c:v>40.020000000000003</c:v>
                </c:pt>
                <c:pt idx="29">
                  <c:v>40.26</c:v>
                </c:pt>
                <c:pt idx="30">
                  <c:v>40.08</c:v>
                </c:pt>
                <c:pt idx="31">
                  <c:v>40.17</c:v>
                </c:pt>
                <c:pt idx="32">
                  <c:v>40.020000000000003</c:v>
                </c:pt>
                <c:pt idx="33">
                  <c:v>40.159999999999997</c:v>
                </c:pt>
                <c:pt idx="34">
                  <c:v>40.25</c:v>
                </c:pt>
                <c:pt idx="35">
                  <c:v>40.24</c:v>
                </c:pt>
                <c:pt idx="36">
                  <c:v>40.21</c:v>
                </c:pt>
                <c:pt idx="37">
                  <c:v>40.01</c:v>
                </c:pt>
                <c:pt idx="38">
                  <c:v>40.21</c:v>
                </c:pt>
                <c:pt idx="39">
                  <c:v>40.24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 grams'!$E$20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grams'!$E$21:$E$81</c:f>
              <c:numCache>
                <c:formatCode>0.00</c:formatCode>
                <c:ptCount val="61"/>
                <c:pt idx="0">
                  <c:v>42.75</c:v>
                </c:pt>
                <c:pt idx="1">
                  <c:v>42.19</c:v>
                </c:pt>
                <c:pt idx="2">
                  <c:v>42.04</c:v>
                </c:pt>
                <c:pt idx="3">
                  <c:v>42.12</c:v>
                </c:pt>
                <c:pt idx="4">
                  <c:v>40.64</c:v>
                </c:pt>
                <c:pt idx="5">
                  <c:v>40.68</c:v>
                </c:pt>
                <c:pt idx="6">
                  <c:v>40.700000000000003</c:v>
                </c:pt>
                <c:pt idx="7">
                  <c:v>40.74</c:v>
                </c:pt>
                <c:pt idx="8">
                  <c:v>47.08</c:v>
                </c:pt>
                <c:pt idx="9">
                  <c:v>40.369999999999997</c:v>
                </c:pt>
                <c:pt idx="10">
                  <c:v>40.64</c:v>
                </c:pt>
                <c:pt idx="11">
                  <c:v>40.729999999999997</c:v>
                </c:pt>
                <c:pt idx="12">
                  <c:v>40.119999999999997</c:v>
                </c:pt>
                <c:pt idx="13">
                  <c:v>41.03</c:v>
                </c:pt>
                <c:pt idx="14">
                  <c:v>41.15</c:v>
                </c:pt>
                <c:pt idx="15">
                  <c:v>41.29</c:v>
                </c:pt>
                <c:pt idx="16">
                  <c:v>40.770000000000003</c:v>
                </c:pt>
                <c:pt idx="17">
                  <c:v>40.31</c:v>
                </c:pt>
                <c:pt idx="18">
                  <c:v>40.450000000000003</c:v>
                </c:pt>
                <c:pt idx="19">
                  <c:v>40.729999999999997</c:v>
                </c:pt>
                <c:pt idx="20">
                  <c:v>40.26</c:v>
                </c:pt>
                <c:pt idx="21">
                  <c:v>40.68</c:v>
                </c:pt>
                <c:pt idx="22">
                  <c:v>40.9</c:v>
                </c:pt>
                <c:pt idx="23">
                  <c:v>40.57</c:v>
                </c:pt>
                <c:pt idx="24">
                  <c:v>40.590000000000003</c:v>
                </c:pt>
                <c:pt idx="25">
                  <c:v>40.5</c:v>
                </c:pt>
                <c:pt idx="26">
                  <c:v>40.78</c:v>
                </c:pt>
                <c:pt idx="27">
                  <c:v>40.53</c:v>
                </c:pt>
                <c:pt idx="28">
                  <c:v>40.53</c:v>
                </c:pt>
                <c:pt idx="29">
                  <c:v>40.590000000000003</c:v>
                </c:pt>
                <c:pt idx="30">
                  <c:v>40.6</c:v>
                </c:pt>
                <c:pt idx="31">
                  <c:v>40.479999999999997</c:v>
                </c:pt>
                <c:pt idx="32">
                  <c:v>40.520000000000003</c:v>
                </c:pt>
                <c:pt idx="33">
                  <c:v>40.700000000000003</c:v>
                </c:pt>
                <c:pt idx="34">
                  <c:v>42.05</c:v>
                </c:pt>
                <c:pt idx="35">
                  <c:v>40.549999999999997</c:v>
                </c:pt>
                <c:pt idx="36">
                  <c:v>40.6</c:v>
                </c:pt>
                <c:pt idx="37">
                  <c:v>40.57</c:v>
                </c:pt>
                <c:pt idx="38">
                  <c:v>40.36</c:v>
                </c:pt>
                <c:pt idx="39">
                  <c:v>40.61</c:v>
                </c:pt>
                <c:pt idx="40">
                  <c:v>40.76</c:v>
                </c:pt>
                <c:pt idx="41">
                  <c:v>40.799999999999997</c:v>
                </c:pt>
                <c:pt idx="42">
                  <c:v>40.89</c:v>
                </c:pt>
                <c:pt idx="43">
                  <c:v>40.909999999999997</c:v>
                </c:pt>
                <c:pt idx="44">
                  <c:v>40.700000000000003</c:v>
                </c:pt>
                <c:pt idx="45">
                  <c:v>40.46</c:v>
                </c:pt>
                <c:pt idx="46">
                  <c:v>40.82</c:v>
                </c:pt>
                <c:pt idx="47">
                  <c:v>40.659999999999997</c:v>
                </c:pt>
                <c:pt idx="48">
                  <c:v>40.65</c:v>
                </c:pt>
                <c:pt idx="49">
                  <c:v>40.54</c:v>
                </c:pt>
                <c:pt idx="50">
                  <c:v>40.520000000000003</c:v>
                </c:pt>
                <c:pt idx="51">
                  <c:v>40.4</c:v>
                </c:pt>
                <c:pt idx="52">
                  <c:v>40.659999999999997</c:v>
                </c:pt>
                <c:pt idx="53">
                  <c:v>41.67</c:v>
                </c:pt>
                <c:pt idx="54">
                  <c:v>40.67</c:v>
                </c:pt>
                <c:pt idx="55">
                  <c:v>40.74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 grams'!$F$20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grams'!$F$21:$F$81</c:f>
              <c:numCache>
                <c:formatCode>0.00</c:formatCode>
                <c:ptCount val="61"/>
                <c:pt idx="0">
                  <c:v>40.25</c:v>
                </c:pt>
                <c:pt idx="1">
                  <c:v>40.26</c:v>
                </c:pt>
                <c:pt idx="2">
                  <c:v>40.380000000000003</c:v>
                </c:pt>
                <c:pt idx="3">
                  <c:v>40.299999999999997</c:v>
                </c:pt>
                <c:pt idx="4">
                  <c:v>40.14</c:v>
                </c:pt>
                <c:pt idx="5">
                  <c:v>40.22</c:v>
                </c:pt>
                <c:pt idx="6">
                  <c:v>40.21</c:v>
                </c:pt>
                <c:pt idx="7">
                  <c:v>40.11</c:v>
                </c:pt>
                <c:pt idx="8">
                  <c:v>40.049999999999997</c:v>
                </c:pt>
                <c:pt idx="9">
                  <c:v>40.049999999999997</c:v>
                </c:pt>
                <c:pt idx="10">
                  <c:v>39.96</c:v>
                </c:pt>
                <c:pt idx="11">
                  <c:v>40.14</c:v>
                </c:pt>
                <c:pt idx="12">
                  <c:v>39.93</c:v>
                </c:pt>
                <c:pt idx="13">
                  <c:v>39.97</c:v>
                </c:pt>
                <c:pt idx="14">
                  <c:v>40.130000000000003</c:v>
                </c:pt>
                <c:pt idx="15">
                  <c:v>40.159999999999997</c:v>
                </c:pt>
                <c:pt idx="16">
                  <c:v>40.229999999999997</c:v>
                </c:pt>
                <c:pt idx="17">
                  <c:v>40.22</c:v>
                </c:pt>
                <c:pt idx="18">
                  <c:v>40.200000000000003</c:v>
                </c:pt>
                <c:pt idx="19">
                  <c:v>40.119999999999997</c:v>
                </c:pt>
                <c:pt idx="20">
                  <c:v>40.159999999999997</c:v>
                </c:pt>
                <c:pt idx="21">
                  <c:v>40.049999999999997</c:v>
                </c:pt>
                <c:pt idx="22">
                  <c:v>40.19</c:v>
                </c:pt>
                <c:pt idx="23">
                  <c:v>40.130000000000003</c:v>
                </c:pt>
                <c:pt idx="24">
                  <c:v>40.06</c:v>
                </c:pt>
                <c:pt idx="25">
                  <c:v>40.03</c:v>
                </c:pt>
                <c:pt idx="26">
                  <c:v>40.03</c:v>
                </c:pt>
                <c:pt idx="27">
                  <c:v>40.26</c:v>
                </c:pt>
                <c:pt idx="28">
                  <c:v>40.28</c:v>
                </c:pt>
                <c:pt idx="29">
                  <c:v>39.92</c:v>
                </c:pt>
                <c:pt idx="30">
                  <c:v>40</c:v>
                </c:pt>
                <c:pt idx="31">
                  <c:v>40.229999999999997</c:v>
                </c:pt>
                <c:pt idx="32">
                  <c:v>40.229999999999997</c:v>
                </c:pt>
                <c:pt idx="33">
                  <c:v>40.119999999999997</c:v>
                </c:pt>
                <c:pt idx="34">
                  <c:v>40.08</c:v>
                </c:pt>
                <c:pt idx="35">
                  <c:v>40.1</c:v>
                </c:pt>
                <c:pt idx="36">
                  <c:v>40.01</c:v>
                </c:pt>
                <c:pt idx="37">
                  <c:v>40.58</c:v>
                </c:pt>
                <c:pt idx="38">
                  <c:v>40.4</c:v>
                </c:pt>
                <c:pt idx="39">
                  <c:v>40.22</c:v>
                </c:pt>
                <c:pt idx="40">
                  <c:v>40.11</c:v>
                </c:pt>
                <c:pt idx="41">
                  <c:v>40.200000000000003</c:v>
                </c:pt>
                <c:pt idx="42">
                  <c:v>40.130000000000003</c:v>
                </c:pt>
                <c:pt idx="43">
                  <c:v>40.03</c:v>
                </c:pt>
                <c:pt idx="44">
                  <c:v>40.11</c:v>
                </c:pt>
                <c:pt idx="45">
                  <c:v>40.159999999999997</c:v>
                </c:pt>
                <c:pt idx="46">
                  <c:v>40.21</c:v>
                </c:pt>
                <c:pt idx="47">
                  <c:v>40.03</c:v>
                </c:pt>
                <c:pt idx="48">
                  <c:v>40.35</c:v>
                </c:pt>
                <c:pt idx="49">
                  <c:v>40.42</c:v>
                </c:pt>
                <c:pt idx="50">
                  <c:v>40.89</c:v>
                </c:pt>
                <c:pt idx="51">
                  <c:v>41.1</c:v>
                </c:pt>
                <c:pt idx="52">
                  <c:v>39.97</c:v>
                </c:pt>
                <c:pt idx="53">
                  <c:v>40.159999999999997</c:v>
                </c:pt>
                <c:pt idx="54">
                  <c:v>46.69</c:v>
                </c:pt>
                <c:pt idx="55">
                  <c:v>40.85</c:v>
                </c:pt>
                <c:pt idx="56">
                  <c:v>40.71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 grams'!$G$20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grams'!$G$21:$G$81</c:f>
              <c:numCache>
                <c:formatCode>0.00</c:formatCode>
                <c:ptCount val="61"/>
                <c:pt idx="0">
                  <c:v>40.85</c:v>
                </c:pt>
                <c:pt idx="1">
                  <c:v>40.65</c:v>
                </c:pt>
                <c:pt idx="2">
                  <c:v>40.72</c:v>
                </c:pt>
                <c:pt idx="3">
                  <c:v>41.34</c:v>
                </c:pt>
                <c:pt idx="4">
                  <c:v>40.700000000000003</c:v>
                </c:pt>
                <c:pt idx="5">
                  <c:v>40.67</c:v>
                </c:pt>
                <c:pt idx="6">
                  <c:v>40.68</c:v>
                </c:pt>
                <c:pt idx="7">
                  <c:v>40.799999999999997</c:v>
                </c:pt>
                <c:pt idx="8">
                  <c:v>40.659999999999997</c:v>
                </c:pt>
                <c:pt idx="9">
                  <c:v>40.67</c:v>
                </c:pt>
                <c:pt idx="10">
                  <c:v>40.479999999999997</c:v>
                </c:pt>
                <c:pt idx="11">
                  <c:v>41.35</c:v>
                </c:pt>
                <c:pt idx="12">
                  <c:v>41.99</c:v>
                </c:pt>
                <c:pt idx="13">
                  <c:v>40.56</c:v>
                </c:pt>
                <c:pt idx="14">
                  <c:v>41.33</c:v>
                </c:pt>
                <c:pt idx="15">
                  <c:v>40.61</c:v>
                </c:pt>
                <c:pt idx="16">
                  <c:v>40.97</c:v>
                </c:pt>
                <c:pt idx="17">
                  <c:v>40.71</c:v>
                </c:pt>
                <c:pt idx="18">
                  <c:v>40.65</c:v>
                </c:pt>
                <c:pt idx="19">
                  <c:v>40.880000000000003</c:v>
                </c:pt>
                <c:pt idx="20">
                  <c:v>41.04</c:v>
                </c:pt>
                <c:pt idx="21">
                  <c:v>40.61</c:v>
                </c:pt>
                <c:pt idx="22">
                  <c:v>41.04</c:v>
                </c:pt>
                <c:pt idx="23">
                  <c:v>41.25</c:v>
                </c:pt>
                <c:pt idx="24">
                  <c:v>40.68</c:v>
                </c:pt>
                <c:pt idx="25">
                  <c:v>40.380000000000003</c:v>
                </c:pt>
                <c:pt idx="26">
                  <c:v>40.79</c:v>
                </c:pt>
                <c:pt idx="27">
                  <c:v>40.54</c:v>
                </c:pt>
                <c:pt idx="28">
                  <c:v>40.49</c:v>
                </c:pt>
                <c:pt idx="29">
                  <c:v>40.799999999999997</c:v>
                </c:pt>
                <c:pt idx="30">
                  <c:v>40.6</c:v>
                </c:pt>
                <c:pt idx="31">
                  <c:v>40.479999999999997</c:v>
                </c:pt>
                <c:pt idx="32">
                  <c:v>40.53</c:v>
                </c:pt>
                <c:pt idx="33">
                  <c:v>40.49</c:v>
                </c:pt>
                <c:pt idx="34">
                  <c:v>40.44</c:v>
                </c:pt>
                <c:pt idx="35">
                  <c:v>40.64</c:v>
                </c:pt>
                <c:pt idx="36">
                  <c:v>40.65</c:v>
                </c:pt>
                <c:pt idx="37">
                  <c:v>41.24</c:v>
                </c:pt>
              </c:numCache>
            </c:numRef>
          </c:val>
        </c:ser>
        <c:ser>
          <c:idx val="5"/>
          <c:order val="5"/>
          <c:tx>
            <c:strRef>
              <c:f>'50 grams'!$H$20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grams'!$H$21:$H$81</c:f>
              <c:numCache>
                <c:formatCode>0.00</c:formatCode>
                <c:ptCount val="61"/>
                <c:pt idx="0">
                  <c:v>40.619999999999997</c:v>
                </c:pt>
                <c:pt idx="1">
                  <c:v>40.01</c:v>
                </c:pt>
                <c:pt idx="2">
                  <c:v>40.049999999999997</c:v>
                </c:pt>
                <c:pt idx="3">
                  <c:v>39.85</c:v>
                </c:pt>
                <c:pt idx="4">
                  <c:v>40.01</c:v>
                </c:pt>
                <c:pt idx="5">
                  <c:v>40.04</c:v>
                </c:pt>
                <c:pt idx="6">
                  <c:v>40.049999999999997</c:v>
                </c:pt>
                <c:pt idx="7">
                  <c:v>40.049999999999997</c:v>
                </c:pt>
                <c:pt idx="8">
                  <c:v>39.89</c:v>
                </c:pt>
                <c:pt idx="9">
                  <c:v>39.99</c:v>
                </c:pt>
                <c:pt idx="10">
                  <c:v>39.96</c:v>
                </c:pt>
                <c:pt idx="11">
                  <c:v>39.93</c:v>
                </c:pt>
                <c:pt idx="12">
                  <c:v>40.15</c:v>
                </c:pt>
                <c:pt idx="13">
                  <c:v>39.909999999999997</c:v>
                </c:pt>
                <c:pt idx="14">
                  <c:v>39.89</c:v>
                </c:pt>
                <c:pt idx="15">
                  <c:v>40.03</c:v>
                </c:pt>
                <c:pt idx="16">
                  <c:v>39.799999999999997</c:v>
                </c:pt>
                <c:pt idx="17">
                  <c:v>39.99</c:v>
                </c:pt>
                <c:pt idx="18">
                  <c:v>39.9</c:v>
                </c:pt>
                <c:pt idx="19">
                  <c:v>39.92</c:v>
                </c:pt>
                <c:pt idx="20">
                  <c:v>39.83</c:v>
                </c:pt>
                <c:pt idx="21">
                  <c:v>39.97</c:v>
                </c:pt>
                <c:pt idx="22">
                  <c:v>39.78</c:v>
                </c:pt>
                <c:pt idx="23">
                  <c:v>40</c:v>
                </c:pt>
                <c:pt idx="24">
                  <c:v>39.94</c:v>
                </c:pt>
                <c:pt idx="25">
                  <c:v>40.19</c:v>
                </c:pt>
                <c:pt idx="26">
                  <c:v>39.85</c:v>
                </c:pt>
                <c:pt idx="27">
                  <c:v>39.75</c:v>
                </c:pt>
                <c:pt idx="28">
                  <c:v>39.880000000000003</c:v>
                </c:pt>
                <c:pt idx="29">
                  <c:v>39.97</c:v>
                </c:pt>
                <c:pt idx="30">
                  <c:v>39.9</c:v>
                </c:pt>
                <c:pt idx="31">
                  <c:v>39.85</c:v>
                </c:pt>
                <c:pt idx="32">
                  <c:v>39.799999999999997</c:v>
                </c:pt>
                <c:pt idx="33">
                  <c:v>40.07</c:v>
                </c:pt>
                <c:pt idx="34">
                  <c:v>40.31</c:v>
                </c:pt>
                <c:pt idx="35">
                  <c:v>40</c:v>
                </c:pt>
                <c:pt idx="36">
                  <c:v>40.04</c:v>
                </c:pt>
                <c:pt idx="37">
                  <c:v>39.86</c:v>
                </c:pt>
                <c:pt idx="38">
                  <c:v>39.99</c:v>
                </c:pt>
                <c:pt idx="39">
                  <c:v>39.950000000000003</c:v>
                </c:pt>
                <c:pt idx="40">
                  <c:v>39.78</c:v>
                </c:pt>
                <c:pt idx="41">
                  <c:v>39.79</c:v>
                </c:pt>
                <c:pt idx="42">
                  <c:v>39.92</c:v>
                </c:pt>
                <c:pt idx="43">
                  <c:v>39.94</c:v>
                </c:pt>
                <c:pt idx="44">
                  <c:v>39.96</c:v>
                </c:pt>
                <c:pt idx="45">
                  <c:v>39.909999999999997</c:v>
                </c:pt>
                <c:pt idx="46">
                  <c:v>39.96</c:v>
                </c:pt>
                <c:pt idx="47">
                  <c:v>39.96</c:v>
                </c:pt>
                <c:pt idx="48">
                  <c:v>39.65</c:v>
                </c:pt>
                <c:pt idx="49">
                  <c:v>39.94</c:v>
                </c:pt>
                <c:pt idx="50">
                  <c:v>39.64</c:v>
                </c:pt>
                <c:pt idx="51">
                  <c:v>39.799999999999997</c:v>
                </c:pt>
                <c:pt idx="52">
                  <c:v>39.89</c:v>
                </c:pt>
                <c:pt idx="53">
                  <c:v>39.770000000000003</c:v>
                </c:pt>
                <c:pt idx="54">
                  <c:v>39.869999999999997</c:v>
                </c:pt>
                <c:pt idx="55">
                  <c:v>39.840000000000003</c:v>
                </c:pt>
                <c:pt idx="56">
                  <c:v>40.01</c:v>
                </c:pt>
                <c:pt idx="57" formatCode="General">
                  <c:v>39.96</c:v>
                </c:pt>
                <c:pt idx="58" formatCode="General">
                  <c:v>40.130000000000003</c:v>
                </c:pt>
                <c:pt idx="59" formatCode="General">
                  <c:v>39.78</c:v>
                </c:pt>
                <c:pt idx="60" formatCode="General">
                  <c:v>40.200000000000003</c:v>
                </c:pt>
              </c:numCache>
            </c:numRef>
          </c:val>
        </c:ser>
        <c:ser>
          <c:idx val="6"/>
          <c:order val="6"/>
          <c:tx>
            <c:strRef>
              <c:f>'50 grams'!$I$20</c:f>
              <c:strCache>
                <c:ptCount val="1"/>
                <c:pt idx="0">
                  <c:v>Морозенко Сергей</c:v>
                </c:pt>
              </c:strCache>
            </c:strRef>
          </c:tx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grams'!$I$21:$I$81</c:f>
              <c:numCache>
                <c:formatCode>General</c:formatCode>
                <c:ptCount val="61"/>
                <c:pt idx="0">
                  <c:v>42.07</c:v>
                </c:pt>
                <c:pt idx="1">
                  <c:v>41.53</c:v>
                </c:pt>
                <c:pt idx="2">
                  <c:v>41.01</c:v>
                </c:pt>
                <c:pt idx="3">
                  <c:v>40.840000000000003</c:v>
                </c:pt>
                <c:pt idx="4">
                  <c:v>41.59</c:v>
                </c:pt>
                <c:pt idx="5">
                  <c:v>40.69</c:v>
                </c:pt>
                <c:pt idx="6">
                  <c:v>41.28</c:v>
                </c:pt>
                <c:pt idx="7">
                  <c:v>41.15</c:v>
                </c:pt>
                <c:pt idx="8">
                  <c:v>40.619999999999997</c:v>
                </c:pt>
                <c:pt idx="9">
                  <c:v>40.47</c:v>
                </c:pt>
                <c:pt idx="10">
                  <c:v>40.64</c:v>
                </c:pt>
                <c:pt idx="11">
                  <c:v>42.48</c:v>
                </c:pt>
                <c:pt idx="12">
                  <c:v>40.82</c:v>
                </c:pt>
                <c:pt idx="13">
                  <c:v>40.79</c:v>
                </c:pt>
                <c:pt idx="14">
                  <c:v>40.96</c:v>
                </c:pt>
                <c:pt idx="15">
                  <c:v>40.92</c:v>
                </c:pt>
                <c:pt idx="16">
                  <c:v>40.89</c:v>
                </c:pt>
                <c:pt idx="17">
                  <c:v>41.15</c:v>
                </c:pt>
                <c:pt idx="18">
                  <c:v>40.729999999999997</c:v>
                </c:pt>
                <c:pt idx="19">
                  <c:v>41.58</c:v>
                </c:pt>
              </c:numCache>
            </c:numRef>
          </c:val>
        </c:ser>
        <c:ser>
          <c:idx val="7"/>
          <c:order val="7"/>
          <c:tx>
            <c:strRef>
              <c:f>'50 grams'!$J$20</c:f>
              <c:strCache>
                <c:ptCount val="1"/>
                <c:pt idx="0">
                  <c:v>Морозенко Сергей</c:v>
                </c:pt>
              </c:strCache>
            </c:strRef>
          </c:tx>
          <c:marker>
            <c:symbol val="none"/>
          </c:marker>
          <c:cat>
            <c:numRef>
              <c:f>'50 grams'!$B$21:$B$81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grams'!$J$21:$J$81</c:f>
              <c:numCache>
                <c:formatCode>General</c:formatCode>
                <c:ptCount val="61"/>
                <c:pt idx="0">
                  <c:v>40.630000000000003</c:v>
                </c:pt>
                <c:pt idx="1">
                  <c:v>40.01</c:v>
                </c:pt>
                <c:pt idx="2">
                  <c:v>40.14</c:v>
                </c:pt>
                <c:pt idx="3">
                  <c:v>40.32</c:v>
                </c:pt>
                <c:pt idx="4">
                  <c:v>39.880000000000003</c:v>
                </c:pt>
                <c:pt idx="5">
                  <c:v>41.6</c:v>
                </c:pt>
                <c:pt idx="6">
                  <c:v>40.78</c:v>
                </c:pt>
                <c:pt idx="7">
                  <c:v>40.49</c:v>
                </c:pt>
                <c:pt idx="8">
                  <c:v>40.619999999999997</c:v>
                </c:pt>
                <c:pt idx="9">
                  <c:v>40.159999999999997</c:v>
                </c:pt>
                <c:pt idx="10">
                  <c:v>40.35</c:v>
                </c:pt>
                <c:pt idx="11">
                  <c:v>40.5</c:v>
                </c:pt>
                <c:pt idx="12">
                  <c:v>41.47</c:v>
                </c:pt>
                <c:pt idx="13">
                  <c:v>39.950000000000003</c:v>
                </c:pt>
                <c:pt idx="14">
                  <c:v>40.33</c:v>
                </c:pt>
                <c:pt idx="15">
                  <c:v>40.44</c:v>
                </c:pt>
                <c:pt idx="16">
                  <c:v>40.51</c:v>
                </c:pt>
                <c:pt idx="17">
                  <c:v>40.28</c:v>
                </c:pt>
                <c:pt idx="18">
                  <c:v>40.75</c:v>
                </c:pt>
                <c:pt idx="19">
                  <c:v>40.28</c:v>
                </c:pt>
                <c:pt idx="20">
                  <c:v>40.57</c:v>
                </c:pt>
                <c:pt idx="21">
                  <c:v>40.659999999999997</c:v>
                </c:pt>
              </c:numCache>
            </c:numRef>
          </c:val>
        </c:ser>
        <c:marker val="1"/>
        <c:axId val="96224000"/>
        <c:axId val="96225536"/>
      </c:lineChart>
      <c:catAx>
        <c:axId val="96224000"/>
        <c:scaling>
          <c:orientation val="minMax"/>
        </c:scaling>
        <c:axPos val="b"/>
        <c:numFmt formatCode="General" sourceLinked="1"/>
        <c:majorTickMark val="none"/>
        <c:tickLblPos val="nextTo"/>
        <c:crossAx val="96225536"/>
        <c:crosses val="autoZero"/>
        <c:auto val="1"/>
        <c:lblAlgn val="ctr"/>
        <c:lblOffset val="100"/>
      </c:catAx>
      <c:valAx>
        <c:axId val="96225536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622400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4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F1UA!$C$21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F1UA!$C$22:$C$84</c:f>
              <c:numCache>
                <c:formatCode>0.00</c:formatCode>
                <c:ptCount val="63"/>
                <c:pt idx="0">
                  <c:v>45.81</c:v>
                </c:pt>
                <c:pt idx="1">
                  <c:v>41.58</c:v>
                </c:pt>
                <c:pt idx="2">
                  <c:v>43.18</c:v>
                </c:pt>
                <c:pt idx="3">
                  <c:v>43.07</c:v>
                </c:pt>
                <c:pt idx="4">
                  <c:v>40.380000000000003</c:v>
                </c:pt>
                <c:pt idx="5">
                  <c:v>40.81</c:v>
                </c:pt>
                <c:pt idx="6">
                  <c:v>42.93</c:v>
                </c:pt>
                <c:pt idx="7">
                  <c:v>40.39</c:v>
                </c:pt>
                <c:pt idx="8">
                  <c:v>40.03</c:v>
                </c:pt>
                <c:pt idx="9">
                  <c:v>40.28</c:v>
                </c:pt>
                <c:pt idx="10">
                  <c:v>40.31</c:v>
                </c:pt>
                <c:pt idx="11">
                  <c:v>40.270000000000003</c:v>
                </c:pt>
                <c:pt idx="12">
                  <c:v>39.93</c:v>
                </c:pt>
                <c:pt idx="13">
                  <c:v>39.979999999999997</c:v>
                </c:pt>
                <c:pt idx="14">
                  <c:v>40.26</c:v>
                </c:pt>
                <c:pt idx="15">
                  <c:v>40.04</c:v>
                </c:pt>
                <c:pt idx="16">
                  <c:v>40.15</c:v>
                </c:pt>
                <c:pt idx="17">
                  <c:v>40.22</c:v>
                </c:pt>
                <c:pt idx="18">
                  <c:v>40.31</c:v>
                </c:pt>
                <c:pt idx="19">
                  <c:v>40.299999999999997</c:v>
                </c:pt>
                <c:pt idx="20">
                  <c:v>40.17</c:v>
                </c:pt>
                <c:pt idx="21">
                  <c:v>40.15</c:v>
                </c:pt>
                <c:pt idx="22">
                  <c:v>40.17</c:v>
                </c:pt>
                <c:pt idx="23">
                  <c:v>40.200000000000003</c:v>
                </c:pt>
                <c:pt idx="24">
                  <c:v>40.39</c:v>
                </c:pt>
                <c:pt idx="25">
                  <c:v>43.47</c:v>
                </c:pt>
                <c:pt idx="26">
                  <c:v>39.909999999999997</c:v>
                </c:pt>
                <c:pt idx="27">
                  <c:v>39.869999999999997</c:v>
                </c:pt>
                <c:pt idx="28">
                  <c:v>40.630000000000003</c:v>
                </c:pt>
                <c:pt idx="29">
                  <c:v>39.909999999999997</c:v>
                </c:pt>
                <c:pt idx="30">
                  <c:v>40.11</c:v>
                </c:pt>
                <c:pt idx="31">
                  <c:v>40.130000000000003</c:v>
                </c:pt>
                <c:pt idx="32">
                  <c:v>40.21</c:v>
                </c:pt>
                <c:pt idx="33">
                  <c:v>40.28</c:v>
                </c:pt>
                <c:pt idx="34">
                  <c:v>40.049999999999997</c:v>
                </c:pt>
                <c:pt idx="35">
                  <c:v>40.020000000000003</c:v>
                </c:pt>
                <c:pt idx="36">
                  <c:v>39.89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F1UA!$D$21</c:f>
              <c:strCache>
                <c:ptCount val="1"/>
                <c:pt idx="0">
                  <c:v>Гончаров Рома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F1UA!$D$22:$D$84</c:f>
              <c:numCache>
                <c:formatCode>0.00</c:formatCode>
                <c:ptCount val="63"/>
                <c:pt idx="0">
                  <c:v>40.729999999999997</c:v>
                </c:pt>
                <c:pt idx="1">
                  <c:v>41.93</c:v>
                </c:pt>
                <c:pt idx="2">
                  <c:v>40.659999999999997</c:v>
                </c:pt>
                <c:pt idx="3">
                  <c:v>40.909999999999997</c:v>
                </c:pt>
                <c:pt idx="4">
                  <c:v>40.49</c:v>
                </c:pt>
                <c:pt idx="5">
                  <c:v>40.9</c:v>
                </c:pt>
                <c:pt idx="6">
                  <c:v>41.61</c:v>
                </c:pt>
                <c:pt idx="7">
                  <c:v>40.72</c:v>
                </c:pt>
                <c:pt idx="8">
                  <c:v>40.47</c:v>
                </c:pt>
                <c:pt idx="9">
                  <c:v>40.74</c:v>
                </c:pt>
                <c:pt idx="10">
                  <c:v>41.63</c:v>
                </c:pt>
                <c:pt idx="11">
                  <c:v>40.54</c:v>
                </c:pt>
                <c:pt idx="12">
                  <c:v>40.409999999999997</c:v>
                </c:pt>
                <c:pt idx="13">
                  <c:v>40.799999999999997</c:v>
                </c:pt>
                <c:pt idx="14">
                  <c:v>40.700000000000003</c:v>
                </c:pt>
                <c:pt idx="15">
                  <c:v>40.54</c:v>
                </c:pt>
                <c:pt idx="16">
                  <c:v>40.68</c:v>
                </c:pt>
                <c:pt idx="17">
                  <c:v>40.799999999999997</c:v>
                </c:pt>
                <c:pt idx="18">
                  <c:v>40.770000000000003</c:v>
                </c:pt>
                <c:pt idx="19">
                  <c:v>40.82</c:v>
                </c:pt>
                <c:pt idx="20">
                  <c:v>40.700000000000003</c:v>
                </c:pt>
                <c:pt idx="21">
                  <c:v>40.64</c:v>
                </c:pt>
                <c:pt idx="22">
                  <c:v>40.659999999999997</c:v>
                </c:pt>
                <c:pt idx="23">
                  <c:v>40.909999999999997</c:v>
                </c:pt>
                <c:pt idx="24">
                  <c:v>40.950000000000003</c:v>
                </c:pt>
                <c:pt idx="25">
                  <c:v>41.74</c:v>
                </c:pt>
                <c:pt idx="26">
                  <c:v>41.17</c:v>
                </c:pt>
                <c:pt idx="27">
                  <c:v>40.729999999999997</c:v>
                </c:pt>
                <c:pt idx="28">
                  <c:v>40.51</c:v>
                </c:pt>
                <c:pt idx="29">
                  <c:v>40.82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F1UA!$E$21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F1UA!$E$22:$E$84</c:f>
              <c:numCache>
                <c:formatCode>0.00</c:formatCode>
                <c:ptCount val="63"/>
                <c:pt idx="0">
                  <c:v>40.18</c:v>
                </c:pt>
                <c:pt idx="1">
                  <c:v>39.97</c:v>
                </c:pt>
                <c:pt idx="2">
                  <c:v>40.03</c:v>
                </c:pt>
                <c:pt idx="3">
                  <c:v>40.11</c:v>
                </c:pt>
                <c:pt idx="4">
                  <c:v>40.18</c:v>
                </c:pt>
                <c:pt idx="5">
                  <c:v>40</c:v>
                </c:pt>
                <c:pt idx="6">
                  <c:v>39.96</c:v>
                </c:pt>
                <c:pt idx="7">
                  <c:v>40.159999999999997</c:v>
                </c:pt>
                <c:pt idx="8">
                  <c:v>40.08</c:v>
                </c:pt>
                <c:pt idx="9">
                  <c:v>40.24</c:v>
                </c:pt>
                <c:pt idx="10">
                  <c:v>39.93</c:v>
                </c:pt>
                <c:pt idx="11">
                  <c:v>39.99</c:v>
                </c:pt>
                <c:pt idx="12">
                  <c:v>40.200000000000003</c:v>
                </c:pt>
                <c:pt idx="13">
                  <c:v>40.06</c:v>
                </c:pt>
                <c:pt idx="14">
                  <c:v>40.01</c:v>
                </c:pt>
                <c:pt idx="15">
                  <c:v>39.950000000000003</c:v>
                </c:pt>
                <c:pt idx="16">
                  <c:v>40.03</c:v>
                </c:pt>
                <c:pt idx="17">
                  <c:v>39.94</c:v>
                </c:pt>
                <c:pt idx="18">
                  <c:v>40.14</c:v>
                </c:pt>
                <c:pt idx="19">
                  <c:v>41.56</c:v>
                </c:pt>
                <c:pt idx="20">
                  <c:v>40.04</c:v>
                </c:pt>
                <c:pt idx="21">
                  <c:v>40.54</c:v>
                </c:pt>
                <c:pt idx="22">
                  <c:v>40.14</c:v>
                </c:pt>
                <c:pt idx="23">
                  <c:v>40.01</c:v>
                </c:pt>
                <c:pt idx="24">
                  <c:v>40.049999999999997</c:v>
                </c:pt>
                <c:pt idx="25">
                  <c:v>39.89</c:v>
                </c:pt>
                <c:pt idx="26">
                  <c:v>40.06</c:v>
                </c:pt>
                <c:pt idx="27">
                  <c:v>39.979999999999997</c:v>
                </c:pt>
                <c:pt idx="28">
                  <c:v>39.93</c:v>
                </c:pt>
                <c:pt idx="29">
                  <c:v>40.01</c:v>
                </c:pt>
                <c:pt idx="30">
                  <c:v>40.11</c:v>
                </c:pt>
                <c:pt idx="31">
                  <c:v>39.880000000000003</c:v>
                </c:pt>
                <c:pt idx="32">
                  <c:v>40.07</c:v>
                </c:pt>
                <c:pt idx="33">
                  <c:v>39.97</c:v>
                </c:pt>
                <c:pt idx="34">
                  <c:v>39.99</c:v>
                </c:pt>
                <c:pt idx="35">
                  <c:v>40.020000000000003</c:v>
                </c:pt>
                <c:pt idx="36">
                  <c:v>39.9</c:v>
                </c:pt>
                <c:pt idx="37">
                  <c:v>39.92</c:v>
                </c:pt>
                <c:pt idx="38">
                  <c:v>39.94</c:v>
                </c:pt>
                <c:pt idx="39">
                  <c:v>40.159999999999997</c:v>
                </c:pt>
                <c:pt idx="40">
                  <c:v>39.97</c:v>
                </c:pt>
                <c:pt idx="41">
                  <c:v>40.08</c:v>
                </c:pt>
                <c:pt idx="42">
                  <c:v>39.979999999999997</c:v>
                </c:pt>
                <c:pt idx="43">
                  <c:v>40</c:v>
                </c:pt>
                <c:pt idx="44">
                  <c:v>40.090000000000003</c:v>
                </c:pt>
                <c:pt idx="45">
                  <c:v>39.92</c:v>
                </c:pt>
                <c:pt idx="46">
                  <c:v>40.15</c:v>
                </c:pt>
                <c:pt idx="47">
                  <c:v>40.11</c:v>
                </c:pt>
                <c:pt idx="48">
                  <c:v>40.39</c:v>
                </c:pt>
                <c:pt idx="49">
                  <c:v>40.549999999999997</c:v>
                </c:pt>
                <c:pt idx="50">
                  <c:v>40.35</c:v>
                </c:pt>
                <c:pt idx="51">
                  <c:v>39.83</c:v>
                </c:pt>
                <c:pt idx="52">
                  <c:v>40.49</c:v>
                </c:pt>
                <c:pt idx="53">
                  <c:v>40.020000000000003</c:v>
                </c:pt>
                <c:pt idx="54">
                  <c:v>40.15</c:v>
                </c:pt>
                <c:pt idx="55">
                  <c:v>40.11</c:v>
                </c:pt>
                <c:pt idx="56">
                  <c:v>39.880000000000003</c:v>
                </c:pt>
                <c:pt idx="57" formatCode="General">
                  <c:v>39.909999999999997</c:v>
                </c:pt>
                <c:pt idx="58" formatCode="General">
                  <c:v>40.1</c:v>
                </c:pt>
                <c:pt idx="59" formatCode="General">
                  <c:v>40.32</c:v>
                </c:pt>
                <c:pt idx="60" formatCode="General">
                  <c:v>40.5</c:v>
                </c:pt>
                <c:pt idx="61" formatCode="General">
                  <c:v>40.04</c:v>
                </c:pt>
                <c:pt idx="62" formatCode="General">
                  <c:v>40.71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F1UA!$F$21</c:f>
              <c:strCache>
                <c:ptCount val="1"/>
                <c:pt idx="0">
                  <c:v>Гончаров Рома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F1UA!$F$22:$F$84</c:f>
              <c:numCache>
                <c:formatCode>0.00</c:formatCode>
                <c:ptCount val="63"/>
                <c:pt idx="0">
                  <c:v>40.56</c:v>
                </c:pt>
                <c:pt idx="1">
                  <c:v>40.56</c:v>
                </c:pt>
                <c:pt idx="2">
                  <c:v>40.39</c:v>
                </c:pt>
                <c:pt idx="3">
                  <c:v>40.21</c:v>
                </c:pt>
                <c:pt idx="4">
                  <c:v>40.28</c:v>
                </c:pt>
                <c:pt idx="5">
                  <c:v>40.21</c:v>
                </c:pt>
                <c:pt idx="6">
                  <c:v>40.25</c:v>
                </c:pt>
                <c:pt idx="7">
                  <c:v>40.08</c:v>
                </c:pt>
                <c:pt idx="8">
                  <c:v>40.130000000000003</c:v>
                </c:pt>
                <c:pt idx="9">
                  <c:v>40.47</c:v>
                </c:pt>
                <c:pt idx="10">
                  <c:v>40.33</c:v>
                </c:pt>
                <c:pt idx="11">
                  <c:v>40.36</c:v>
                </c:pt>
                <c:pt idx="12">
                  <c:v>40.39</c:v>
                </c:pt>
                <c:pt idx="13">
                  <c:v>40.43</c:v>
                </c:pt>
                <c:pt idx="14">
                  <c:v>41.21</c:v>
                </c:pt>
                <c:pt idx="15">
                  <c:v>41.13</c:v>
                </c:pt>
                <c:pt idx="16">
                  <c:v>40.1</c:v>
                </c:pt>
                <c:pt idx="17">
                  <c:v>40.29</c:v>
                </c:pt>
                <c:pt idx="18">
                  <c:v>40.31</c:v>
                </c:pt>
                <c:pt idx="19">
                  <c:v>40.36</c:v>
                </c:pt>
                <c:pt idx="20">
                  <c:v>41.31</c:v>
                </c:pt>
                <c:pt idx="21">
                  <c:v>40.119999999999997</c:v>
                </c:pt>
                <c:pt idx="22">
                  <c:v>40</c:v>
                </c:pt>
                <c:pt idx="23">
                  <c:v>40.29</c:v>
                </c:pt>
                <c:pt idx="24">
                  <c:v>40.409999999999997</c:v>
                </c:pt>
                <c:pt idx="25">
                  <c:v>40.409999999999997</c:v>
                </c:pt>
                <c:pt idx="26">
                  <c:v>40.5</c:v>
                </c:pt>
                <c:pt idx="27">
                  <c:v>41.1</c:v>
                </c:pt>
                <c:pt idx="28">
                  <c:v>40.64</c:v>
                </c:pt>
                <c:pt idx="29">
                  <c:v>40.409999999999997</c:v>
                </c:pt>
                <c:pt idx="30">
                  <c:v>41.26</c:v>
                </c:pt>
                <c:pt idx="31">
                  <c:v>40.369999999999997</c:v>
                </c:pt>
                <c:pt idx="32">
                  <c:v>40.909999999999997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F1UA!$G$21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F1UA!$G$22:$G$84</c:f>
              <c:numCache>
                <c:formatCode>0.00</c:formatCode>
                <c:ptCount val="63"/>
                <c:pt idx="0">
                  <c:v>40.44</c:v>
                </c:pt>
                <c:pt idx="1">
                  <c:v>40.81</c:v>
                </c:pt>
                <c:pt idx="2">
                  <c:v>40.409999999999997</c:v>
                </c:pt>
                <c:pt idx="3">
                  <c:v>40.229999999999997</c:v>
                </c:pt>
                <c:pt idx="4">
                  <c:v>40.119999999999997</c:v>
                </c:pt>
                <c:pt idx="5">
                  <c:v>40.36</c:v>
                </c:pt>
                <c:pt idx="6">
                  <c:v>40.270000000000003</c:v>
                </c:pt>
                <c:pt idx="7">
                  <c:v>40.25</c:v>
                </c:pt>
                <c:pt idx="8">
                  <c:v>40.07</c:v>
                </c:pt>
                <c:pt idx="9">
                  <c:v>40.24</c:v>
                </c:pt>
                <c:pt idx="10">
                  <c:v>40.29</c:v>
                </c:pt>
                <c:pt idx="11">
                  <c:v>40.340000000000003</c:v>
                </c:pt>
                <c:pt idx="12">
                  <c:v>40.380000000000003</c:v>
                </c:pt>
                <c:pt idx="13">
                  <c:v>40.299999999999997</c:v>
                </c:pt>
                <c:pt idx="14">
                  <c:v>40.159999999999997</c:v>
                </c:pt>
                <c:pt idx="15">
                  <c:v>40.340000000000003</c:v>
                </c:pt>
                <c:pt idx="16">
                  <c:v>40.32</c:v>
                </c:pt>
                <c:pt idx="17">
                  <c:v>40.200000000000003</c:v>
                </c:pt>
                <c:pt idx="18">
                  <c:v>40.229999999999997</c:v>
                </c:pt>
                <c:pt idx="19">
                  <c:v>40.04</c:v>
                </c:pt>
                <c:pt idx="20">
                  <c:v>40.159999999999997</c:v>
                </c:pt>
                <c:pt idx="21">
                  <c:v>40.049999999999997</c:v>
                </c:pt>
                <c:pt idx="22">
                  <c:v>40.090000000000003</c:v>
                </c:pt>
                <c:pt idx="23">
                  <c:v>40.22</c:v>
                </c:pt>
                <c:pt idx="24">
                  <c:v>40.28</c:v>
                </c:pt>
                <c:pt idx="25">
                  <c:v>41.29</c:v>
                </c:pt>
                <c:pt idx="26">
                  <c:v>40.03</c:v>
                </c:pt>
                <c:pt idx="27">
                  <c:v>39.950000000000003</c:v>
                </c:pt>
                <c:pt idx="28">
                  <c:v>40.1</c:v>
                </c:pt>
                <c:pt idx="29">
                  <c:v>40.03</c:v>
                </c:pt>
                <c:pt idx="30">
                  <c:v>39.950000000000003</c:v>
                </c:pt>
                <c:pt idx="31">
                  <c:v>40.06</c:v>
                </c:pt>
                <c:pt idx="32">
                  <c:v>39.979999999999997</c:v>
                </c:pt>
                <c:pt idx="33">
                  <c:v>40.31</c:v>
                </c:pt>
              </c:numCache>
            </c:numRef>
          </c:val>
        </c:ser>
        <c:ser>
          <c:idx val="5"/>
          <c:order val="5"/>
          <c:tx>
            <c:strRef>
              <c:f>F1UA!$H$21</c:f>
              <c:strCache>
                <c:ptCount val="1"/>
                <c:pt idx="0">
                  <c:v>Гончаров Рома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F1UA!$H$22:$H$84</c:f>
              <c:numCache>
                <c:formatCode>0.00</c:formatCode>
                <c:ptCount val="63"/>
                <c:pt idx="0">
                  <c:v>40.520000000000003</c:v>
                </c:pt>
                <c:pt idx="1">
                  <c:v>40.119999999999997</c:v>
                </c:pt>
                <c:pt idx="2">
                  <c:v>40.04</c:v>
                </c:pt>
                <c:pt idx="3">
                  <c:v>40.5</c:v>
                </c:pt>
                <c:pt idx="4">
                  <c:v>40.119999999999997</c:v>
                </c:pt>
                <c:pt idx="5">
                  <c:v>40.369999999999997</c:v>
                </c:pt>
                <c:pt idx="6">
                  <c:v>40.21</c:v>
                </c:pt>
                <c:pt idx="7">
                  <c:v>40.5</c:v>
                </c:pt>
                <c:pt idx="8">
                  <c:v>40.31</c:v>
                </c:pt>
                <c:pt idx="9">
                  <c:v>40.299999999999997</c:v>
                </c:pt>
                <c:pt idx="10">
                  <c:v>40.200000000000003</c:v>
                </c:pt>
                <c:pt idx="11">
                  <c:v>40.26</c:v>
                </c:pt>
                <c:pt idx="12">
                  <c:v>40.18</c:v>
                </c:pt>
                <c:pt idx="13">
                  <c:v>39.99</c:v>
                </c:pt>
                <c:pt idx="14">
                  <c:v>40.29</c:v>
                </c:pt>
                <c:pt idx="15">
                  <c:v>40.28</c:v>
                </c:pt>
                <c:pt idx="16">
                  <c:v>40.159999999999997</c:v>
                </c:pt>
                <c:pt idx="17">
                  <c:v>39.92</c:v>
                </c:pt>
                <c:pt idx="18">
                  <c:v>39.92</c:v>
                </c:pt>
                <c:pt idx="19">
                  <c:v>40.04</c:v>
                </c:pt>
                <c:pt idx="20">
                  <c:v>40</c:v>
                </c:pt>
                <c:pt idx="21">
                  <c:v>40</c:v>
                </c:pt>
                <c:pt idx="22">
                  <c:v>40.32</c:v>
                </c:pt>
                <c:pt idx="23">
                  <c:v>40.1</c:v>
                </c:pt>
                <c:pt idx="24">
                  <c:v>40.119999999999997</c:v>
                </c:pt>
                <c:pt idx="25">
                  <c:v>40.119999999999997</c:v>
                </c:pt>
                <c:pt idx="26">
                  <c:v>40.799999999999997</c:v>
                </c:pt>
                <c:pt idx="27">
                  <c:v>40.479999999999997</c:v>
                </c:pt>
                <c:pt idx="28">
                  <c:v>40.159999999999997</c:v>
                </c:pt>
                <c:pt idx="29">
                  <c:v>40.64</c:v>
                </c:pt>
                <c:pt idx="30">
                  <c:v>40.53</c:v>
                </c:pt>
                <c:pt idx="31">
                  <c:v>40.33</c:v>
                </c:pt>
                <c:pt idx="32">
                  <c:v>40.4</c:v>
                </c:pt>
                <c:pt idx="33">
                  <c:v>40.31</c:v>
                </c:pt>
                <c:pt idx="34">
                  <c:v>40.380000000000003</c:v>
                </c:pt>
                <c:pt idx="35">
                  <c:v>40.409999999999997</c:v>
                </c:pt>
                <c:pt idx="36">
                  <c:v>40.86</c:v>
                </c:pt>
                <c:pt idx="37">
                  <c:v>40.82</c:v>
                </c:pt>
                <c:pt idx="38">
                  <c:v>40.39</c:v>
                </c:pt>
                <c:pt idx="39">
                  <c:v>40.369999999999997</c:v>
                </c:pt>
                <c:pt idx="40">
                  <c:v>40.71</c:v>
                </c:pt>
                <c:pt idx="41">
                  <c:v>40.36</c:v>
                </c:pt>
                <c:pt idx="42">
                  <c:v>40.57</c:v>
                </c:pt>
                <c:pt idx="43">
                  <c:v>40.68</c:v>
                </c:pt>
                <c:pt idx="44">
                  <c:v>40.450000000000003</c:v>
                </c:pt>
                <c:pt idx="45">
                  <c:v>40.54</c:v>
                </c:pt>
                <c:pt idx="46">
                  <c:v>40.79</c:v>
                </c:pt>
                <c:pt idx="47">
                  <c:v>40.380000000000003</c:v>
                </c:pt>
                <c:pt idx="48">
                  <c:v>40.11</c:v>
                </c:pt>
                <c:pt idx="49">
                  <c:v>40.57</c:v>
                </c:pt>
                <c:pt idx="50">
                  <c:v>40.700000000000003</c:v>
                </c:pt>
                <c:pt idx="51">
                  <c:v>40.5</c:v>
                </c:pt>
                <c:pt idx="52">
                  <c:v>41.92</c:v>
                </c:pt>
                <c:pt idx="53">
                  <c:v>40.69</c:v>
                </c:pt>
                <c:pt idx="54">
                  <c:v>40.619999999999997</c:v>
                </c:pt>
                <c:pt idx="55">
                  <c:v>40.78</c:v>
                </c:pt>
                <c:pt idx="56">
                  <c:v>40.35</c:v>
                </c:pt>
                <c:pt idx="57" formatCode="General">
                  <c:v>40</c:v>
                </c:pt>
                <c:pt idx="58" formatCode="General">
                  <c:v>40.86</c:v>
                </c:pt>
                <c:pt idx="59" formatCode="General">
                  <c:v>40.68</c:v>
                </c:pt>
                <c:pt idx="60" formatCode="General">
                  <c:v>40.33</c:v>
                </c:pt>
                <c:pt idx="61" formatCode="General">
                  <c:v>40.57</c:v>
                </c:pt>
                <c:pt idx="62" formatCode="General">
                  <c:v>40.96</c:v>
                </c:pt>
              </c:numCache>
            </c:numRef>
          </c:val>
        </c:ser>
        <c:ser>
          <c:idx val="6"/>
          <c:order val="6"/>
          <c:tx>
            <c:strRef>
              <c:f>F1UA!$I$21</c:f>
              <c:strCache>
                <c:ptCount val="1"/>
                <c:pt idx="0">
                  <c:v>Якусик Дима</c:v>
                </c:pt>
              </c:strCache>
            </c:strRef>
          </c:tx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F1UA!$I$22:$I$84</c:f>
              <c:numCache>
                <c:formatCode>General</c:formatCode>
                <c:ptCount val="63"/>
                <c:pt idx="0">
                  <c:v>40.78</c:v>
                </c:pt>
                <c:pt idx="1">
                  <c:v>40.31</c:v>
                </c:pt>
                <c:pt idx="2">
                  <c:v>40.42</c:v>
                </c:pt>
                <c:pt idx="3">
                  <c:v>40.479999999999997</c:v>
                </c:pt>
                <c:pt idx="4">
                  <c:v>42.57</c:v>
                </c:pt>
                <c:pt idx="5">
                  <c:v>40.479999999999997</c:v>
                </c:pt>
                <c:pt idx="6">
                  <c:v>40.29</c:v>
                </c:pt>
                <c:pt idx="7">
                  <c:v>40.47</c:v>
                </c:pt>
                <c:pt idx="8">
                  <c:v>40.54</c:v>
                </c:pt>
                <c:pt idx="9">
                  <c:v>40.65</c:v>
                </c:pt>
                <c:pt idx="10">
                  <c:v>40.36</c:v>
                </c:pt>
                <c:pt idx="11">
                  <c:v>40.479999999999997</c:v>
                </c:pt>
                <c:pt idx="12">
                  <c:v>40.32</c:v>
                </c:pt>
                <c:pt idx="13">
                  <c:v>40.4</c:v>
                </c:pt>
                <c:pt idx="14">
                  <c:v>40.39</c:v>
                </c:pt>
                <c:pt idx="15">
                  <c:v>41.14</c:v>
                </c:pt>
                <c:pt idx="16">
                  <c:v>40.24</c:v>
                </c:pt>
                <c:pt idx="17">
                  <c:v>40.130000000000003</c:v>
                </c:pt>
                <c:pt idx="18">
                  <c:v>40.57</c:v>
                </c:pt>
              </c:numCache>
            </c:numRef>
          </c:val>
        </c:ser>
        <c:ser>
          <c:idx val="7"/>
          <c:order val="7"/>
          <c:tx>
            <c:strRef>
              <c:f>F1UA!$J$21</c:f>
              <c:strCache>
                <c:ptCount val="1"/>
                <c:pt idx="0">
                  <c:v>Якусик Дима</c:v>
                </c:pt>
              </c:strCache>
            </c:strRef>
          </c:tx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F1UA!$J$22:$J$84</c:f>
              <c:numCache>
                <c:formatCode>General</c:formatCode>
                <c:ptCount val="63"/>
                <c:pt idx="0">
                  <c:v>40.909999999999997</c:v>
                </c:pt>
                <c:pt idx="1">
                  <c:v>41.5</c:v>
                </c:pt>
                <c:pt idx="2">
                  <c:v>40.35</c:v>
                </c:pt>
                <c:pt idx="3">
                  <c:v>40.14</c:v>
                </c:pt>
                <c:pt idx="4">
                  <c:v>40.01</c:v>
                </c:pt>
                <c:pt idx="5">
                  <c:v>40.19</c:v>
                </c:pt>
                <c:pt idx="6">
                  <c:v>40.1</c:v>
                </c:pt>
                <c:pt idx="7">
                  <c:v>39.99</c:v>
                </c:pt>
                <c:pt idx="8">
                  <c:v>40.5</c:v>
                </c:pt>
                <c:pt idx="9">
                  <c:v>39.93</c:v>
                </c:pt>
                <c:pt idx="10">
                  <c:v>40.03</c:v>
                </c:pt>
                <c:pt idx="11">
                  <c:v>40.06</c:v>
                </c:pt>
                <c:pt idx="12">
                  <c:v>40.01</c:v>
                </c:pt>
                <c:pt idx="13">
                  <c:v>40.049999999999997</c:v>
                </c:pt>
                <c:pt idx="14">
                  <c:v>39.99</c:v>
                </c:pt>
                <c:pt idx="15">
                  <c:v>39.83</c:v>
                </c:pt>
                <c:pt idx="16">
                  <c:v>39.93</c:v>
                </c:pt>
                <c:pt idx="17">
                  <c:v>40.1</c:v>
                </c:pt>
                <c:pt idx="18">
                  <c:v>40.020000000000003</c:v>
                </c:pt>
                <c:pt idx="19">
                  <c:v>39.880000000000003</c:v>
                </c:pt>
                <c:pt idx="20">
                  <c:v>40.08</c:v>
                </c:pt>
                <c:pt idx="21">
                  <c:v>39.99</c:v>
                </c:pt>
                <c:pt idx="22">
                  <c:v>39.99</c:v>
                </c:pt>
                <c:pt idx="23">
                  <c:v>40.47</c:v>
                </c:pt>
              </c:numCache>
            </c:numRef>
          </c:val>
        </c:ser>
        <c:ser>
          <c:idx val="8"/>
          <c:order val="8"/>
          <c:tx>
            <c:strRef>
              <c:f>F1UA!$K$21</c:f>
              <c:strCache>
                <c:ptCount val="1"/>
                <c:pt idx="0">
                  <c:v>Гончаров Рома</c:v>
                </c:pt>
              </c:strCache>
            </c:strRef>
          </c:tx>
          <c:marker>
            <c:symbol val="none"/>
          </c:marker>
          <c:cat>
            <c:numRef>
              <c:f>F1UA!$B$22:$B$84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F1UA!$K$22:$K$84</c:f>
              <c:numCache>
                <c:formatCode>General</c:formatCode>
                <c:ptCount val="63"/>
                <c:pt idx="0">
                  <c:v>40.44</c:v>
                </c:pt>
                <c:pt idx="1">
                  <c:v>40.5</c:v>
                </c:pt>
                <c:pt idx="2">
                  <c:v>40.42</c:v>
                </c:pt>
                <c:pt idx="3">
                  <c:v>40.450000000000003</c:v>
                </c:pt>
                <c:pt idx="4">
                  <c:v>40.61</c:v>
                </c:pt>
                <c:pt idx="5">
                  <c:v>40.229999999999997</c:v>
                </c:pt>
                <c:pt idx="6">
                  <c:v>40.450000000000003</c:v>
                </c:pt>
                <c:pt idx="7">
                  <c:v>40.24</c:v>
                </c:pt>
                <c:pt idx="8">
                  <c:v>40.11</c:v>
                </c:pt>
                <c:pt idx="9">
                  <c:v>40.33</c:v>
                </c:pt>
                <c:pt idx="10">
                  <c:v>40.94</c:v>
                </c:pt>
                <c:pt idx="11">
                  <c:v>40.130000000000003</c:v>
                </c:pt>
                <c:pt idx="12">
                  <c:v>40.29</c:v>
                </c:pt>
                <c:pt idx="13">
                  <c:v>40.5</c:v>
                </c:pt>
                <c:pt idx="14">
                  <c:v>40.380000000000003</c:v>
                </c:pt>
                <c:pt idx="15">
                  <c:v>40.51</c:v>
                </c:pt>
                <c:pt idx="16">
                  <c:v>40.450000000000003</c:v>
                </c:pt>
                <c:pt idx="17">
                  <c:v>40.409999999999997</c:v>
                </c:pt>
                <c:pt idx="18">
                  <c:v>40.42</c:v>
                </c:pt>
                <c:pt idx="19">
                  <c:v>40.340000000000003</c:v>
                </c:pt>
                <c:pt idx="20">
                  <c:v>40.39</c:v>
                </c:pt>
                <c:pt idx="21">
                  <c:v>40.61</c:v>
                </c:pt>
                <c:pt idx="22">
                  <c:v>40.159999999999997</c:v>
                </c:pt>
                <c:pt idx="23">
                  <c:v>40.06</c:v>
                </c:pt>
                <c:pt idx="24">
                  <c:v>40.17</c:v>
                </c:pt>
                <c:pt idx="25">
                  <c:v>40.03</c:v>
                </c:pt>
                <c:pt idx="26">
                  <c:v>40.54</c:v>
                </c:pt>
              </c:numCache>
            </c:numRef>
          </c:val>
        </c:ser>
        <c:marker val="1"/>
        <c:axId val="147451904"/>
        <c:axId val="147453440"/>
      </c:lineChart>
      <c:catAx>
        <c:axId val="147451904"/>
        <c:scaling>
          <c:orientation val="minMax"/>
        </c:scaling>
        <c:axPos val="b"/>
        <c:numFmt formatCode="General" sourceLinked="1"/>
        <c:majorTickMark val="none"/>
        <c:tickLblPos val="nextTo"/>
        <c:crossAx val="147453440"/>
        <c:crosses val="autoZero"/>
        <c:auto val="1"/>
        <c:lblAlgn val="ctr"/>
        <c:lblOffset val="100"/>
      </c:catAx>
      <c:valAx>
        <c:axId val="147453440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745190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3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Ягуар!$C$21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Ягуар!$C$22:$C$84</c:f>
              <c:numCache>
                <c:formatCode>0.00</c:formatCode>
                <c:ptCount val="63"/>
                <c:pt idx="0">
                  <c:v>46.23</c:v>
                </c:pt>
                <c:pt idx="1">
                  <c:v>43.72</c:v>
                </c:pt>
                <c:pt idx="2">
                  <c:v>41.07</c:v>
                </c:pt>
                <c:pt idx="3">
                  <c:v>42.44</c:v>
                </c:pt>
                <c:pt idx="4">
                  <c:v>40.31</c:v>
                </c:pt>
                <c:pt idx="5">
                  <c:v>40.61</c:v>
                </c:pt>
                <c:pt idx="6">
                  <c:v>42.79</c:v>
                </c:pt>
                <c:pt idx="7">
                  <c:v>40.049999999999997</c:v>
                </c:pt>
                <c:pt idx="8">
                  <c:v>40.24</c:v>
                </c:pt>
                <c:pt idx="9">
                  <c:v>40.58</c:v>
                </c:pt>
                <c:pt idx="10">
                  <c:v>40.21</c:v>
                </c:pt>
                <c:pt idx="11">
                  <c:v>40.340000000000003</c:v>
                </c:pt>
                <c:pt idx="12">
                  <c:v>39.94</c:v>
                </c:pt>
                <c:pt idx="13">
                  <c:v>40.07</c:v>
                </c:pt>
                <c:pt idx="14">
                  <c:v>40.270000000000003</c:v>
                </c:pt>
                <c:pt idx="15">
                  <c:v>40.090000000000003</c:v>
                </c:pt>
                <c:pt idx="16">
                  <c:v>40.24</c:v>
                </c:pt>
                <c:pt idx="17">
                  <c:v>40.18</c:v>
                </c:pt>
                <c:pt idx="18">
                  <c:v>40.19</c:v>
                </c:pt>
                <c:pt idx="19">
                  <c:v>40.340000000000003</c:v>
                </c:pt>
                <c:pt idx="20">
                  <c:v>40.11</c:v>
                </c:pt>
                <c:pt idx="21">
                  <c:v>40.130000000000003</c:v>
                </c:pt>
                <c:pt idx="22">
                  <c:v>40.229999999999997</c:v>
                </c:pt>
                <c:pt idx="23">
                  <c:v>40.18</c:v>
                </c:pt>
                <c:pt idx="24">
                  <c:v>40.33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Ягуар!$D$21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Ягуар!$D$22:$D$84</c:f>
              <c:numCache>
                <c:formatCode>0.00</c:formatCode>
                <c:ptCount val="63"/>
                <c:pt idx="0">
                  <c:v>41.91</c:v>
                </c:pt>
                <c:pt idx="1">
                  <c:v>42.84</c:v>
                </c:pt>
                <c:pt idx="2">
                  <c:v>41.55</c:v>
                </c:pt>
                <c:pt idx="3">
                  <c:v>41.91</c:v>
                </c:pt>
                <c:pt idx="4">
                  <c:v>41.19</c:v>
                </c:pt>
                <c:pt idx="5">
                  <c:v>41.33</c:v>
                </c:pt>
                <c:pt idx="6">
                  <c:v>41.44</c:v>
                </c:pt>
                <c:pt idx="7">
                  <c:v>42.24</c:v>
                </c:pt>
                <c:pt idx="8">
                  <c:v>41.45</c:v>
                </c:pt>
                <c:pt idx="9">
                  <c:v>41.18</c:v>
                </c:pt>
                <c:pt idx="10">
                  <c:v>40.67</c:v>
                </c:pt>
                <c:pt idx="11">
                  <c:v>40.98</c:v>
                </c:pt>
                <c:pt idx="12">
                  <c:v>41.41</c:v>
                </c:pt>
                <c:pt idx="13">
                  <c:v>41.39</c:v>
                </c:pt>
                <c:pt idx="14">
                  <c:v>41.56</c:v>
                </c:pt>
                <c:pt idx="15">
                  <c:v>42.21</c:v>
                </c:pt>
                <c:pt idx="16">
                  <c:v>41.17</c:v>
                </c:pt>
                <c:pt idx="17">
                  <c:v>41.58</c:v>
                </c:pt>
                <c:pt idx="18">
                  <c:v>42.12</c:v>
                </c:pt>
                <c:pt idx="19">
                  <c:v>41.67</c:v>
                </c:pt>
                <c:pt idx="20">
                  <c:v>41.94</c:v>
                </c:pt>
                <c:pt idx="21">
                  <c:v>41.82</c:v>
                </c:pt>
                <c:pt idx="22">
                  <c:v>41.15</c:v>
                </c:pt>
                <c:pt idx="23">
                  <c:v>41.89</c:v>
                </c:pt>
                <c:pt idx="24">
                  <c:v>41.25</c:v>
                </c:pt>
                <c:pt idx="25">
                  <c:v>41.5</c:v>
                </c:pt>
                <c:pt idx="26">
                  <c:v>42.21</c:v>
                </c:pt>
                <c:pt idx="27">
                  <c:v>41.66</c:v>
                </c:pt>
                <c:pt idx="28">
                  <c:v>41.73</c:v>
                </c:pt>
                <c:pt idx="29">
                  <c:v>41.76</c:v>
                </c:pt>
                <c:pt idx="30">
                  <c:v>41.64</c:v>
                </c:pt>
                <c:pt idx="31">
                  <c:v>41.82</c:v>
                </c:pt>
                <c:pt idx="32">
                  <c:v>41.88</c:v>
                </c:pt>
                <c:pt idx="33">
                  <c:v>41.24</c:v>
                </c:pt>
                <c:pt idx="34">
                  <c:v>43.74</c:v>
                </c:pt>
                <c:pt idx="35">
                  <c:v>41.69</c:v>
                </c:pt>
                <c:pt idx="36">
                  <c:v>41.65</c:v>
                </c:pt>
                <c:pt idx="37">
                  <c:v>41.37</c:v>
                </c:pt>
                <c:pt idx="38">
                  <c:v>41.78</c:v>
                </c:pt>
                <c:pt idx="39">
                  <c:v>41.92</c:v>
                </c:pt>
                <c:pt idx="40">
                  <c:v>42.6</c:v>
                </c:pt>
                <c:pt idx="41">
                  <c:v>41.93</c:v>
                </c:pt>
                <c:pt idx="42">
                  <c:v>41.92</c:v>
                </c:pt>
                <c:pt idx="43">
                  <c:v>42.66</c:v>
                </c:pt>
                <c:pt idx="44">
                  <c:v>43.41</c:v>
                </c:pt>
                <c:pt idx="45">
                  <c:v>41.65</c:v>
                </c:pt>
                <c:pt idx="46">
                  <c:v>41.65</c:v>
                </c:pt>
                <c:pt idx="47">
                  <c:v>42.87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Ягуар!$E$21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Ягуар!$E$22:$E$84</c:f>
              <c:numCache>
                <c:formatCode>0.00</c:formatCode>
                <c:ptCount val="63"/>
                <c:pt idx="0">
                  <c:v>41.32</c:v>
                </c:pt>
                <c:pt idx="1">
                  <c:v>41.05</c:v>
                </c:pt>
                <c:pt idx="2">
                  <c:v>41.08</c:v>
                </c:pt>
                <c:pt idx="3">
                  <c:v>40.93</c:v>
                </c:pt>
                <c:pt idx="4">
                  <c:v>40.65</c:v>
                </c:pt>
                <c:pt idx="5">
                  <c:v>41.39</c:v>
                </c:pt>
                <c:pt idx="6">
                  <c:v>40.61</c:v>
                </c:pt>
                <c:pt idx="7">
                  <c:v>40.56</c:v>
                </c:pt>
                <c:pt idx="8">
                  <c:v>40.729999999999997</c:v>
                </c:pt>
                <c:pt idx="9">
                  <c:v>40.770000000000003</c:v>
                </c:pt>
                <c:pt idx="10">
                  <c:v>40.68</c:v>
                </c:pt>
                <c:pt idx="11">
                  <c:v>40.97</c:v>
                </c:pt>
                <c:pt idx="12">
                  <c:v>40.76</c:v>
                </c:pt>
                <c:pt idx="13">
                  <c:v>40.61</c:v>
                </c:pt>
                <c:pt idx="14">
                  <c:v>40.840000000000003</c:v>
                </c:pt>
                <c:pt idx="15">
                  <c:v>40.61</c:v>
                </c:pt>
                <c:pt idx="16">
                  <c:v>40.700000000000003</c:v>
                </c:pt>
                <c:pt idx="17">
                  <c:v>40.71</c:v>
                </c:pt>
                <c:pt idx="18">
                  <c:v>40.56</c:v>
                </c:pt>
                <c:pt idx="19">
                  <c:v>41.17</c:v>
                </c:pt>
                <c:pt idx="20">
                  <c:v>40.68</c:v>
                </c:pt>
                <c:pt idx="21">
                  <c:v>40.51</c:v>
                </c:pt>
                <c:pt idx="22">
                  <c:v>41.42</c:v>
                </c:pt>
                <c:pt idx="23">
                  <c:v>41.31</c:v>
                </c:pt>
                <c:pt idx="24">
                  <c:v>41.05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Ягуар!$F$21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Ягуар!$F$22:$F$84</c:f>
              <c:numCache>
                <c:formatCode>0.00</c:formatCode>
                <c:ptCount val="63"/>
                <c:pt idx="0">
                  <c:v>39.85</c:v>
                </c:pt>
                <c:pt idx="1">
                  <c:v>39.82</c:v>
                </c:pt>
                <c:pt idx="2">
                  <c:v>40.200000000000003</c:v>
                </c:pt>
                <c:pt idx="3">
                  <c:v>40.049999999999997</c:v>
                </c:pt>
                <c:pt idx="4">
                  <c:v>40.270000000000003</c:v>
                </c:pt>
                <c:pt idx="5">
                  <c:v>40.119999999999997</c:v>
                </c:pt>
                <c:pt idx="6">
                  <c:v>39.96</c:v>
                </c:pt>
                <c:pt idx="7">
                  <c:v>39.85</c:v>
                </c:pt>
                <c:pt idx="8">
                  <c:v>39.950000000000003</c:v>
                </c:pt>
                <c:pt idx="9">
                  <c:v>40.049999999999997</c:v>
                </c:pt>
                <c:pt idx="10">
                  <c:v>40.049999999999997</c:v>
                </c:pt>
                <c:pt idx="11">
                  <c:v>40.1</c:v>
                </c:pt>
                <c:pt idx="12">
                  <c:v>39.93</c:v>
                </c:pt>
                <c:pt idx="13">
                  <c:v>40.36</c:v>
                </c:pt>
                <c:pt idx="14">
                  <c:v>40.04</c:v>
                </c:pt>
                <c:pt idx="15">
                  <c:v>40.049999999999997</c:v>
                </c:pt>
                <c:pt idx="16">
                  <c:v>40.08</c:v>
                </c:pt>
                <c:pt idx="17">
                  <c:v>40.11</c:v>
                </c:pt>
                <c:pt idx="18">
                  <c:v>39.93</c:v>
                </c:pt>
                <c:pt idx="19">
                  <c:v>40.06</c:v>
                </c:pt>
                <c:pt idx="20">
                  <c:v>39.99</c:v>
                </c:pt>
                <c:pt idx="21">
                  <c:v>40.08</c:v>
                </c:pt>
                <c:pt idx="22">
                  <c:v>40.340000000000003</c:v>
                </c:pt>
                <c:pt idx="23">
                  <c:v>40.1</c:v>
                </c:pt>
                <c:pt idx="24">
                  <c:v>40.119999999999997</c:v>
                </c:pt>
                <c:pt idx="25">
                  <c:v>40.1</c:v>
                </c:pt>
                <c:pt idx="26">
                  <c:v>40.340000000000003</c:v>
                </c:pt>
                <c:pt idx="27">
                  <c:v>40.049999999999997</c:v>
                </c:pt>
                <c:pt idx="28">
                  <c:v>40</c:v>
                </c:pt>
                <c:pt idx="29">
                  <c:v>40.049999999999997</c:v>
                </c:pt>
                <c:pt idx="30">
                  <c:v>40.11</c:v>
                </c:pt>
                <c:pt idx="31">
                  <c:v>40.08</c:v>
                </c:pt>
                <c:pt idx="32">
                  <c:v>40.24</c:v>
                </c:pt>
                <c:pt idx="33">
                  <c:v>40.19</c:v>
                </c:pt>
                <c:pt idx="34">
                  <c:v>40.31</c:v>
                </c:pt>
                <c:pt idx="35">
                  <c:v>40.32</c:v>
                </c:pt>
                <c:pt idx="36">
                  <c:v>39.979999999999997</c:v>
                </c:pt>
                <c:pt idx="37">
                  <c:v>40.03</c:v>
                </c:pt>
                <c:pt idx="38">
                  <c:v>40.21</c:v>
                </c:pt>
                <c:pt idx="39">
                  <c:v>40.04</c:v>
                </c:pt>
                <c:pt idx="40">
                  <c:v>40.11</c:v>
                </c:pt>
                <c:pt idx="41">
                  <c:v>39.99</c:v>
                </c:pt>
                <c:pt idx="42">
                  <c:v>40.18</c:v>
                </c:pt>
                <c:pt idx="43">
                  <c:v>40.340000000000003</c:v>
                </c:pt>
                <c:pt idx="44">
                  <c:v>40.15</c:v>
                </c:pt>
                <c:pt idx="45">
                  <c:v>40.1</c:v>
                </c:pt>
                <c:pt idx="46">
                  <c:v>40.24</c:v>
                </c:pt>
                <c:pt idx="47">
                  <c:v>40.21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Ягуар!$G$21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Ягуар!$G$22:$G$84</c:f>
              <c:numCache>
                <c:formatCode>0.00</c:formatCode>
                <c:ptCount val="63"/>
                <c:pt idx="0">
                  <c:v>41.75</c:v>
                </c:pt>
                <c:pt idx="1">
                  <c:v>41.49</c:v>
                </c:pt>
                <c:pt idx="2">
                  <c:v>41.55</c:v>
                </c:pt>
                <c:pt idx="3">
                  <c:v>40.76</c:v>
                </c:pt>
                <c:pt idx="4">
                  <c:v>41.96</c:v>
                </c:pt>
                <c:pt idx="5">
                  <c:v>40.869999999999997</c:v>
                </c:pt>
                <c:pt idx="6">
                  <c:v>41.19</c:v>
                </c:pt>
                <c:pt idx="7">
                  <c:v>41.72</c:v>
                </c:pt>
                <c:pt idx="8">
                  <c:v>41.02</c:v>
                </c:pt>
                <c:pt idx="9">
                  <c:v>41.91</c:v>
                </c:pt>
                <c:pt idx="10">
                  <c:v>41.69</c:v>
                </c:pt>
                <c:pt idx="11">
                  <c:v>40.96</c:v>
                </c:pt>
                <c:pt idx="12">
                  <c:v>41.33</c:v>
                </c:pt>
                <c:pt idx="13">
                  <c:v>40.880000000000003</c:v>
                </c:pt>
                <c:pt idx="14">
                  <c:v>40.76</c:v>
                </c:pt>
                <c:pt idx="15">
                  <c:v>41.2</c:v>
                </c:pt>
                <c:pt idx="16">
                  <c:v>40.85</c:v>
                </c:pt>
                <c:pt idx="17">
                  <c:v>41.22</c:v>
                </c:pt>
                <c:pt idx="18">
                  <c:v>40.840000000000003</c:v>
                </c:pt>
                <c:pt idx="19">
                  <c:v>40.98</c:v>
                </c:pt>
                <c:pt idx="20">
                  <c:v>40.74</c:v>
                </c:pt>
                <c:pt idx="21">
                  <c:v>41.56</c:v>
                </c:pt>
                <c:pt idx="22">
                  <c:v>40.909999999999997</c:v>
                </c:pt>
                <c:pt idx="23">
                  <c:v>41.05</c:v>
                </c:pt>
                <c:pt idx="24">
                  <c:v>41.9</c:v>
                </c:pt>
                <c:pt idx="25">
                  <c:v>40.590000000000003</c:v>
                </c:pt>
                <c:pt idx="26">
                  <c:v>41.09</c:v>
                </c:pt>
                <c:pt idx="27">
                  <c:v>42.7</c:v>
                </c:pt>
                <c:pt idx="28">
                  <c:v>41.01</c:v>
                </c:pt>
                <c:pt idx="29">
                  <c:v>40.98</c:v>
                </c:pt>
                <c:pt idx="30">
                  <c:v>41.69</c:v>
                </c:pt>
                <c:pt idx="31">
                  <c:v>41.02</c:v>
                </c:pt>
                <c:pt idx="32">
                  <c:v>40.64</c:v>
                </c:pt>
                <c:pt idx="33">
                  <c:v>42.29</c:v>
                </c:pt>
                <c:pt idx="34">
                  <c:v>40.89</c:v>
                </c:pt>
                <c:pt idx="35">
                  <c:v>41.03</c:v>
                </c:pt>
                <c:pt idx="36">
                  <c:v>40.9</c:v>
                </c:pt>
                <c:pt idx="37">
                  <c:v>40.99</c:v>
                </c:pt>
                <c:pt idx="38">
                  <c:v>40.909999999999997</c:v>
                </c:pt>
                <c:pt idx="39">
                  <c:v>40.93</c:v>
                </c:pt>
                <c:pt idx="40">
                  <c:v>42.05</c:v>
                </c:pt>
              </c:numCache>
            </c:numRef>
          </c:val>
        </c:ser>
        <c:ser>
          <c:idx val="5"/>
          <c:order val="5"/>
          <c:tx>
            <c:strRef>
              <c:f>Ягуар!$H$21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Ягуар!$H$22:$H$84</c:f>
              <c:numCache>
                <c:formatCode>0.00</c:formatCode>
                <c:ptCount val="63"/>
                <c:pt idx="0">
                  <c:v>40.58</c:v>
                </c:pt>
                <c:pt idx="1">
                  <c:v>40.51</c:v>
                </c:pt>
                <c:pt idx="2">
                  <c:v>40.74</c:v>
                </c:pt>
                <c:pt idx="3">
                  <c:v>40.47</c:v>
                </c:pt>
                <c:pt idx="4">
                  <c:v>40.5</c:v>
                </c:pt>
                <c:pt idx="5">
                  <c:v>40.44</c:v>
                </c:pt>
                <c:pt idx="6">
                  <c:v>40.49</c:v>
                </c:pt>
                <c:pt idx="7">
                  <c:v>40.53</c:v>
                </c:pt>
                <c:pt idx="8">
                  <c:v>41.46</c:v>
                </c:pt>
                <c:pt idx="9">
                  <c:v>40.75</c:v>
                </c:pt>
                <c:pt idx="10">
                  <c:v>40.85</c:v>
                </c:pt>
                <c:pt idx="11">
                  <c:v>40.68</c:v>
                </c:pt>
                <c:pt idx="12">
                  <c:v>40.869999999999997</c:v>
                </c:pt>
                <c:pt idx="13">
                  <c:v>41.38</c:v>
                </c:pt>
                <c:pt idx="14">
                  <c:v>40.74</c:v>
                </c:pt>
                <c:pt idx="15">
                  <c:v>40.799999999999997</c:v>
                </c:pt>
                <c:pt idx="16">
                  <c:v>40.58</c:v>
                </c:pt>
                <c:pt idx="17">
                  <c:v>40.6</c:v>
                </c:pt>
                <c:pt idx="18">
                  <c:v>40.69</c:v>
                </c:pt>
                <c:pt idx="19">
                  <c:v>40.68</c:v>
                </c:pt>
                <c:pt idx="20">
                  <c:v>40.42</c:v>
                </c:pt>
                <c:pt idx="21">
                  <c:v>40.520000000000003</c:v>
                </c:pt>
                <c:pt idx="22">
                  <c:v>40.36</c:v>
                </c:pt>
                <c:pt idx="23">
                  <c:v>40.24</c:v>
                </c:pt>
                <c:pt idx="24">
                  <c:v>40.200000000000003</c:v>
                </c:pt>
                <c:pt idx="25">
                  <c:v>40.26</c:v>
                </c:pt>
                <c:pt idx="26">
                  <c:v>40.19</c:v>
                </c:pt>
                <c:pt idx="27">
                  <c:v>40.229999999999997</c:v>
                </c:pt>
                <c:pt idx="28">
                  <c:v>40.29</c:v>
                </c:pt>
                <c:pt idx="29">
                  <c:v>40.18</c:v>
                </c:pt>
                <c:pt idx="30">
                  <c:v>40.04</c:v>
                </c:pt>
                <c:pt idx="31">
                  <c:v>40.200000000000003</c:v>
                </c:pt>
                <c:pt idx="32">
                  <c:v>40.270000000000003</c:v>
                </c:pt>
                <c:pt idx="33">
                  <c:v>40.130000000000003</c:v>
                </c:pt>
                <c:pt idx="34">
                  <c:v>40.229999999999997</c:v>
                </c:pt>
                <c:pt idx="35">
                  <c:v>40.229999999999997</c:v>
                </c:pt>
                <c:pt idx="36">
                  <c:v>40.28</c:v>
                </c:pt>
                <c:pt idx="37">
                  <c:v>40.29</c:v>
                </c:pt>
                <c:pt idx="38">
                  <c:v>40</c:v>
                </c:pt>
                <c:pt idx="39">
                  <c:v>40.53</c:v>
                </c:pt>
                <c:pt idx="40">
                  <c:v>40.18</c:v>
                </c:pt>
                <c:pt idx="41">
                  <c:v>40.15</c:v>
                </c:pt>
                <c:pt idx="42">
                  <c:v>40.14</c:v>
                </c:pt>
                <c:pt idx="43">
                  <c:v>40.590000000000003</c:v>
                </c:pt>
                <c:pt idx="44">
                  <c:v>40.15</c:v>
                </c:pt>
                <c:pt idx="45">
                  <c:v>40.17</c:v>
                </c:pt>
                <c:pt idx="46">
                  <c:v>40.44</c:v>
                </c:pt>
              </c:numCache>
            </c:numRef>
          </c:val>
        </c:ser>
        <c:ser>
          <c:idx val="6"/>
          <c:order val="6"/>
          <c:tx>
            <c:strRef>
              <c:f>Ягуар!$I$21</c:f>
              <c:strCache>
                <c:ptCount val="1"/>
                <c:pt idx="0">
                  <c:v>Лихошерст Алексей</c:v>
                </c:pt>
              </c:strCache>
            </c:strRef>
          </c:tx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Ягуар!$I$22:$I$84</c:f>
              <c:numCache>
                <c:formatCode>General</c:formatCode>
                <c:ptCount val="63"/>
                <c:pt idx="0">
                  <c:v>40.880000000000003</c:v>
                </c:pt>
                <c:pt idx="1">
                  <c:v>40.58</c:v>
                </c:pt>
                <c:pt idx="2">
                  <c:v>40.57</c:v>
                </c:pt>
                <c:pt idx="3">
                  <c:v>40.54</c:v>
                </c:pt>
                <c:pt idx="4">
                  <c:v>40.42</c:v>
                </c:pt>
                <c:pt idx="5">
                  <c:v>40.44</c:v>
                </c:pt>
                <c:pt idx="6">
                  <c:v>40.76</c:v>
                </c:pt>
                <c:pt idx="7">
                  <c:v>40.76</c:v>
                </c:pt>
                <c:pt idx="8">
                  <c:v>40.39</c:v>
                </c:pt>
                <c:pt idx="9">
                  <c:v>40.409999999999997</c:v>
                </c:pt>
                <c:pt idx="10">
                  <c:v>40.42</c:v>
                </c:pt>
                <c:pt idx="11">
                  <c:v>40.53</c:v>
                </c:pt>
                <c:pt idx="12">
                  <c:v>40.4</c:v>
                </c:pt>
                <c:pt idx="13">
                  <c:v>40.409999999999997</c:v>
                </c:pt>
                <c:pt idx="14">
                  <c:v>40.47</c:v>
                </c:pt>
                <c:pt idx="15">
                  <c:v>40.25</c:v>
                </c:pt>
                <c:pt idx="16">
                  <c:v>40.31</c:v>
                </c:pt>
                <c:pt idx="17">
                  <c:v>40.24</c:v>
                </c:pt>
                <c:pt idx="18">
                  <c:v>40.28</c:v>
                </c:pt>
                <c:pt idx="19">
                  <c:v>40.22</c:v>
                </c:pt>
                <c:pt idx="20">
                  <c:v>40.340000000000003</c:v>
                </c:pt>
                <c:pt idx="21">
                  <c:v>40.619999999999997</c:v>
                </c:pt>
                <c:pt idx="22">
                  <c:v>40.5</c:v>
                </c:pt>
                <c:pt idx="23">
                  <c:v>40.409999999999997</c:v>
                </c:pt>
                <c:pt idx="24">
                  <c:v>40.94</c:v>
                </c:pt>
                <c:pt idx="25">
                  <c:v>40.450000000000003</c:v>
                </c:pt>
                <c:pt idx="26">
                  <c:v>40.68</c:v>
                </c:pt>
                <c:pt idx="27">
                  <c:v>40.6</c:v>
                </c:pt>
                <c:pt idx="28">
                  <c:v>40.479999999999997</c:v>
                </c:pt>
                <c:pt idx="29">
                  <c:v>40.549999999999997</c:v>
                </c:pt>
                <c:pt idx="30">
                  <c:v>40.57</c:v>
                </c:pt>
                <c:pt idx="31">
                  <c:v>40.630000000000003</c:v>
                </c:pt>
                <c:pt idx="32">
                  <c:v>40.5</c:v>
                </c:pt>
                <c:pt idx="33">
                  <c:v>40.56</c:v>
                </c:pt>
                <c:pt idx="34">
                  <c:v>40.729999999999997</c:v>
                </c:pt>
                <c:pt idx="35">
                  <c:v>40.64</c:v>
                </c:pt>
                <c:pt idx="36">
                  <c:v>40.43</c:v>
                </c:pt>
                <c:pt idx="37">
                  <c:v>40.47</c:v>
                </c:pt>
                <c:pt idx="38">
                  <c:v>40.57</c:v>
                </c:pt>
                <c:pt idx="39">
                  <c:v>40.54</c:v>
                </c:pt>
                <c:pt idx="40">
                  <c:v>40.46</c:v>
                </c:pt>
                <c:pt idx="41">
                  <c:v>40.57</c:v>
                </c:pt>
                <c:pt idx="42">
                  <c:v>40.770000000000003</c:v>
                </c:pt>
                <c:pt idx="43">
                  <c:v>40.880000000000003</c:v>
                </c:pt>
                <c:pt idx="44">
                  <c:v>40.89</c:v>
                </c:pt>
                <c:pt idx="45">
                  <c:v>40.43</c:v>
                </c:pt>
                <c:pt idx="46">
                  <c:v>40.29</c:v>
                </c:pt>
                <c:pt idx="47">
                  <c:v>40.72</c:v>
                </c:pt>
                <c:pt idx="48">
                  <c:v>40.79</c:v>
                </c:pt>
                <c:pt idx="49">
                  <c:v>40.35</c:v>
                </c:pt>
                <c:pt idx="50">
                  <c:v>40.630000000000003</c:v>
                </c:pt>
                <c:pt idx="51">
                  <c:v>40.520000000000003</c:v>
                </c:pt>
                <c:pt idx="52">
                  <c:v>40.82</c:v>
                </c:pt>
              </c:numCache>
            </c:numRef>
          </c:val>
        </c:ser>
        <c:ser>
          <c:idx val="7"/>
          <c:order val="7"/>
          <c:tx>
            <c:strRef>
              <c:f>Ягуар!$J$21</c:f>
              <c:strCache>
                <c:ptCount val="1"/>
                <c:pt idx="0">
                  <c:v>Якусик Саша</c:v>
                </c:pt>
              </c:strCache>
            </c:strRef>
          </c:tx>
          <c:marker>
            <c:symbol val="none"/>
          </c:marker>
          <c:cat>
            <c:numRef>
              <c:f>Ягуар!$B$22:$B$84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Ягуар!$J$22:$J$84</c:f>
              <c:numCache>
                <c:formatCode>General</c:formatCode>
                <c:ptCount val="63"/>
                <c:pt idx="0">
                  <c:v>40.35</c:v>
                </c:pt>
                <c:pt idx="1">
                  <c:v>40.520000000000003</c:v>
                </c:pt>
                <c:pt idx="2">
                  <c:v>40.31</c:v>
                </c:pt>
                <c:pt idx="3">
                  <c:v>40.25</c:v>
                </c:pt>
                <c:pt idx="4">
                  <c:v>40.28</c:v>
                </c:pt>
                <c:pt idx="5">
                  <c:v>40.06</c:v>
                </c:pt>
                <c:pt idx="6">
                  <c:v>40.409999999999997</c:v>
                </c:pt>
                <c:pt idx="7">
                  <c:v>40.479999999999997</c:v>
                </c:pt>
                <c:pt idx="8">
                  <c:v>40.1</c:v>
                </c:pt>
                <c:pt idx="9">
                  <c:v>40.369999999999997</c:v>
                </c:pt>
                <c:pt idx="10">
                  <c:v>40.11</c:v>
                </c:pt>
                <c:pt idx="11">
                  <c:v>40.29</c:v>
                </c:pt>
                <c:pt idx="12">
                  <c:v>40.119999999999997</c:v>
                </c:pt>
                <c:pt idx="13">
                  <c:v>39.99</c:v>
                </c:pt>
                <c:pt idx="14">
                  <c:v>40.01</c:v>
                </c:pt>
                <c:pt idx="15">
                  <c:v>40.08</c:v>
                </c:pt>
                <c:pt idx="16">
                  <c:v>40.130000000000003</c:v>
                </c:pt>
                <c:pt idx="17">
                  <c:v>39.979999999999997</c:v>
                </c:pt>
                <c:pt idx="18">
                  <c:v>39.99</c:v>
                </c:pt>
                <c:pt idx="19">
                  <c:v>40.04</c:v>
                </c:pt>
                <c:pt idx="20">
                  <c:v>40.25</c:v>
                </c:pt>
                <c:pt idx="21">
                  <c:v>40.26</c:v>
                </c:pt>
                <c:pt idx="22">
                  <c:v>40.130000000000003</c:v>
                </c:pt>
                <c:pt idx="23">
                  <c:v>40.19</c:v>
                </c:pt>
                <c:pt idx="24">
                  <c:v>40.19</c:v>
                </c:pt>
                <c:pt idx="25">
                  <c:v>40.04</c:v>
                </c:pt>
                <c:pt idx="26">
                  <c:v>40.630000000000003</c:v>
                </c:pt>
                <c:pt idx="27">
                  <c:v>39.979999999999997</c:v>
                </c:pt>
                <c:pt idx="28">
                  <c:v>40.39</c:v>
                </c:pt>
                <c:pt idx="29">
                  <c:v>40.24</c:v>
                </c:pt>
                <c:pt idx="30">
                  <c:v>40.07</c:v>
                </c:pt>
                <c:pt idx="31">
                  <c:v>39.979999999999997</c:v>
                </c:pt>
                <c:pt idx="32">
                  <c:v>39.99</c:v>
                </c:pt>
                <c:pt idx="33">
                  <c:v>39.97</c:v>
                </c:pt>
                <c:pt idx="34">
                  <c:v>39.93</c:v>
                </c:pt>
                <c:pt idx="35">
                  <c:v>39.71</c:v>
                </c:pt>
                <c:pt idx="36">
                  <c:v>39.93</c:v>
                </c:pt>
                <c:pt idx="37">
                  <c:v>41.24</c:v>
                </c:pt>
                <c:pt idx="38">
                  <c:v>40.090000000000003</c:v>
                </c:pt>
                <c:pt idx="39">
                  <c:v>40.049999999999997</c:v>
                </c:pt>
                <c:pt idx="40">
                  <c:v>40.119999999999997</c:v>
                </c:pt>
                <c:pt idx="41">
                  <c:v>40.08</c:v>
                </c:pt>
                <c:pt idx="42">
                  <c:v>40.840000000000003</c:v>
                </c:pt>
              </c:numCache>
            </c:numRef>
          </c:val>
        </c:ser>
        <c:marker val="1"/>
        <c:axId val="79280768"/>
        <c:axId val="93725056"/>
      </c:lineChart>
      <c:catAx>
        <c:axId val="79280768"/>
        <c:scaling>
          <c:orientation val="minMax"/>
        </c:scaling>
        <c:axPos val="b"/>
        <c:numFmt formatCode="General" sourceLinked="1"/>
        <c:majorTickMark val="none"/>
        <c:tickLblPos val="nextTo"/>
        <c:crossAx val="93725056"/>
        <c:crosses val="autoZero"/>
        <c:auto val="1"/>
        <c:lblAlgn val="ctr"/>
        <c:lblOffset val="100"/>
      </c:catAx>
      <c:valAx>
        <c:axId val="93725056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928076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24341</xdr:colOff>
      <xdr:row>20</xdr:row>
      <xdr:rowOff>10584</xdr:rowOff>
    </xdr:from>
    <xdr:to>
      <xdr:col>25</xdr:col>
      <xdr:colOff>110066</xdr:colOff>
      <xdr:row>48</xdr:row>
      <xdr:rowOff>48684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opLeftCell="A3" workbookViewId="0">
      <selection activeCell="N21" sqref="N21"/>
    </sheetView>
  </sheetViews>
  <sheetFormatPr defaultColWidth="8.85546875" defaultRowHeight="1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26" t="s">
        <v>94</v>
      </c>
      <c r="B1" s="226"/>
      <c r="C1" s="226"/>
      <c r="D1" s="226"/>
      <c r="E1" s="226"/>
      <c r="F1" s="226"/>
      <c r="G1" s="226"/>
      <c r="H1" s="226"/>
      <c r="I1" s="226"/>
      <c r="J1" s="226"/>
    </row>
    <row r="2" spans="1:12" ht="17.25">
      <c r="A2" s="227" t="s">
        <v>95</v>
      </c>
      <c r="B2" s="227"/>
      <c r="C2" s="227"/>
      <c r="D2" s="227"/>
      <c r="E2" s="227"/>
      <c r="F2" s="227"/>
      <c r="G2" s="227"/>
      <c r="H2" s="227"/>
      <c r="I2" s="227"/>
      <c r="J2" s="227"/>
    </row>
    <row r="3" spans="1:12" ht="6" customHeight="1" thickBot="1"/>
    <row r="4" spans="1:12" s="3" customFormat="1" ht="15" customHeight="1">
      <c r="A4" s="228" t="s">
        <v>0</v>
      </c>
      <c r="B4" s="230" t="s">
        <v>1</v>
      </c>
      <c r="C4" s="232" t="s">
        <v>2</v>
      </c>
      <c r="D4" s="234" t="s">
        <v>3</v>
      </c>
      <c r="E4" s="235"/>
      <c r="F4" s="236" t="s">
        <v>4</v>
      </c>
      <c r="G4" s="237"/>
      <c r="H4" s="230"/>
      <c r="I4" s="238" t="s">
        <v>5</v>
      </c>
      <c r="J4" s="239"/>
    </row>
    <row r="5" spans="1:12" s="8" customFormat="1" ht="15.75" thickBot="1">
      <c r="A5" s="229"/>
      <c r="B5" s="231"/>
      <c r="C5" s="233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193">
        <v>1</v>
      </c>
      <c r="B6" s="103" t="s">
        <v>106</v>
      </c>
      <c r="C6" s="9">
        <v>10</v>
      </c>
      <c r="D6" s="121"/>
      <c r="E6" s="10"/>
      <c r="F6" s="61">
        <v>344</v>
      </c>
      <c r="G6" s="123" t="s">
        <v>124</v>
      </c>
      <c r="H6" s="131" t="s">
        <v>126</v>
      </c>
      <c r="I6" s="105">
        <v>39.47</v>
      </c>
      <c r="J6" s="10">
        <v>192</v>
      </c>
    </row>
    <row r="7" spans="1:12" s="3" customFormat="1" ht="24.95" customHeight="1">
      <c r="A7" s="11">
        <v>2</v>
      </c>
      <c r="B7" s="104" t="s">
        <v>107</v>
      </c>
      <c r="C7" s="12">
        <v>3</v>
      </c>
      <c r="D7" s="122"/>
      <c r="E7" s="13"/>
      <c r="F7" s="16">
        <v>344</v>
      </c>
      <c r="G7" s="124" t="s">
        <v>125</v>
      </c>
      <c r="H7" s="132" t="str">
        <f>G7</f>
        <v>7.51</v>
      </c>
      <c r="I7" s="77">
        <v>39.549999999999997</v>
      </c>
      <c r="J7" s="13">
        <v>329</v>
      </c>
    </row>
    <row r="8" spans="1:12" s="3" customFormat="1" ht="24.95" customHeight="1">
      <c r="A8" s="11">
        <v>3</v>
      </c>
      <c r="B8" s="104" t="s">
        <v>108</v>
      </c>
      <c r="C8" s="12">
        <v>1</v>
      </c>
      <c r="D8" s="122"/>
      <c r="E8" s="13"/>
      <c r="F8" s="14">
        <v>344</v>
      </c>
      <c r="G8" s="124" t="s">
        <v>285</v>
      </c>
      <c r="H8" s="132">
        <f>G8-G7</f>
        <v>23.799999999999997</v>
      </c>
      <c r="I8" s="106">
        <v>39.65</v>
      </c>
      <c r="J8" s="13">
        <v>13</v>
      </c>
    </row>
    <row r="9" spans="1:12" s="3" customFormat="1" ht="24.95" customHeight="1">
      <c r="A9" s="11">
        <v>4</v>
      </c>
      <c r="B9" s="104" t="s">
        <v>109</v>
      </c>
      <c r="C9" s="12">
        <v>6</v>
      </c>
      <c r="D9" s="122"/>
      <c r="E9" s="13"/>
      <c r="F9" s="14">
        <v>344</v>
      </c>
      <c r="G9" s="124" t="s">
        <v>111</v>
      </c>
      <c r="H9" s="132">
        <v>8.67</v>
      </c>
      <c r="I9" s="107">
        <v>39.6</v>
      </c>
      <c r="J9" s="13">
        <v>232</v>
      </c>
      <c r="L9" s="15"/>
    </row>
    <row r="10" spans="1:12" s="3" customFormat="1" ht="24.95" customHeight="1">
      <c r="A10" s="11">
        <v>5</v>
      </c>
      <c r="B10" s="104" t="s">
        <v>110</v>
      </c>
      <c r="C10" s="12">
        <v>4</v>
      </c>
      <c r="D10" s="122"/>
      <c r="E10" s="13"/>
      <c r="F10" s="14">
        <v>343</v>
      </c>
      <c r="G10" s="195" t="s">
        <v>111</v>
      </c>
      <c r="H10" s="132">
        <v>3.5</v>
      </c>
      <c r="I10" s="106">
        <v>39.549999999999997</v>
      </c>
      <c r="J10" s="13">
        <v>305</v>
      </c>
      <c r="L10" s="15"/>
    </row>
    <row r="11" spans="1:12" s="3" customFormat="1" ht="24.95" customHeight="1">
      <c r="A11" s="11">
        <v>6</v>
      </c>
      <c r="B11" s="104" t="s">
        <v>112</v>
      </c>
      <c r="C11" s="12">
        <v>2</v>
      </c>
      <c r="D11" s="122"/>
      <c r="E11" s="13"/>
      <c r="F11" s="14">
        <v>342</v>
      </c>
      <c r="G11" s="195" t="s">
        <v>113</v>
      </c>
      <c r="H11" s="132" t="s">
        <v>127</v>
      </c>
      <c r="I11" s="106">
        <v>39.58</v>
      </c>
      <c r="J11" s="13">
        <v>78</v>
      </c>
      <c r="L11" s="15"/>
    </row>
    <row r="12" spans="1:12" s="3" customFormat="1" ht="24.95" customHeight="1">
      <c r="A12" s="11">
        <v>7</v>
      </c>
      <c r="B12" s="104" t="s">
        <v>114</v>
      </c>
      <c r="C12" s="12">
        <v>11</v>
      </c>
      <c r="D12" s="122"/>
      <c r="E12" s="13"/>
      <c r="F12" s="14">
        <v>342</v>
      </c>
      <c r="G12" s="195" t="s">
        <v>113</v>
      </c>
      <c r="H12" s="132">
        <v>12</v>
      </c>
      <c r="I12" s="106">
        <v>39.81</v>
      </c>
      <c r="J12" s="13">
        <v>187</v>
      </c>
      <c r="L12" s="15"/>
    </row>
    <row r="13" spans="1:12" s="3" customFormat="1" ht="24.95" customHeight="1">
      <c r="A13" s="11">
        <v>8</v>
      </c>
      <c r="B13" s="104" t="s">
        <v>115</v>
      </c>
      <c r="C13" s="12">
        <v>8</v>
      </c>
      <c r="D13" s="122"/>
      <c r="E13" s="13"/>
      <c r="F13" s="14">
        <v>340</v>
      </c>
      <c r="G13" s="124" t="s">
        <v>116</v>
      </c>
      <c r="H13" s="132" t="s">
        <v>127</v>
      </c>
      <c r="I13" s="106">
        <v>39.6</v>
      </c>
      <c r="J13" s="13">
        <v>152</v>
      </c>
      <c r="L13" s="15"/>
    </row>
    <row r="14" spans="1:12" s="3" customFormat="1" ht="24.95" customHeight="1">
      <c r="A14" s="11">
        <v>9</v>
      </c>
      <c r="B14" s="104" t="s">
        <v>117</v>
      </c>
      <c r="C14" s="12">
        <v>12</v>
      </c>
      <c r="D14" s="122"/>
      <c r="E14" s="13"/>
      <c r="F14" s="14">
        <v>340</v>
      </c>
      <c r="G14" s="124" t="s">
        <v>116</v>
      </c>
      <c r="H14" s="125" t="s">
        <v>128</v>
      </c>
      <c r="I14" s="106">
        <v>39.67</v>
      </c>
      <c r="J14" s="13">
        <v>174</v>
      </c>
    </row>
    <row r="15" spans="1:12" s="3" customFormat="1" ht="24.95" customHeight="1">
      <c r="A15" s="11">
        <v>10</v>
      </c>
      <c r="B15" s="104" t="s">
        <v>118</v>
      </c>
      <c r="C15" s="12">
        <v>5</v>
      </c>
      <c r="D15" s="122"/>
      <c r="E15" s="13"/>
      <c r="F15" s="14">
        <v>339</v>
      </c>
      <c r="G15" s="124" t="s">
        <v>119</v>
      </c>
      <c r="H15" s="132">
        <v>14</v>
      </c>
      <c r="I15" s="107">
        <v>39.64</v>
      </c>
      <c r="J15" s="13">
        <v>285</v>
      </c>
    </row>
    <row r="16" spans="1:12" s="3" customFormat="1" ht="24.95" customHeight="1">
      <c r="A16" s="11">
        <v>11</v>
      </c>
      <c r="B16" s="104" t="s">
        <v>120</v>
      </c>
      <c r="C16" s="12">
        <v>7</v>
      </c>
      <c r="D16" s="107"/>
      <c r="E16" s="13"/>
      <c r="F16" s="14">
        <v>338</v>
      </c>
      <c r="G16" s="124" t="s">
        <v>121</v>
      </c>
      <c r="H16" s="132" t="s">
        <v>127</v>
      </c>
      <c r="I16" s="107">
        <v>39.83</v>
      </c>
      <c r="J16" s="13">
        <v>121</v>
      </c>
    </row>
    <row r="17" spans="1:10" s="3" customFormat="1" ht="26.25" customHeight="1">
      <c r="A17" s="11">
        <v>12</v>
      </c>
      <c r="B17" s="104" t="s">
        <v>122</v>
      </c>
      <c r="C17" s="12">
        <v>9</v>
      </c>
      <c r="D17" s="122"/>
      <c r="E17" s="13"/>
      <c r="F17" s="14">
        <v>337</v>
      </c>
      <c r="G17" s="124" t="s">
        <v>123</v>
      </c>
      <c r="H17" s="132">
        <v>16.5</v>
      </c>
      <c r="I17" s="106">
        <v>39.71</v>
      </c>
      <c r="J17" s="13">
        <v>330</v>
      </c>
    </row>
    <row r="18" spans="1:10" ht="26.25" hidden="1" customHeight="1" thickBot="1">
      <c r="A18" s="199">
        <v>13</v>
      </c>
      <c r="B18" s="200"/>
      <c r="C18" s="200"/>
      <c r="D18" s="200"/>
      <c r="E18" s="200"/>
      <c r="F18" s="200"/>
      <c r="G18" s="200"/>
      <c r="H18" s="200"/>
      <c r="I18" s="200"/>
      <c r="J18" s="201"/>
    </row>
    <row r="19" spans="1:10" s="2" customFormat="1" ht="17.25" customHeight="1">
      <c r="A19" s="1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AP52"/>
  <sheetViews>
    <sheetView zoomScale="60" zoomScaleNormal="6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43" sqref="A43:XFD51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8" width="9.85546875" style="2" customWidth="1"/>
    <col min="9" max="9" width="10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9.7109375" style="1" customWidth="1"/>
    <col min="15" max="15" width="8.85546875" style="1"/>
    <col min="16" max="16" width="11.140625" style="1" customWidth="1"/>
    <col min="17" max="24" width="8.85546875" style="1"/>
    <col min="25" max="25" width="37" style="1" customWidth="1"/>
    <col min="26" max="26" width="5.5703125" style="1" customWidth="1"/>
    <col min="27" max="27" width="5.28515625" style="1" customWidth="1"/>
    <col min="28" max="28" width="4.85546875" style="1" customWidth="1"/>
    <col min="29" max="29" width="6.140625" style="1" customWidth="1"/>
    <col min="30" max="30" width="6.28515625" style="1" customWidth="1"/>
    <col min="31" max="31" width="6" style="1" customWidth="1"/>
    <col min="32" max="16384" width="8.85546875" style="1"/>
  </cols>
  <sheetData>
    <row r="1" spans="1:42" ht="48" customHeight="1">
      <c r="A1" s="269" t="s">
        <v>94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</row>
    <row r="2" spans="1:42" ht="5.25" customHeight="1"/>
    <row r="3" spans="1:42" ht="19.5" customHeight="1" thickBot="1">
      <c r="A3" s="270" t="s">
        <v>12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</row>
    <row r="4" spans="1:42" ht="15.75" customHeight="1" thickBot="1">
      <c r="A4" s="18"/>
      <c r="B4" s="18"/>
      <c r="C4" s="18"/>
      <c r="D4" s="18"/>
      <c r="E4" s="18"/>
      <c r="F4" s="18"/>
      <c r="G4" s="18"/>
      <c r="H4" s="18"/>
      <c r="I4" s="18"/>
      <c r="J4" s="18"/>
      <c r="AF4" s="367" t="s">
        <v>98</v>
      </c>
      <c r="AG4" s="355"/>
      <c r="AH4" s="355"/>
      <c r="AI4" s="356"/>
      <c r="AJ4" s="356"/>
      <c r="AK4" s="356"/>
      <c r="AL4" s="356"/>
      <c r="AM4" s="356"/>
      <c r="AN4" s="357"/>
      <c r="AO4" s="357"/>
      <c r="AP4" s="358"/>
    </row>
    <row r="5" spans="1:42" s="2" customFormat="1" ht="30" customHeight="1">
      <c r="A5" s="271" t="s">
        <v>2</v>
      </c>
      <c r="B5" s="273" t="s">
        <v>1</v>
      </c>
      <c r="C5" s="275" t="s">
        <v>13</v>
      </c>
      <c r="D5" s="277" t="s">
        <v>14</v>
      </c>
      <c r="E5" s="279" t="s">
        <v>15</v>
      </c>
      <c r="F5" s="279" t="s">
        <v>16</v>
      </c>
      <c r="G5" s="281" t="s">
        <v>17</v>
      </c>
      <c r="H5" s="277"/>
      <c r="I5" s="277"/>
      <c r="J5" s="282"/>
      <c r="K5" s="282"/>
      <c r="L5" s="283"/>
      <c r="Z5" s="367" t="s">
        <v>97</v>
      </c>
      <c r="AA5" s="356"/>
      <c r="AB5" s="356"/>
      <c r="AC5" s="356"/>
      <c r="AD5" s="356"/>
      <c r="AE5" s="356"/>
      <c r="AF5" s="368"/>
      <c r="AG5" s="177"/>
      <c r="AH5" s="177"/>
      <c r="AI5" s="380"/>
      <c r="AJ5" s="381"/>
      <c r="AK5" s="350" t="s">
        <v>103</v>
      </c>
      <c r="AL5" s="352"/>
      <c r="AM5" s="352"/>
      <c r="AN5" s="381"/>
      <c r="AO5" s="381"/>
      <c r="AP5" s="382"/>
    </row>
    <row r="6" spans="1:42" s="2" customFormat="1" ht="30" customHeight="1" thickBot="1">
      <c r="A6" s="272"/>
      <c r="B6" s="274"/>
      <c r="C6" s="276"/>
      <c r="D6" s="278"/>
      <c r="E6" s="280"/>
      <c r="F6" s="280"/>
      <c r="G6" s="90" t="s">
        <v>18</v>
      </c>
      <c r="H6" s="91" t="s">
        <v>6</v>
      </c>
      <c r="I6" s="91" t="s">
        <v>19</v>
      </c>
      <c r="J6" s="89" t="s">
        <v>20</v>
      </c>
      <c r="K6" s="92" t="s">
        <v>21</v>
      </c>
      <c r="L6" s="194" t="s">
        <v>7</v>
      </c>
      <c r="M6" s="216">
        <v>3</v>
      </c>
      <c r="N6" s="291" t="s">
        <v>71</v>
      </c>
      <c r="O6" s="292"/>
      <c r="P6" s="292"/>
      <c r="Q6" s="292"/>
      <c r="R6" s="292"/>
      <c r="S6" s="292"/>
      <c r="T6" s="292"/>
      <c r="U6" s="292"/>
      <c r="Z6" s="359">
        <v>2</v>
      </c>
      <c r="AA6" s="177">
        <v>1</v>
      </c>
      <c r="AB6" s="349" t="s">
        <v>99</v>
      </c>
      <c r="AC6" s="377" t="s">
        <v>100</v>
      </c>
      <c r="AD6" s="330">
        <v>1</v>
      </c>
      <c r="AE6" s="354">
        <v>2</v>
      </c>
      <c r="AF6" s="369" t="s">
        <v>100</v>
      </c>
      <c r="AG6" s="366" t="s">
        <v>101</v>
      </c>
      <c r="AH6" s="346" t="s">
        <v>102</v>
      </c>
      <c r="AI6" s="353" t="s">
        <v>104</v>
      </c>
      <c r="AJ6" s="347" t="s">
        <v>105</v>
      </c>
      <c r="AK6" s="348"/>
      <c r="AL6" s="351"/>
      <c r="AM6" s="349"/>
      <c r="AN6" s="177"/>
      <c r="AO6" s="349"/>
      <c r="AP6" s="360"/>
    </row>
    <row r="7" spans="1:42" s="3" customFormat="1" ht="30" customHeight="1" thickBot="1">
      <c r="A7" s="240">
        <v>1</v>
      </c>
      <c r="B7" s="263" t="s">
        <v>281</v>
      </c>
      <c r="C7" s="81" t="s">
        <v>235</v>
      </c>
      <c r="D7" s="19" t="s">
        <v>53</v>
      </c>
      <c r="E7" s="68">
        <v>90.3</v>
      </c>
      <c r="F7" s="337">
        <v>24</v>
      </c>
      <c r="G7" s="20">
        <v>21</v>
      </c>
      <c r="H7" s="21">
        <v>40.06</v>
      </c>
      <c r="I7" s="20">
        <f>IF(E7&lt;84.9,0,IF(E7&lt;87.4,0.1,IF(E7&lt;89.9,0.15,IF(E7&lt;92.4,0.2,IF(E7&lt;94.9,0.25,IF(E7&lt;97.4,0.3,IF(E7&lt;99.9,0.35,0.4)))))))</f>
        <v>0.2</v>
      </c>
      <c r="J7" s="127">
        <f>H7-I7</f>
        <v>39.86</v>
      </c>
      <c r="K7" s="243">
        <f>AVERAGE(J7:J8)</f>
        <v>39.85</v>
      </c>
      <c r="L7" s="260">
        <f>RANK(K7,K7:K51,1)</f>
        <v>5</v>
      </c>
      <c r="M7" s="218" t="s">
        <v>38</v>
      </c>
      <c r="N7" s="323">
        <v>0.05</v>
      </c>
      <c r="O7" s="324">
        <v>0.1</v>
      </c>
      <c r="P7" s="324">
        <v>0.15</v>
      </c>
      <c r="Q7" s="324">
        <v>0.2</v>
      </c>
      <c r="R7" s="324">
        <v>0.25</v>
      </c>
      <c r="S7" s="324">
        <v>0.3</v>
      </c>
      <c r="T7" s="324">
        <v>0.35</v>
      </c>
      <c r="U7" s="324">
        <f>N7*8</f>
        <v>0.4</v>
      </c>
      <c r="Z7" s="370">
        <f>AVERAGE(E7:E8)</f>
        <v>86.3</v>
      </c>
      <c r="AA7" s="333">
        <f>IF(E7&gt;84.9,E7,E8)</f>
        <v>90.3</v>
      </c>
      <c r="AB7" s="333">
        <f>COUNTIF(E7:E9,"&gt;84.9")</f>
        <v>1</v>
      </c>
      <c r="AC7" s="378">
        <f>IF(AB7=1,AD7,AE7)</f>
        <v>18</v>
      </c>
      <c r="AD7" s="331">
        <f>IF(AA7&lt;84.9,0,IF(AA7&lt;87.4,9,IF(AA7&lt;89.9,13.5,IF(AA7&lt;92.4,18,IF(AA7&lt;94.9,22.5,IF(AA7&lt;97.4,27,IF(AA7&lt;99.9,31.5,36)))))))</f>
        <v>18</v>
      </c>
      <c r="AE7" s="331">
        <f>IF(Z7&lt;84.9,0,IF(Z7&lt;87.4,18,IF(Z7&lt;89.9,27,IF(Z7&lt;92.4,36,IF(Z7&lt;94.9,45,IF(Z7&lt;97.4,54,IF(Z7&lt;99.9,63,72)))))))</f>
        <v>18</v>
      </c>
      <c r="AF7" s="371">
        <f>IF(AG7=2,AI7,AJ7)</f>
        <v>0</v>
      </c>
      <c r="AG7" s="333">
        <f>COUNTIF(E7:E9,"&gt;1")</f>
        <v>2</v>
      </c>
      <c r="AH7" s="332">
        <f>COUNTIF(E7:E9,"&gt;84.9")</f>
        <v>1</v>
      </c>
      <c r="AI7" s="332">
        <f>IF(AH7=1,AK7,AL7)</f>
        <v>0</v>
      </c>
      <c r="AJ7" s="333">
        <v>4</v>
      </c>
      <c r="AK7" s="334"/>
      <c r="AL7" s="333"/>
      <c r="AM7" s="333"/>
      <c r="AN7" s="333"/>
      <c r="AO7" s="333"/>
      <c r="AP7" s="361"/>
    </row>
    <row r="8" spans="1:42" s="3" customFormat="1" ht="30" customHeight="1">
      <c r="A8" s="252"/>
      <c r="B8" s="264"/>
      <c r="C8" s="87" t="s">
        <v>236</v>
      </c>
      <c r="D8" s="25" t="s">
        <v>54</v>
      </c>
      <c r="E8" s="78">
        <v>82.3</v>
      </c>
      <c r="F8" s="338"/>
      <c r="G8" s="40">
        <v>44</v>
      </c>
      <c r="H8" s="88">
        <v>39.840000000000003</v>
      </c>
      <c r="I8" s="40">
        <f t="shared" ref="I8:I51" si="0">IF(E8&lt;84.9,0,IF(E8&lt;87.4,0.1,IF(E8&lt;89.9,0.15,IF(E8&lt;92.4,0.2,IF(E8&lt;94.9,0.25,IF(E8&lt;97.4,0.3,IF(E8&lt;99.9,0.35,0.4)))))))</f>
        <v>0</v>
      </c>
      <c r="J8" s="320">
        <f t="shared" ref="J8:J51" si="1">H8-I8</f>
        <v>39.840000000000003</v>
      </c>
      <c r="K8" s="244"/>
      <c r="L8" s="261"/>
      <c r="M8" s="293" t="s">
        <v>68</v>
      </c>
      <c r="N8" s="211">
        <f>1.5*3</f>
        <v>4.5</v>
      </c>
      <c r="O8" s="205">
        <f>1.5*3*2</f>
        <v>9</v>
      </c>
      <c r="P8" s="205">
        <f>1.5*3*3</f>
        <v>13.5</v>
      </c>
      <c r="Q8" s="205">
        <f>1.5*3*4</f>
        <v>18</v>
      </c>
      <c r="R8" s="205">
        <f>1.5*3*5</f>
        <v>22.5</v>
      </c>
      <c r="S8" s="205">
        <f>1.5*3*6</f>
        <v>27</v>
      </c>
      <c r="T8" s="205">
        <f>1.5*3*7</f>
        <v>31.5</v>
      </c>
      <c r="U8" s="205">
        <f>1.5*3*8</f>
        <v>36</v>
      </c>
      <c r="V8" s="206" t="s">
        <v>72</v>
      </c>
      <c r="Z8" s="370"/>
      <c r="AA8" s="333"/>
      <c r="AB8" s="333"/>
      <c r="AC8" s="379"/>
      <c r="AD8" s="331"/>
      <c r="AE8" s="331"/>
      <c r="AF8" s="371"/>
      <c r="AG8" s="333"/>
      <c r="AH8" s="332"/>
      <c r="AI8" s="332"/>
      <c r="AJ8" s="333"/>
      <c r="AK8" s="334"/>
      <c r="AL8" s="333"/>
      <c r="AM8" s="333"/>
      <c r="AN8" s="333"/>
      <c r="AO8" s="333"/>
      <c r="AP8" s="361"/>
    </row>
    <row r="9" spans="1:42" s="3" customFormat="1" ht="30" customHeight="1" thickBot="1">
      <c r="A9" s="249"/>
      <c r="B9" s="265"/>
      <c r="C9" s="94"/>
      <c r="D9" s="36" t="s">
        <v>77</v>
      </c>
      <c r="E9" s="126"/>
      <c r="F9" s="339"/>
      <c r="G9" s="71"/>
      <c r="H9" s="95"/>
      <c r="I9" s="71">
        <f t="shared" si="0"/>
        <v>0</v>
      </c>
      <c r="J9" s="321">
        <f t="shared" si="1"/>
        <v>0</v>
      </c>
      <c r="K9" s="245"/>
      <c r="L9" s="262"/>
      <c r="M9" s="294"/>
      <c r="N9" s="212">
        <f>3*3</f>
        <v>9</v>
      </c>
      <c r="O9" s="207">
        <f>3*3*2</f>
        <v>18</v>
      </c>
      <c r="P9" s="207">
        <f>3*3*3</f>
        <v>27</v>
      </c>
      <c r="Q9" s="207">
        <f>3*3*4</f>
        <v>36</v>
      </c>
      <c r="R9" s="207">
        <f>3*3*5</f>
        <v>45</v>
      </c>
      <c r="S9" s="207">
        <f>3*3*6</f>
        <v>54</v>
      </c>
      <c r="T9" s="207">
        <f>3*3*7</f>
        <v>63</v>
      </c>
      <c r="U9" s="207">
        <f>3*3*8</f>
        <v>72</v>
      </c>
      <c r="V9" s="208" t="s">
        <v>73</v>
      </c>
      <c r="Z9" s="370"/>
      <c r="AA9" s="333"/>
      <c r="AB9" s="333"/>
      <c r="AC9" s="379"/>
      <c r="AD9" s="331"/>
      <c r="AE9" s="331"/>
      <c r="AF9" s="371"/>
      <c r="AG9" s="333"/>
      <c r="AH9" s="332"/>
      <c r="AI9" s="332"/>
      <c r="AJ9" s="333"/>
      <c r="AK9" s="334"/>
      <c r="AL9" s="333"/>
      <c r="AM9" s="333"/>
      <c r="AN9" s="333"/>
      <c r="AO9" s="333"/>
      <c r="AP9" s="361"/>
    </row>
    <row r="10" spans="1:42" s="3" customFormat="1" ht="30" customHeight="1" thickBot="1">
      <c r="A10" s="256">
        <v>2</v>
      </c>
      <c r="B10" s="240" t="s">
        <v>112</v>
      </c>
      <c r="C10" s="97" t="s">
        <v>249</v>
      </c>
      <c r="D10" s="19" t="s">
        <v>50</v>
      </c>
      <c r="E10" s="93">
        <v>83</v>
      </c>
      <c r="F10" s="337"/>
      <c r="G10" s="20">
        <v>69</v>
      </c>
      <c r="H10" s="21">
        <v>39.89</v>
      </c>
      <c r="I10" s="20">
        <f t="shared" si="0"/>
        <v>0</v>
      </c>
      <c r="J10" s="127">
        <f t="shared" si="1"/>
        <v>39.89</v>
      </c>
      <c r="K10" s="243">
        <f>AVERAGE(J10:J11)</f>
        <v>40.1</v>
      </c>
      <c r="L10" s="266">
        <f>RANK(K10,K7:K51,1)</f>
        <v>8</v>
      </c>
      <c r="M10" s="217" t="s">
        <v>70</v>
      </c>
      <c r="N10" s="213">
        <v>82.5</v>
      </c>
      <c r="O10" s="202">
        <v>85</v>
      </c>
      <c r="P10" s="202">
        <v>87.5</v>
      </c>
      <c r="Q10" s="202">
        <v>90</v>
      </c>
      <c r="R10" s="202">
        <v>92.5</v>
      </c>
      <c r="S10" s="202">
        <v>95</v>
      </c>
      <c r="T10" s="202">
        <v>97.5</v>
      </c>
      <c r="U10" s="202">
        <v>100</v>
      </c>
      <c r="Z10" s="370">
        <f t="shared" ref="Z8:Z51" si="2">AVERAGE(E10:E11)</f>
        <v>78.349999999999994</v>
      </c>
      <c r="AA10" s="333">
        <f t="shared" ref="AA8:AA51" si="3">IF(E10&gt;84.9,E10,E11)</f>
        <v>73.7</v>
      </c>
      <c r="AB10" s="333">
        <f t="shared" ref="AB8:AB51" si="4">COUNTIF(E10:E12,"&gt;84.9")</f>
        <v>0</v>
      </c>
      <c r="AC10" s="379">
        <f t="shared" ref="AC8:AC51" si="5">IF(AB10=1,AD10,AE10)</f>
        <v>0</v>
      </c>
      <c r="AD10" s="331">
        <f t="shared" ref="AD8:AD51" si="6">IF(AA10&lt;84.9,0,IF(AA10&lt;87.4,9,IF(AA10&lt;89.9,13.5,IF(AA10&lt;92.4,18,IF(AA10&lt;94.9,22.5,IF(AA10&lt;97.4,27,IF(AA10&lt;99.9,31.5,36)))))))</f>
        <v>0</v>
      </c>
      <c r="AE10" s="331">
        <f t="shared" ref="AE8:AE51" si="7">IF(Z10&lt;84.9,0,IF(Z10&lt;87.4,18,IF(Z10&lt;89.9,27,IF(Z10&lt;92.4,36,IF(Z10&lt;94.9,45,IF(Z10&lt;97.4,54,IF(Z10&lt;99.9,63,72)))))))</f>
        <v>0</v>
      </c>
      <c r="AF10" s="371">
        <f t="shared" ref="AF8:AF49" si="8">IF(AG10=2,AI10,AJ10)</f>
        <v>0</v>
      </c>
      <c r="AG10" s="333">
        <f t="shared" ref="AG8:AG49" si="9">COUNTIF(E10:E12,"&gt;1")</f>
        <v>2</v>
      </c>
      <c r="AH10" s="332">
        <f t="shared" ref="AH8:AH49" si="10">COUNTIF(E10:E12,"&gt;84.9")</f>
        <v>0</v>
      </c>
      <c r="AI10" s="332"/>
      <c r="AJ10" s="333"/>
      <c r="AK10" s="334"/>
      <c r="AL10" s="333"/>
      <c r="AM10" s="333"/>
      <c r="AN10" s="333"/>
      <c r="AO10" s="333"/>
      <c r="AP10" s="361"/>
    </row>
    <row r="11" spans="1:42" s="3" customFormat="1" ht="30" customHeight="1">
      <c r="A11" s="259"/>
      <c r="B11" s="252"/>
      <c r="C11" s="83" t="s">
        <v>248</v>
      </c>
      <c r="D11" s="25" t="s">
        <v>49</v>
      </c>
      <c r="E11" s="26">
        <v>73.7</v>
      </c>
      <c r="F11" s="338"/>
      <c r="G11" s="23">
        <v>44</v>
      </c>
      <c r="H11" s="24">
        <v>40.31</v>
      </c>
      <c r="I11" s="23">
        <f t="shared" si="0"/>
        <v>0</v>
      </c>
      <c r="J11" s="320">
        <f t="shared" si="1"/>
        <v>40.31</v>
      </c>
      <c r="K11" s="244"/>
      <c r="L11" s="267"/>
      <c r="M11" s="288" t="s">
        <v>69</v>
      </c>
      <c r="N11" s="214">
        <f>1.5*4</f>
        <v>6</v>
      </c>
      <c r="O11" s="203">
        <f>1.5*4*2</f>
        <v>12</v>
      </c>
      <c r="P11" s="203">
        <f>1.5*4*3</f>
        <v>18</v>
      </c>
      <c r="Q11" s="203">
        <f>1.5*4*4</f>
        <v>24</v>
      </c>
      <c r="R11" s="203">
        <f>1.5*4*5</f>
        <v>30</v>
      </c>
      <c r="S11" s="203">
        <f>1.5*4*6</f>
        <v>36</v>
      </c>
      <c r="T11" s="203">
        <f>1.5*4*7</f>
        <v>42</v>
      </c>
      <c r="U11" s="203">
        <f>1.5*4*8</f>
        <v>48</v>
      </c>
      <c r="V11" s="204" t="s">
        <v>72</v>
      </c>
      <c r="W11" s="295" t="s">
        <v>74</v>
      </c>
      <c r="X11" s="296"/>
      <c r="Z11" s="370"/>
      <c r="AA11" s="333"/>
      <c r="AB11" s="333"/>
      <c r="AC11" s="379"/>
      <c r="AD11" s="331"/>
      <c r="AE11" s="331"/>
      <c r="AF11" s="371"/>
      <c r="AG11" s="333"/>
      <c r="AH11" s="332"/>
      <c r="AI11" s="332"/>
      <c r="AJ11" s="333"/>
      <c r="AK11" s="334"/>
      <c r="AL11" s="333"/>
      <c r="AM11" s="333"/>
      <c r="AN11" s="333"/>
      <c r="AO11" s="333"/>
      <c r="AP11" s="361"/>
    </row>
    <row r="12" spans="1:42" s="3" customFormat="1" ht="30" customHeight="1" thickBot="1">
      <c r="A12" s="258"/>
      <c r="B12" s="242"/>
      <c r="C12" s="86"/>
      <c r="D12" s="36" t="s">
        <v>78</v>
      </c>
      <c r="E12" s="99"/>
      <c r="F12" s="339"/>
      <c r="G12" s="71"/>
      <c r="H12" s="95"/>
      <c r="I12" s="71">
        <f t="shared" si="0"/>
        <v>0</v>
      </c>
      <c r="J12" s="321">
        <f t="shared" si="1"/>
        <v>0</v>
      </c>
      <c r="K12" s="245"/>
      <c r="L12" s="268"/>
      <c r="M12" s="289"/>
      <c r="N12" s="215">
        <f>3*4</f>
        <v>12</v>
      </c>
      <c r="O12" s="209">
        <f>3*4*2</f>
        <v>24</v>
      </c>
      <c r="P12" s="209">
        <f>3*4*3</f>
        <v>36</v>
      </c>
      <c r="Q12" s="209">
        <f>3*4*4</f>
        <v>48</v>
      </c>
      <c r="R12" s="209">
        <f>3*4*5</f>
        <v>60</v>
      </c>
      <c r="S12" s="209">
        <f>3*4*6</f>
        <v>72</v>
      </c>
      <c r="T12" s="209">
        <f>3*4*7</f>
        <v>84</v>
      </c>
      <c r="U12" s="209">
        <f>3*4*8</f>
        <v>96</v>
      </c>
      <c r="V12" s="210" t="s">
        <v>73</v>
      </c>
      <c r="W12" s="297"/>
      <c r="X12" s="298"/>
      <c r="Z12" s="370"/>
      <c r="AA12" s="333"/>
      <c r="AB12" s="333"/>
      <c r="AC12" s="379"/>
      <c r="AD12" s="331"/>
      <c r="AE12" s="331"/>
      <c r="AF12" s="371"/>
      <c r="AG12" s="333"/>
      <c r="AH12" s="332"/>
      <c r="AI12" s="332"/>
      <c r="AJ12" s="333"/>
      <c r="AK12" s="334"/>
      <c r="AL12" s="333"/>
      <c r="AM12" s="333"/>
      <c r="AN12" s="333"/>
      <c r="AO12" s="333"/>
      <c r="AP12" s="361"/>
    </row>
    <row r="13" spans="1:42" s="3" customFormat="1" ht="30" customHeight="1">
      <c r="A13" s="256">
        <v>3</v>
      </c>
      <c r="B13" s="240" t="s">
        <v>107</v>
      </c>
      <c r="C13" s="97" t="s">
        <v>224</v>
      </c>
      <c r="D13" s="19" t="s">
        <v>42</v>
      </c>
      <c r="E13" s="98">
        <v>67.900000000000006</v>
      </c>
      <c r="F13" s="337"/>
      <c r="G13" s="20">
        <v>2</v>
      </c>
      <c r="H13" s="21">
        <v>39.92</v>
      </c>
      <c r="I13" s="20">
        <f t="shared" si="0"/>
        <v>0</v>
      </c>
      <c r="J13" s="127">
        <f t="shared" si="1"/>
        <v>39.92</v>
      </c>
      <c r="K13" s="243">
        <f t="shared" ref="K13" si="11">AVERAGE(J13:J14)</f>
        <v>39.805</v>
      </c>
      <c r="L13" s="260">
        <f>RANK(K13,K7:K51,1)</f>
        <v>2</v>
      </c>
      <c r="M13" s="289"/>
      <c r="N13" s="219">
        <f>1*4</f>
        <v>4</v>
      </c>
      <c r="O13" s="66">
        <f>1*4*2</f>
        <v>8</v>
      </c>
      <c r="P13" s="66">
        <f>1*4*3</f>
        <v>12</v>
      </c>
      <c r="Q13" s="66">
        <f>1*4*4</f>
        <v>16</v>
      </c>
      <c r="R13" s="66">
        <f>1*4*5</f>
        <v>20</v>
      </c>
      <c r="S13" s="66">
        <f>1*4*6</f>
        <v>24</v>
      </c>
      <c r="T13" s="66">
        <f>1*4*7</f>
        <v>28</v>
      </c>
      <c r="U13" s="66">
        <f>1*4*8</f>
        <v>32</v>
      </c>
      <c r="V13" s="222" t="s">
        <v>72</v>
      </c>
      <c r="W13" s="284" t="s">
        <v>75</v>
      </c>
      <c r="X13" s="285"/>
      <c r="Z13" s="370">
        <f t="shared" si="2"/>
        <v>74.45</v>
      </c>
      <c r="AA13" s="333">
        <f t="shared" si="3"/>
        <v>81</v>
      </c>
      <c r="AB13" s="333">
        <f t="shared" si="4"/>
        <v>0</v>
      </c>
      <c r="AC13" s="379">
        <f t="shared" si="5"/>
        <v>0</v>
      </c>
      <c r="AD13" s="331">
        <f t="shared" si="6"/>
        <v>0</v>
      </c>
      <c r="AE13" s="331">
        <f t="shared" si="7"/>
        <v>0</v>
      </c>
      <c r="AF13" s="371">
        <f t="shared" si="8"/>
        <v>0</v>
      </c>
      <c r="AG13" s="333">
        <f t="shared" si="9"/>
        <v>2</v>
      </c>
      <c r="AH13" s="332">
        <f t="shared" si="10"/>
        <v>0</v>
      </c>
      <c r="AI13" s="332"/>
      <c r="AJ13" s="333"/>
      <c r="AK13" s="334"/>
      <c r="AL13" s="333"/>
      <c r="AM13" s="333"/>
      <c r="AN13" s="333"/>
      <c r="AO13" s="333"/>
      <c r="AP13" s="361"/>
    </row>
    <row r="14" spans="1:42" s="3" customFormat="1" ht="30" customHeight="1">
      <c r="A14" s="257"/>
      <c r="B14" s="241"/>
      <c r="C14" s="84" t="s">
        <v>223</v>
      </c>
      <c r="D14" s="22" t="s">
        <v>43</v>
      </c>
      <c r="E14" s="27">
        <v>81</v>
      </c>
      <c r="F14" s="338"/>
      <c r="G14" s="23">
        <v>1</v>
      </c>
      <c r="H14" s="24">
        <v>39.69</v>
      </c>
      <c r="I14" s="23">
        <f t="shared" si="0"/>
        <v>0</v>
      </c>
      <c r="J14" s="320">
        <f t="shared" si="1"/>
        <v>39.69</v>
      </c>
      <c r="K14" s="244"/>
      <c r="L14" s="261"/>
      <c r="M14" s="289"/>
      <c r="N14" s="219">
        <f>2*4</f>
        <v>8</v>
      </c>
      <c r="O14" s="66">
        <f>2*4*2</f>
        <v>16</v>
      </c>
      <c r="P14" s="66">
        <f>2*4*3</f>
        <v>24</v>
      </c>
      <c r="Q14" s="66">
        <f>2*4*4</f>
        <v>32</v>
      </c>
      <c r="R14" s="66">
        <f>2*4*5</f>
        <v>40</v>
      </c>
      <c r="S14" s="66">
        <f>2*4*6</f>
        <v>48</v>
      </c>
      <c r="T14" s="66">
        <f>2*4*7</f>
        <v>56</v>
      </c>
      <c r="U14" s="66">
        <f>2*4*8</f>
        <v>64</v>
      </c>
      <c r="V14" s="222" t="s">
        <v>73</v>
      </c>
      <c r="W14" s="284"/>
      <c r="X14" s="285"/>
      <c r="Z14" s="370"/>
      <c r="AA14" s="333"/>
      <c r="AB14" s="333"/>
      <c r="AC14" s="379"/>
      <c r="AD14" s="331"/>
      <c r="AE14" s="331"/>
      <c r="AF14" s="371"/>
      <c r="AG14" s="333"/>
      <c r="AH14" s="332"/>
      <c r="AI14" s="332"/>
      <c r="AJ14" s="333"/>
      <c r="AK14" s="334"/>
      <c r="AL14" s="333"/>
      <c r="AM14" s="333"/>
      <c r="AN14" s="333"/>
      <c r="AO14" s="333"/>
      <c r="AP14" s="361"/>
    </row>
    <row r="15" spans="1:42" s="3" customFormat="1" ht="30" customHeight="1" thickBot="1">
      <c r="A15" s="258"/>
      <c r="B15" s="242"/>
      <c r="C15" s="86"/>
      <c r="D15" s="36" t="s">
        <v>79</v>
      </c>
      <c r="E15" s="99"/>
      <c r="F15" s="339"/>
      <c r="G15" s="71"/>
      <c r="H15" s="95"/>
      <c r="I15" s="71">
        <f t="shared" si="0"/>
        <v>0</v>
      </c>
      <c r="J15" s="321">
        <f t="shared" si="1"/>
        <v>0</v>
      </c>
      <c r="K15" s="245"/>
      <c r="L15" s="262"/>
      <c r="M15" s="290"/>
      <c r="N15" s="220">
        <f>3*4</f>
        <v>12</v>
      </c>
      <c r="O15" s="221">
        <f>3*4*2</f>
        <v>24</v>
      </c>
      <c r="P15" s="221">
        <f>3*4*3</f>
        <v>36</v>
      </c>
      <c r="Q15" s="221">
        <f>3*4*4</f>
        <v>48</v>
      </c>
      <c r="R15" s="221">
        <f>3*4*5</f>
        <v>60</v>
      </c>
      <c r="S15" s="221">
        <f>3*4*6</f>
        <v>72</v>
      </c>
      <c r="T15" s="221">
        <f>3*4*7</f>
        <v>84</v>
      </c>
      <c r="U15" s="221">
        <f>3*4*8</f>
        <v>96</v>
      </c>
      <c r="V15" s="223" t="s">
        <v>76</v>
      </c>
      <c r="W15" s="286"/>
      <c r="X15" s="287"/>
      <c r="Z15" s="370"/>
      <c r="AA15" s="333"/>
      <c r="AB15" s="333"/>
      <c r="AC15" s="379"/>
      <c r="AD15" s="331"/>
      <c r="AE15" s="331"/>
      <c r="AF15" s="371"/>
      <c r="AG15" s="333"/>
      <c r="AH15" s="332"/>
      <c r="AI15" s="332"/>
      <c r="AJ15" s="333"/>
      <c r="AK15" s="334"/>
      <c r="AL15" s="333"/>
      <c r="AM15" s="333"/>
      <c r="AN15" s="333"/>
      <c r="AO15" s="333"/>
      <c r="AP15" s="361"/>
    </row>
    <row r="16" spans="1:42" s="3" customFormat="1" ht="30" customHeight="1">
      <c r="A16" s="240">
        <v>4</v>
      </c>
      <c r="B16" s="240" t="s">
        <v>110</v>
      </c>
      <c r="C16" s="97" t="s">
        <v>245</v>
      </c>
      <c r="D16" s="19" t="s">
        <v>57</v>
      </c>
      <c r="E16" s="98">
        <v>85.2</v>
      </c>
      <c r="F16" s="337">
        <v>12</v>
      </c>
      <c r="G16" s="20">
        <v>3</v>
      </c>
      <c r="H16" s="21">
        <v>39.92</v>
      </c>
      <c r="I16" s="20">
        <f t="shared" si="0"/>
        <v>0.1</v>
      </c>
      <c r="J16" s="127">
        <f t="shared" si="1"/>
        <v>39.82</v>
      </c>
      <c r="K16" s="243">
        <f t="shared" ref="K16" si="12">AVERAGE(J16:J17)</f>
        <v>39.885000000000005</v>
      </c>
      <c r="L16" s="246">
        <f>RANK(K16,K7:K51,1)</f>
        <v>6</v>
      </c>
      <c r="N16" s="64"/>
      <c r="O16" s="64"/>
      <c r="P16" s="64"/>
      <c r="Q16" s="64"/>
      <c r="Z16" s="370">
        <f t="shared" si="2"/>
        <v>81</v>
      </c>
      <c r="AA16" s="333">
        <f t="shared" si="3"/>
        <v>85.2</v>
      </c>
      <c r="AB16" s="333">
        <f t="shared" si="4"/>
        <v>1</v>
      </c>
      <c r="AC16" s="379">
        <f t="shared" si="5"/>
        <v>9</v>
      </c>
      <c r="AD16" s="331">
        <f t="shared" si="6"/>
        <v>9</v>
      </c>
      <c r="AE16" s="331">
        <f t="shared" si="7"/>
        <v>0</v>
      </c>
      <c r="AF16" s="371">
        <f t="shared" si="8"/>
        <v>0</v>
      </c>
      <c r="AG16" s="333">
        <f t="shared" si="9"/>
        <v>2</v>
      </c>
      <c r="AH16" s="332">
        <f t="shared" si="10"/>
        <v>1</v>
      </c>
      <c r="AI16" s="332"/>
      <c r="AJ16" s="333"/>
      <c r="AK16" s="334"/>
      <c r="AL16" s="333"/>
      <c r="AM16" s="333"/>
      <c r="AN16" s="333"/>
      <c r="AO16" s="333"/>
      <c r="AP16" s="361"/>
    </row>
    <row r="17" spans="1:42" s="3" customFormat="1" ht="30" customHeight="1">
      <c r="A17" s="252"/>
      <c r="B17" s="252"/>
      <c r="C17" s="83" t="s">
        <v>244</v>
      </c>
      <c r="D17" s="25" t="s">
        <v>64</v>
      </c>
      <c r="E17" s="28">
        <v>76.8</v>
      </c>
      <c r="F17" s="338"/>
      <c r="G17" s="23">
        <v>2</v>
      </c>
      <c r="H17" s="24">
        <v>39.950000000000003</v>
      </c>
      <c r="I17" s="23">
        <f t="shared" si="0"/>
        <v>0</v>
      </c>
      <c r="J17" s="320">
        <f t="shared" si="1"/>
        <v>39.950000000000003</v>
      </c>
      <c r="K17" s="244"/>
      <c r="L17" s="247"/>
      <c r="N17" s="64"/>
      <c r="O17" s="64"/>
      <c r="P17" s="64"/>
      <c r="Q17" s="64"/>
      <c r="Z17" s="370"/>
      <c r="AA17" s="333"/>
      <c r="AB17" s="333"/>
      <c r="AC17" s="379"/>
      <c r="AD17" s="331"/>
      <c r="AE17" s="331"/>
      <c r="AF17" s="371">
        <f t="shared" si="8"/>
        <v>0</v>
      </c>
      <c r="AG17" s="333">
        <f t="shared" si="9"/>
        <v>2</v>
      </c>
      <c r="AH17" s="332">
        <f t="shared" si="10"/>
        <v>0</v>
      </c>
      <c r="AI17" s="332"/>
      <c r="AJ17" s="333"/>
      <c r="AK17" s="334"/>
      <c r="AL17" s="333"/>
      <c r="AM17" s="333"/>
      <c r="AN17" s="333"/>
      <c r="AO17" s="333"/>
      <c r="AP17" s="361"/>
    </row>
    <row r="18" spans="1:42" s="3" customFormat="1" ht="30" customHeight="1" thickBot="1">
      <c r="A18" s="242"/>
      <c r="B18" s="242"/>
      <c r="C18" s="86"/>
      <c r="D18" s="36" t="s">
        <v>65</v>
      </c>
      <c r="E18" s="99"/>
      <c r="F18" s="339"/>
      <c r="G18" s="71"/>
      <c r="H18" s="95"/>
      <c r="I18" s="71">
        <f t="shared" si="0"/>
        <v>0</v>
      </c>
      <c r="J18" s="321">
        <f t="shared" si="1"/>
        <v>0</v>
      </c>
      <c r="K18" s="245"/>
      <c r="L18" s="248"/>
      <c r="N18" s="64"/>
      <c r="O18" s="64"/>
      <c r="P18" s="64"/>
      <c r="Q18" s="64"/>
      <c r="Z18" s="370"/>
      <c r="AA18" s="333"/>
      <c r="AB18" s="333"/>
      <c r="AC18" s="379"/>
      <c r="AD18" s="331"/>
      <c r="AE18" s="331"/>
      <c r="AF18" s="371">
        <f t="shared" si="8"/>
        <v>0</v>
      </c>
      <c r="AG18" s="333">
        <f t="shared" si="9"/>
        <v>2</v>
      </c>
      <c r="AH18" s="332">
        <f t="shared" si="10"/>
        <v>0</v>
      </c>
      <c r="AI18" s="332"/>
      <c r="AJ18" s="333"/>
      <c r="AK18" s="334"/>
      <c r="AL18" s="333"/>
      <c r="AM18" s="333"/>
      <c r="AN18" s="333"/>
      <c r="AO18" s="333"/>
      <c r="AP18" s="361"/>
    </row>
    <row r="19" spans="1:42" s="3" customFormat="1" ht="30" customHeight="1">
      <c r="A19" s="240">
        <v>5</v>
      </c>
      <c r="B19" s="240" t="s">
        <v>118</v>
      </c>
      <c r="C19" s="97" t="s">
        <v>263</v>
      </c>
      <c r="D19" s="19" t="s">
        <v>46</v>
      </c>
      <c r="E19" s="98">
        <v>75.400000000000006</v>
      </c>
      <c r="F19" s="337"/>
      <c r="G19" s="20">
        <v>3</v>
      </c>
      <c r="H19" s="21">
        <v>39.83</v>
      </c>
      <c r="I19" s="20">
        <f t="shared" si="0"/>
        <v>0</v>
      </c>
      <c r="J19" s="127">
        <f t="shared" si="1"/>
        <v>39.83</v>
      </c>
      <c r="K19" s="243">
        <f t="shared" ref="K19" si="13">AVERAGE(J19:J20)</f>
        <v>40.445</v>
      </c>
      <c r="L19" s="246">
        <f>RANK(K19,K7:K51,1)</f>
        <v>12</v>
      </c>
      <c r="N19" s="64"/>
      <c r="O19" s="64"/>
      <c r="P19" s="64"/>
      <c r="Q19" s="64"/>
      <c r="Z19" s="370">
        <f t="shared" si="2"/>
        <v>74.550000000000011</v>
      </c>
      <c r="AA19" s="333">
        <f t="shared" si="3"/>
        <v>73.7</v>
      </c>
      <c r="AB19" s="333">
        <f t="shared" si="4"/>
        <v>0</v>
      </c>
      <c r="AC19" s="379">
        <f t="shared" si="5"/>
        <v>0</v>
      </c>
      <c r="AD19" s="331">
        <f t="shared" si="6"/>
        <v>0</v>
      </c>
      <c r="AE19" s="331">
        <f t="shared" si="7"/>
        <v>0</v>
      </c>
      <c r="AF19" s="371">
        <f t="shared" si="8"/>
        <v>0</v>
      </c>
      <c r="AG19" s="333">
        <f t="shared" si="9"/>
        <v>2</v>
      </c>
      <c r="AH19" s="332">
        <f t="shared" si="10"/>
        <v>0</v>
      </c>
      <c r="AI19" s="332"/>
      <c r="AJ19" s="333"/>
      <c r="AK19" s="334"/>
      <c r="AL19" s="333"/>
      <c r="AM19" s="333"/>
      <c r="AN19" s="333"/>
      <c r="AO19" s="333"/>
      <c r="AP19" s="361"/>
    </row>
    <row r="20" spans="1:42" s="3" customFormat="1" ht="30" customHeight="1">
      <c r="A20" s="252"/>
      <c r="B20" s="241"/>
      <c r="C20" s="84" t="s">
        <v>262</v>
      </c>
      <c r="D20" s="22" t="s">
        <v>56</v>
      </c>
      <c r="E20" s="27">
        <v>73.7</v>
      </c>
      <c r="F20" s="338"/>
      <c r="G20" s="23">
        <v>4</v>
      </c>
      <c r="H20" s="24">
        <v>41.06</v>
      </c>
      <c r="I20" s="23">
        <f t="shared" si="0"/>
        <v>0</v>
      </c>
      <c r="J20" s="320">
        <f t="shared" si="1"/>
        <v>41.06</v>
      </c>
      <c r="K20" s="244"/>
      <c r="L20" s="247"/>
      <c r="N20" s="64"/>
      <c r="O20" s="64"/>
      <c r="P20" s="64"/>
      <c r="Q20" s="64"/>
      <c r="Z20" s="370"/>
      <c r="AA20" s="333"/>
      <c r="AB20" s="333"/>
      <c r="AC20" s="379"/>
      <c r="AD20" s="331"/>
      <c r="AE20" s="331"/>
      <c r="AF20" s="371">
        <f t="shared" si="8"/>
        <v>0</v>
      </c>
      <c r="AG20" s="333">
        <f t="shared" si="9"/>
        <v>2</v>
      </c>
      <c r="AH20" s="332">
        <f t="shared" si="10"/>
        <v>0</v>
      </c>
      <c r="AI20" s="332"/>
      <c r="AJ20" s="333"/>
      <c r="AK20" s="334"/>
      <c r="AL20" s="333"/>
      <c r="AM20" s="333"/>
      <c r="AN20" s="333"/>
      <c r="AO20" s="333"/>
      <c r="AP20" s="361"/>
    </row>
    <row r="21" spans="1:42" s="3" customFormat="1" ht="30" customHeight="1" thickBot="1">
      <c r="A21" s="242"/>
      <c r="B21" s="242"/>
      <c r="C21" s="86"/>
      <c r="D21" s="36" t="s">
        <v>80</v>
      </c>
      <c r="E21" s="99"/>
      <c r="F21" s="339"/>
      <c r="G21" s="71"/>
      <c r="H21" s="95"/>
      <c r="I21" s="71">
        <f t="shared" si="0"/>
        <v>0</v>
      </c>
      <c r="J21" s="321">
        <f t="shared" si="1"/>
        <v>0</v>
      </c>
      <c r="K21" s="245"/>
      <c r="L21" s="248"/>
      <c r="N21" s="75"/>
      <c r="O21" s="1"/>
      <c r="P21" s="64"/>
      <c r="Q21" s="64"/>
      <c r="Z21" s="370"/>
      <c r="AA21" s="333"/>
      <c r="AB21" s="333"/>
      <c r="AC21" s="379"/>
      <c r="AD21" s="331"/>
      <c r="AE21" s="331"/>
      <c r="AF21" s="371">
        <f t="shared" si="8"/>
        <v>0</v>
      </c>
      <c r="AG21" s="333">
        <f t="shared" si="9"/>
        <v>2</v>
      </c>
      <c r="AH21" s="332">
        <f t="shared" si="10"/>
        <v>0</v>
      </c>
      <c r="AI21" s="332"/>
      <c r="AJ21" s="333"/>
      <c r="AK21" s="334"/>
      <c r="AL21" s="333"/>
      <c r="AM21" s="333"/>
      <c r="AN21" s="333"/>
      <c r="AO21" s="333"/>
      <c r="AP21" s="361"/>
    </row>
    <row r="22" spans="1:42" ht="29.25" customHeight="1">
      <c r="A22" s="240">
        <v>6</v>
      </c>
      <c r="B22" s="256" t="s">
        <v>109</v>
      </c>
      <c r="C22" s="128" t="s">
        <v>277</v>
      </c>
      <c r="D22" s="100" t="s">
        <v>51</v>
      </c>
      <c r="E22" s="325">
        <v>62.5</v>
      </c>
      <c r="F22" s="340"/>
      <c r="G22" s="101">
        <v>5</v>
      </c>
      <c r="H22" s="102">
        <v>39.979999999999997</v>
      </c>
      <c r="I22" s="20">
        <f t="shared" si="0"/>
        <v>0</v>
      </c>
      <c r="J22" s="127">
        <f t="shared" si="1"/>
        <v>39.979999999999997</v>
      </c>
      <c r="K22" s="243">
        <f t="shared" ref="K22" si="14">AVERAGE(J22:J23)</f>
        <v>39.840000000000003</v>
      </c>
      <c r="L22" s="246">
        <f>RANK(K22,K7:K51,1)</f>
        <v>4</v>
      </c>
      <c r="M22" s="3"/>
      <c r="P22" s="32"/>
      <c r="Z22" s="370">
        <f t="shared" si="2"/>
        <v>66.650000000000006</v>
      </c>
      <c r="AA22" s="333">
        <f t="shared" si="3"/>
        <v>70.8</v>
      </c>
      <c r="AB22" s="178">
        <f t="shared" si="4"/>
        <v>0</v>
      </c>
      <c r="AC22" s="372">
        <f t="shared" si="5"/>
        <v>0</v>
      </c>
      <c r="AD22" s="331">
        <f t="shared" si="6"/>
        <v>0</v>
      </c>
      <c r="AE22" s="331">
        <f t="shared" si="7"/>
        <v>0</v>
      </c>
      <c r="AF22" s="371">
        <f t="shared" si="8"/>
        <v>0</v>
      </c>
      <c r="AG22" s="333">
        <f t="shared" si="9"/>
        <v>2</v>
      </c>
      <c r="AH22" s="332">
        <f t="shared" si="10"/>
        <v>0</v>
      </c>
      <c r="AI22" s="335"/>
      <c r="AJ22" s="178"/>
      <c r="AK22" s="336"/>
      <c r="AL22" s="178"/>
      <c r="AM22" s="178"/>
      <c r="AN22" s="178"/>
      <c r="AO22" s="178"/>
      <c r="AP22" s="182"/>
    </row>
    <row r="23" spans="1:42" ht="29.25" customHeight="1">
      <c r="A23" s="241"/>
      <c r="B23" s="259"/>
      <c r="C23" s="129" t="s">
        <v>240</v>
      </c>
      <c r="D23" s="31" t="s">
        <v>52</v>
      </c>
      <c r="E23" s="326">
        <v>70.8</v>
      </c>
      <c r="F23" s="341"/>
      <c r="G23" s="29">
        <v>4</v>
      </c>
      <c r="H23" s="30">
        <v>39.700000000000003</v>
      </c>
      <c r="I23" s="23">
        <f t="shared" si="0"/>
        <v>0</v>
      </c>
      <c r="J23" s="320">
        <f t="shared" si="1"/>
        <v>39.700000000000003</v>
      </c>
      <c r="K23" s="244"/>
      <c r="L23" s="247"/>
      <c r="M23" s="3"/>
      <c r="P23" s="32"/>
      <c r="Z23" s="370"/>
      <c r="AA23" s="333"/>
      <c r="AB23" s="178"/>
      <c r="AC23" s="372"/>
      <c r="AD23" s="331"/>
      <c r="AE23" s="331"/>
      <c r="AF23" s="371">
        <f t="shared" si="8"/>
        <v>0</v>
      </c>
      <c r="AG23" s="333">
        <f t="shared" si="9"/>
        <v>2</v>
      </c>
      <c r="AH23" s="332">
        <f t="shared" si="10"/>
        <v>0</v>
      </c>
      <c r="AI23" s="335"/>
      <c r="AJ23" s="178"/>
      <c r="AK23" s="336"/>
      <c r="AL23" s="178"/>
      <c r="AM23" s="178"/>
      <c r="AN23" s="178"/>
      <c r="AO23" s="178"/>
      <c r="AP23" s="182"/>
    </row>
    <row r="24" spans="1:42" ht="29.25" customHeight="1" thickBot="1">
      <c r="A24" s="242"/>
      <c r="B24" s="258"/>
      <c r="C24" s="130"/>
      <c r="D24" s="37" t="s">
        <v>81</v>
      </c>
      <c r="E24" s="327"/>
      <c r="F24" s="342"/>
      <c r="G24" s="38"/>
      <c r="H24" s="39"/>
      <c r="I24" s="71">
        <f t="shared" si="0"/>
        <v>0</v>
      </c>
      <c r="J24" s="321">
        <f t="shared" si="1"/>
        <v>0</v>
      </c>
      <c r="K24" s="245"/>
      <c r="L24" s="248"/>
      <c r="M24" s="3"/>
      <c r="P24" s="32"/>
      <c r="Z24" s="370"/>
      <c r="AA24" s="333"/>
      <c r="AB24" s="178"/>
      <c r="AC24" s="372"/>
      <c r="AD24" s="331"/>
      <c r="AE24" s="331"/>
      <c r="AF24" s="371">
        <f t="shared" si="8"/>
        <v>0</v>
      </c>
      <c r="AG24" s="333">
        <f t="shared" si="9"/>
        <v>2</v>
      </c>
      <c r="AH24" s="332">
        <f t="shared" si="10"/>
        <v>0</v>
      </c>
      <c r="AI24" s="335"/>
      <c r="AJ24" s="178"/>
      <c r="AK24" s="336"/>
      <c r="AL24" s="178"/>
      <c r="AM24" s="178"/>
      <c r="AN24" s="178"/>
      <c r="AO24" s="178"/>
      <c r="AP24" s="182"/>
    </row>
    <row r="25" spans="1:42" ht="29.25" customHeight="1">
      <c r="A25" s="240">
        <v>7</v>
      </c>
      <c r="B25" s="240" t="s">
        <v>120</v>
      </c>
      <c r="C25" s="97" t="s">
        <v>266</v>
      </c>
      <c r="D25" s="19" t="s">
        <v>58</v>
      </c>
      <c r="E25" s="325">
        <v>67</v>
      </c>
      <c r="F25" s="340"/>
      <c r="G25" s="101">
        <v>5</v>
      </c>
      <c r="H25" s="102">
        <v>40.35</v>
      </c>
      <c r="I25" s="20">
        <f t="shared" si="0"/>
        <v>0</v>
      </c>
      <c r="J25" s="127">
        <f t="shared" si="1"/>
        <v>40.35</v>
      </c>
      <c r="K25" s="243">
        <f t="shared" ref="K25" si="15">AVERAGE(J25:J26)</f>
        <v>40.200000000000003</v>
      </c>
      <c r="L25" s="246">
        <f>RANK(K25,K7:K51,1)</f>
        <v>9</v>
      </c>
      <c r="M25" s="3"/>
      <c r="Z25" s="370">
        <f t="shared" si="2"/>
        <v>70</v>
      </c>
      <c r="AA25" s="333">
        <f t="shared" si="3"/>
        <v>73</v>
      </c>
      <c r="AB25" s="178">
        <f t="shared" si="4"/>
        <v>0</v>
      </c>
      <c r="AC25" s="372">
        <f t="shared" si="5"/>
        <v>0</v>
      </c>
      <c r="AD25" s="331">
        <f t="shared" si="6"/>
        <v>0</v>
      </c>
      <c r="AE25" s="331">
        <f t="shared" si="7"/>
        <v>0</v>
      </c>
      <c r="AF25" s="371">
        <f t="shared" si="8"/>
        <v>0</v>
      </c>
      <c r="AG25" s="333">
        <f t="shared" si="9"/>
        <v>2</v>
      </c>
      <c r="AH25" s="332">
        <f t="shared" si="10"/>
        <v>0</v>
      </c>
      <c r="AI25" s="335"/>
      <c r="AJ25" s="178"/>
      <c r="AK25" s="336"/>
      <c r="AL25" s="178"/>
      <c r="AM25" s="178"/>
      <c r="AN25" s="178"/>
      <c r="AO25" s="178"/>
      <c r="AP25" s="182"/>
    </row>
    <row r="26" spans="1:42" ht="29.25" customHeight="1">
      <c r="A26" s="252"/>
      <c r="B26" s="241"/>
      <c r="C26" s="84" t="s">
        <v>265</v>
      </c>
      <c r="D26" s="22" t="s">
        <v>59</v>
      </c>
      <c r="E26" s="328">
        <v>73</v>
      </c>
      <c r="F26" s="341"/>
      <c r="G26" s="29">
        <v>6</v>
      </c>
      <c r="H26" s="30">
        <v>40.049999999999997</v>
      </c>
      <c r="I26" s="23">
        <f t="shared" si="0"/>
        <v>0</v>
      </c>
      <c r="J26" s="320">
        <f t="shared" si="1"/>
        <v>40.049999999999997</v>
      </c>
      <c r="K26" s="244"/>
      <c r="L26" s="247"/>
      <c r="M26" s="3"/>
      <c r="Z26" s="370"/>
      <c r="AA26" s="333"/>
      <c r="AB26" s="178"/>
      <c r="AC26" s="372"/>
      <c r="AD26" s="331"/>
      <c r="AE26" s="331"/>
      <c r="AF26" s="371">
        <f t="shared" si="8"/>
        <v>0</v>
      </c>
      <c r="AG26" s="333">
        <f t="shared" si="9"/>
        <v>2</v>
      </c>
      <c r="AH26" s="332">
        <f t="shared" si="10"/>
        <v>0</v>
      </c>
      <c r="AI26" s="335"/>
      <c r="AJ26" s="178"/>
      <c r="AK26" s="336"/>
      <c r="AL26" s="178"/>
      <c r="AM26" s="178"/>
      <c r="AN26" s="178"/>
      <c r="AO26" s="178"/>
      <c r="AP26" s="182"/>
    </row>
    <row r="27" spans="1:42" ht="29.25" customHeight="1" thickBot="1">
      <c r="A27" s="242"/>
      <c r="B27" s="242"/>
      <c r="C27" s="86"/>
      <c r="D27" s="36" t="s">
        <v>82</v>
      </c>
      <c r="E27" s="327"/>
      <c r="F27" s="342"/>
      <c r="G27" s="38"/>
      <c r="H27" s="39"/>
      <c r="I27" s="71">
        <f t="shared" si="0"/>
        <v>0</v>
      </c>
      <c r="J27" s="321">
        <f t="shared" si="1"/>
        <v>0</v>
      </c>
      <c r="K27" s="245"/>
      <c r="L27" s="248"/>
      <c r="M27" s="3"/>
      <c r="Z27" s="370"/>
      <c r="AA27" s="333"/>
      <c r="AB27" s="178"/>
      <c r="AC27" s="372"/>
      <c r="AD27" s="331"/>
      <c r="AE27" s="331"/>
      <c r="AF27" s="371">
        <f t="shared" si="8"/>
        <v>0</v>
      </c>
      <c r="AG27" s="333">
        <f t="shared" si="9"/>
        <v>2</v>
      </c>
      <c r="AH27" s="332">
        <f t="shared" si="10"/>
        <v>0</v>
      </c>
      <c r="AI27" s="335"/>
      <c r="AJ27" s="178"/>
      <c r="AK27" s="336"/>
      <c r="AL27" s="178"/>
      <c r="AM27" s="178"/>
      <c r="AN27" s="178"/>
      <c r="AO27" s="178"/>
      <c r="AP27" s="182"/>
    </row>
    <row r="28" spans="1:42" ht="29.25" customHeight="1">
      <c r="A28" s="240">
        <v>8</v>
      </c>
      <c r="B28" s="256" t="s">
        <v>211</v>
      </c>
      <c r="C28" s="97" t="s">
        <v>256</v>
      </c>
      <c r="D28" s="19" t="s">
        <v>47</v>
      </c>
      <c r="E28" s="325">
        <v>55</v>
      </c>
      <c r="F28" s="340"/>
      <c r="G28" s="101">
        <v>6</v>
      </c>
      <c r="H28" s="102">
        <v>39.72</v>
      </c>
      <c r="I28" s="20">
        <f t="shared" si="0"/>
        <v>0</v>
      </c>
      <c r="J28" s="127">
        <f t="shared" si="1"/>
        <v>39.72</v>
      </c>
      <c r="K28" s="243">
        <f t="shared" ref="K28" si="16">AVERAGE(J28:J29)</f>
        <v>39.82</v>
      </c>
      <c r="L28" s="246">
        <f>RANK(K28,K7:K51,1)</f>
        <v>3</v>
      </c>
      <c r="M28" s="3"/>
      <c r="Z28" s="370">
        <f t="shared" si="2"/>
        <v>54.5</v>
      </c>
      <c r="AA28" s="333">
        <f t="shared" si="3"/>
        <v>54</v>
      </c>
      <c r="AB28" s="178">
        <f t="shared" si="4"/>
        <v>0</v>
      </c>
      <c r="AC28" s="372">
        <f t="shared" si="5"/>
        <v>0</v>
      </c>
      <c r="AD28" s="331">
        <f t="shared" si="6"/>
        <v>0</v>
      </c>
      <c r="AE28" s="331">
        <f t="shared" si="7"/>
        <v>0</v>
      </c>
      <c r="AF28" s="371">
        <f t="shared" si="8"/>
        <v>0</v>
      </c>
      <c r="AG28" s="333">
        <f t="shared" si="9"/>
        <v>2</v>
      </c>
      <c r="AH28" s="332">
        <f t="shared" si="10"/>
        <v>0</v>
      </c>
      <c r="AI28" s="335"/>
      <c r="AJ28" s="178"/>
      <c r="AK28" s="336"/>
      <c r="AL28" s="178"/>
      <c r="AM28" s="178"/>
      <c r="AN28" s="178"/>
      <c r="AO28" s="178"/>
      <c r="AP28" s="182"/>
    </row>
    <row r="29" spans="1:42" ht="29.25" customHeight="1">
      <c r="A29" s="252"/>
      <c r="B29" s="257"/>
      <c r="C29" s="84" t="s">
        <v>255</v>
      </c>
      <c r="D29" s="22" t="s">
        <v>48</v>
      </c>
      <c r="E29" s="328">
        <v>54</v>
      </c>
      <c r="F29" s="341"/>
      <c r="G29" s="29">
        <v>7</v>
      </c>
      <c r="H29" s="30">
        <v>39.92</v>
      </c>
      <c r="I29" s="23">
        <f t="shared" si="0"/>
        <v>0</v>
      </c>
      <c r="J29" s="320">
        <f t="shared" si="1"/>
        <v>39.92</v>
      </c>
      <c r="K29" s="244"/>
      <c r="L29" s="247"/>
      <c r="M29" s="3"/>
      <c r="Z29" s="370"/>
      <c r="AA29" s="333"/>
      <c r="AB29" s="178"/>
      <c r="AC29" s="372"/>
      <c r="AD29" s="331"/>
      <c r="AE29" s="331"/>
      <c r="AF29" s="371">
        <f t="shared" si="8"/>
        <v>0</v>
      </c>
      <c r="AG29" s="333">
        <f t="shared" si="9"/>
        <v>2</v>
      </c>
      <c r="AH29" s="332">
        <f t="shared" si="10"/>
        <v>0</v>
      </c>
      <c r="AI29" s="335"/>
      <c r="AJ29" s="178"/>
      <c r="AK29" s="336"/>
      <c r="AL29" s="178"/>
      <c r="AM29" s="178"/>
      <c r="AN29" s="178"/>
      <c r="AO29" s="178"/>
      <c r="AP29" s="182"/>
    </row>
    <row r="30" spans="1:42" ht="27" customHeight="1" thickBot="1">
      <c r="A30" s="242"/>
      <c r="B30" s="258"/>
      <c r="C30" s="85"/>
      <c r="D30" s="33" t="s">
        <v>83</v>
      </c>
      <c r="E30" s="329"/>
      <c r="F30" s="342"/>
      <c r="G30" s="34"/>
      <c r="H30" s="35"/>
      <c r="I30" s="96">
        <f t="shared" si="0"/>
        <v>0</v>
      </c>
      <c r="J30" s="321">
        <f t="shared" si="1"/>
        <v>0</v>
      </c>
      <c r="K30" s="245"/>
      <c r="L30" s="251"/>
      <c r="M30" s="3"/>
      <c r="Z30" s="370"/>
      <c r="AA30" s="333"/>
      <c r="AB30" s="178"/>
      <c r="AC30" s="372"/>
      <c r="AD30" s="331"/>
      <c r="AE30" s="331"/>
      <c r="AF30" s="371">
        <f t="shared" si="8"/>
        <v>0</v>
      </c>
      <c r="AG30" s="333">
        <f t="shared" si="9"/>
        <v>2</v>
      </c>
      <c r="AH30" s="332">
        <f t="shared" si="10"/>
        <v>0</v>
      </c>
      <c r="AI30" s="335"/>
      <c r="AJ30" s="178"/>
      <c r="AK30" s="336"/>
      <c r="AL30" s="178"/>
      <c r="AM30" s="178"/>
      <c r="AN30" s="178"/>
      <c r="AO30" s="178"/>
      <c r="AP30" s="182"/>
    </row>
    <row r="31" spans="1:42" ht="35.25" customHeight="1">
      <c r="A31" s="240">
        <v>9</v>
      </c>
      <c r="B31" s="253" t="s">
        <v>122</v>
      </c>
      <c r="C31" s="81" t="s">
        <v>269</v>
      </c>
      <c r="D31" s="19" t="s">
        <v>45</v>
      </c>
      <c r="E31" s="68">
        <v>70.400000000000006</v>
      </c>
      <c r="F31" s="343"/>
      <c r="G31" s="69">
        <v>9</v>
      </c>
      <c r="H31" s="70">
        <v>40.08</v>
      </c>
      <c r="I31" s="20">
        <f t="shared" si="0"/>
        <v>0</v>
      </c>
      <c r="J31" s="127">
        <f t="shared" si="1"/>
        <v>40.08</v>
      </c>
      <c r="K31" s="243">
        <f t="shared" ref="K31" si="17">AVERAGE(J31:J32)</f>
        <v>40.274999999999999</v>
      </c>
      <c r="L31" s="246">
        <f>RANK(K31,K7:K51,1)</f>
        <v>10</v>
      </c>
      <c r="M31" s="3"/>
      <c r="Z31" s="370">
        <f t="shared" si="2"/>
        <v>73.300000000000011</v>
      </c>
      <c r="AA31" s="333">
        <f t="shared" si="3"/>
        <v>76.2</v>
      </c>
      <c r="AB31" s="178">
        <f t="shared" si="4"/>
        <v>0</v>
      </c>
      <c r="AC31" s="372">
        <f t="shared" si="5"/>
        <v>0</v>
      </c>
      <c r="AD31" s="331">
        <f t="shared" si="6"/>
        <v>0</v>
      </c>
      <c r="AE31" s="331">
        <f t="shared" si="7"/>
        <v>0</v>
      </c>
      <c r="AF31" s="371">
        <f t="shared" si="8"/>
        <v>0</v>
      </c>
      <c r="AG31" s="333">
        <f t="shared" si="9"/>
        <v>2</v>
      </c>
      <c r="AH31" s="332">
        <f t="shared" si="10"/>
        <v>0</v>
      </c>
      <c r="AI31" s="335"/>
      <c r="AJ31" s="178"/>
      <c r="AK31" s="336"/>
      <c r="AL31" s="178"/>
      <c r="AM31" s="178"/>
      <c r="AN31" s="178"/>
      <c r="AO31" s="178"/>
      <c r="AP31" s="182"/>
    </row>
    <row r="32" spans="1:42" ht="35.25" customHeight="1">
      <c r="A32" s="241"/>
      <c r="B32" s="254"/>
      <c r="C32" s="82" t="s">
        <v>271</v>
      </c>
      <c r="D32" s="22" t="s">
        <v>44</v>
      </c>
      <c r="E32" s="79">
        <v>76.2</v>
      </c>
      <c r="F32" s="344"/>
      <c r="G32" s="80">
        <v>8</v>
      </c>
      <c r="H32" s="65">
        <v>40.47</v>
      </c>
      <c r="I32" s="23">
        <f t="shared" si="0"/>
        <v>0</v>
      </c>
      <c r="J32" s="320">
        <f t="shared" si="1"/>
        <v>40.47</v>
      </c>
      <c r="K32" s="244"/>
      <c r="L32" s="247"/>
      <c r="M32" s="3"/>
      <c r="Z32" s="370"/>
      <c r="AA32" s="333"/>
      <c r="AB32" s="178"/>
      <c r="AC32" s="372"/>
      <c r="AD32" s="331"/>
      <c r="AE32" s="331"/>
      <c r="AF32" s="371">
        <f t="shared" si="8"/>
        <v>0</v>
      </c>
      <c r="AG32" s="333">
        <f t="shared" si="9"/>
        <v>2</v>
      </c>
      <c r="AH32" s="332">
        <f t="shared" si="10"/>
        <v>0</v>
      </c>
      <c r="AI32" s="335"/>
      <c r="AJ32" s="178"/>
      <c r="AK32" s="336"/>
      <c r="AL32" s="178"/>
      <c r="AM32" s="178"/>
      <c r="AN32" s="178"/>
      <c r="AO32" s="178"/>
      <c r="AP32" s="182"/>
    </row>
    <row r="33" spans="1:42" ht="33.75" customHeight="1" thickBot="1">
      <c r="A33" s="242"/>
      <c r="B33" s="255"/>
      <c r="C33" s="94" t="s">
        <v>270</v>
      </c>
      <c r="D33" s="36" t="s">
        <v>84</v>
      </c>
      <c r="E33" s="126"/>
      <c r="F33" s="345"/>
      <c r="G33" s="113"/>
      <c r="H33" s="112"/>
      <c r="I33" s="71">
        <f t="shared" si="0"/>
        <v>0</v>
      </c>
      <c r="J33" s="321">
        <f t="shared" si="1"/>
        <v>0</v>
      </c>
      <c r="K33" s="245"/>
      <c r="L33" s="248"/>
      <c r="M33" s="3"/>
      <c r="Z33" s="370"/>
      <c r="AA33" s="333"/>
      <c r="AB33" s="178"/>
      <c r="AC33" s="372"/>
      <c r="AD33" s="331"/>
      <c r="AE33" s="331"/>
      <c r="AF33" s="371">
        <f t="shared" si="8"/>
        <v>0</v>
      </c>
      <c r="AG33" s="333">
        <f t="shared" si="9"/>
        <v>1</v>
      </c>
      <c r="AH33" s="332">
        <f t="shared" si="10"/>
        <v>0</v>
      </c>
      <c r="AI33" s="335"/>
      <c r="AJ33" s="178"/>
      <c r="AK33" s="336"/>
      <c r="AL33" s="178"/>
      <c r="AM33" s="178"/>
      <c r="AN33" s="178"/>
      <c r="AO33" s="178"/>
      <c r="AP33" s="182"/>
    </row>
    <row r="34" spans="1:42" ht="29.25" customHeight="1">
      <c r="A34" s="240">
        <v>10</v>
      </c>
      <c r="B34" s="240" t="s">
        <v>214</v>
      </c>
      <c r="C34" s="97" t="s">
        <v>215</v>
      </c>
      <c r="D34" s="19" t="s">
        <v>55</v>
      </c>
      <c r="E34" s="325">
        <v>77.5</v>
      </c>
      <c r="F34" s="340"/>
      <c r="G34" s="101">
        <v>9</v>
      </c>
      <c r="H34" s="102">
        <v>39.85</v>
      </c>
      <c r="I34" s="20">
        <f t="shared" si="0"/>
        <v>0</v>
      </c>
      <c r="J34" s="127">
        <f t="shared" si="1"/>
        <v>39.85</v>
      </c>
      <c r="K34" s="243">
        <f t="shared" ref="K34" si="18">AVERAGE(J34:J35)</f>
        <v>39.664999999999999</v>
      </c>
      <c r="L34" s="246">
        <f>RANK(K34,K7:K51,1)</f>
        <v>1</v>
      </c>
      <c r="M34" s="3"/>
      <c r="P34" s="32"/>
      <c r="Z34" s="370">
        <f t="shared" si="2"/>
        <v>77.5</v>
      </c>
      <c r="AA34" s="333">
        <f t="shared" si="3"/>
        <v>0</v>
      </c>
      <c r="AB34" s="178">
        <f t="shared" si="4"/>
        <v>0</v>
      </c>
      <c r="AC34" s="372">
        <f t="shared" si="5"/>
        <v>0</v>
      </c>
      <c r="AD34" s="331">
        <f t="shared" si="6"/>
        <v>0</v>
      </c>
      <c r="AE34" s="331">
        <f t="shared" si="7"/>
        <v>0</v>
      </c>
      <c r="AF34" s="371">
        <f t="shared" si="8"/>
        <v>0</v>
      </c>
      <c r="AG34" s="333">
        <f t="shared" si="9"/>
        <v>1</v>
      </c>
      <c r="AH34" s="332">
        <f t="shared" si="10"/>
        <v>0</v>
      </c>
      <c r="AI34" s="335"/>
      <c r="AJ34" s="178"/>
      <c r="AK34" s="336"/>
      <c r="AL34" s="178"/>
      <c r="AM34" s="178"/>
      <c r="AN34" s="178"/>
      <c r="AO34" s="178"/>
      <c r="AP34" s="182"/>
    </row>
    <row r="35" spans="1:42" ht="29.25" customHeight="1">
      <c r="A35" s="252"/>
      <c r="B35" s="252"/>
      <c r="C35" s="83" t="s">
        <v>216</v>
      </c>
      <c r="D35" s="25" t="s">
        <v>85</v>
      </c>
      <c r="E35" s="326"/>
      <c r="F35" s="341"/>
      <c r="G35" s="29">
        <v>10</v>
      </c>
      <c r="H35" s="30">
        <v>39.479999999999997</v>
      </c>
      <c r="I35" s="23">
        <f t="shared" si="0"/>
        <v>0</v>
      </c>
      <c r="J35" s="320">
        <f t="shared" si="1"/>
        <v>39.479999999999997</v>
      </c>
      <c r="K35" s="244"/>
      <c r="L35" s="247"/>
      <c r="M35" s="3"/>
      <c r="P35" s="32"/>
      <c r="Z35" s="370"/>
      <c r="AA35" s="333"/>
      <c r="AB35" s="178"/>
      <c r="AC35" s="372"/>
      <c r="AD35" s="331"/>
      <c r="AE35" s="331"/>
      <c r="AF35" s="371">
        <f t="shared" si="8"/>
        <v>0</v>
      </c>
      <c r="AG35" s="333">
        <f t="shared" si="9"/>
        <v>0</v>
      </c>
      <c r="AH35" s="332">
        <f t="shared" si="10"/>
        <v>0</v>
      </c>
      <c r="AI35" s="335"/>
      <c r="AJ35" s="178"/>
      <c r="AK35" s="336"/>
      <c r="AL35" s="178"/>
      <c r="AM35" s="178"/>
      <c r="AN35" s="178"/>
      <c r="AO35" s="178"/>
      <c r="AP35" s="182"/>
    </row>
    <row r="36" spans="1:42" ht="29.25" customHeight="1" thickBot="1">
      <c r="A36" s="242"/>
      <c r="B36" s="242"/>
      <c r="C36" s="86"/>
      <c r="D36" s="36" t="s">
        <v>86</v>
      </c>
      <c r="E36" s="327"/>
      <c r="F36" s="342"/>
      <c r="G36" s="38"/>
      <c r="H36" s="39"/>
      <c r="I36" s="71">
        <f t="shared" si="0"/>
        <v>0</v>
      </c>
      <c r="J36" s="321">
        <f t="shared" si="1"/>
        <v>0</v>
      </c>
      <c r="K36" s="245"/>
      <c r="L36" s="248"/>
      <c r="M36" s="3"/>
      <c r="P36" s="32"/>
      <c r="Z36" s="370"/>
      <c r="AA36" s="333"/>
      <c r="AB36" s="178"/>
      <c r="AC36" s="372"/>
      <c r="AD36" s="331"/>
      <c r="AE36" s="331"/>
      <c r="AF36" s="371">
        <f t="shared" si="8"/>
        <v>0</v>
      </c>
      <c r="AG36" s="333">
        <f t="shared" si="9"/>
        <v>1</v>
      </c>
      <c r="AH36" s="332">
        <f t="shared" si="10"/>
        <v>0</v>
      </c>
      <c r="AI36" s="335"/>
      <c r="AJ36" s="178"/>
      <c r="AK36" s="336"/>
      <c r="AL36" s="178"/>
      <c r="AM36" s="178"/>
      <c r="AN36" s="178"/>
      <c r="AO36" s="178"/>
      <c r="AP36" s="182"/>
    </row>
    <row r="37" spans="1:42" ht="29.25" customHeight="1">
      <c r="A37" s="240">
        <v>11</v>
      </c>
      <c r="B37" s="240" t="s">
        <v>276</v>
      </c>
      <c r="C37" s="97" t="s">
        <v>278</v>
      </c>
      <c r="D37" s="19" t="s">
        <v>61</v>
      </c>
      <c r="E37" s="325" t="s">
        <v>280</v>
      </c>
      <c r="F37" s="340">
        <v>36</v>
      </c>
      <c r="G37" s="101">
        <v>10</v>
      </c>
      <c r="H37" s="102">
        <v>40.39</v>
      </c>
      <c r="I37" s="20">
        <f t="shared" si="0"/>
        <v>0.4</v>
      </c>
      <c r="J37" s="127">
        <f t="shared" si="1"/>
        <v>39.99</v>
      </c>
      <c r="K37" s="243">
        <f t="shared" ref="K37" si="19">AVERAGE(J37:J38)</f>
        <v>40.06</v>
      </c>
      <c r="L37" s="246">
        <f>RANK(K37,K7:K51,1)</f>
        <v>7</v>
      </c>
      <c r="M37" s="3"/>
      <c r="Z37" s="370">
        <f t="shared" si="2"/>
        <v>75.2</v>
      </c>
      <c r="AA37" s="333" t="str">
        <f t="shared" si="3"/>
        <v>95.8</v>
      </c>
      <c r="AB37" s="178">
        <f t="shared" si="4"/>
        <v>0</v>
      </c>
      <c r="AC37" s="372">
        <f t="shared" si="5"/>
        <v>0</v>
      </c>
      <c r="AD37" s="331">
        <f t="shared" si="6"/>
        <v>36</v>
      </c>
      <c r="AE37" s="331">
        <f t="shared" si="7"/>
        <v>0</v>
      </c>
      <c r="AF37" s="371">
        <f t="shared" si="8"/>
        <v>0</v>
      </c>
      <c r="AG37" s="333">
        <f t="shared" si="9"/>
        <v>1</v>
      </c>
      <c r="AH37" s="332">
        <f t="shared" si="10"/>
        <v>0</v>
      </c>
      <c r="AI37" s="335"/>
      <c r="AJ37" s="178"/>
      <c r="AK37" s="336"/>
      <c r="AL37" s="178"/>
      <c r="AM37" s="178"/>
      <c r="AN37" s="178"/>
      <c r="AO37" s="178"/>
      <c r="AP37" s="182"/>
    </row>
    <row r="38" spans="1:42" ht="29.25" customHeight="1">
      <c r="A38" s="252"/>
      <c r="B38" s="241"/>
      <c r="C38" s="84" t="s">
        <v>251</v>
      </c>
      <c r="D38" s="22" t="s">
        <v>60</v>
      </c>
      <c r="E38" s="328">
        <v>75.2</v>
      </c>
      <c r="F38" s="341"/>
      <c r="G38" s="29">
        <v>11</v>
      </c>
      <c r="H38" s="30">
        <v>40.130000000000003</v>
      </c>
      <c r="I38" s="23">
        <f>IF(E38&lt;84.9,0,IF(E38&lt;87.4,0.1,IF(E38&lt;89.9,0.15,IF(E38&lt;92.4,0.2,IF(E38&lt;94.9,0.25,IF(E38&lt;97.4,0.3,IF(E38&lt;99.9,0.35,0.4)))))))</f>
        <v>0</v>
      </c>
      <c r="J38" s="320">
        <f t="shared" si="1"/>
        <v>40.130000000000003</v>
      </c>
      <c r="K38" s="244"/>
      <c r="L38" s="247"/>
      <c r="M38" s="3"/>
      <c r="Z38" s="370"/>
      <c r="AA38" s="333"/>
      <c r="AB38" s="178"/>
      <c r="AC38" s="372"/>
      <c r="AD38" s="331"/>
      <c r="AE38" s="331"/>
      <c r="AF38" s="371">
        <f t="shared" si="8"/>
        <v>0</v>
      </c>
      <c r="AG38" s="333">
        <f t="shared" si="9"/>
        <v>2</v>
      </c>
      <c r="AH38" s="332">
        <f t="shared" si="10"/>
        <v>0</v>
      </c>
      <c r="AI38" s="335"/>
      <c r="AJ38" s="178"/>
      <c r="AK38" s="336"/>
      <c r="AL38" s="178"/>
      <c r="AM38" s="178"/>
      <c r="AN38" s="178"/>
      <c r="AO38" s="178"/>
      <c r="AP38" s="182"/>
    </row>
    <row r="39" spans="1:42" ht="29.25" customHeight="1" thickBot="1">
      <c r="A39" s="241"/>
      <c r="B39" s="249"/>
      <c r="C39" s="85"/>
      <c r="D39" s="33" t="s">
        <v>87</v>
      </c>
      <c r="E39" s="329"/>
      <c r="F39" s="342"/>
      <c r="G39" s="34"/>
      <c r="H39" s="35"/>
      <c r="I39" s="96">
        <f t="shared" si="0"/>
        <v>0</v>
      </c>
      <c r="J39" s="322">
        <f t="shared" si="1"/>
        <v>0</v>
      </c>
      <c r="K39" s="245"/>
      <c r="L39" s="251"/>
      <c r="M39" s="3"/>
      <c r="Z39" s="370"/>
      <c r="AA39" s="333"/>
      <c r="AB39" s="178"/>
      <c r="AC39" s="372"/>
      <c r="AD39" s="331"/>
      <c r="AE39" s="331"/>
      <c r="AF39" s="371">
        <f t="shared" si="8"/>
        <v>0</v>
      </c>
      <c r="AG39" s="333">
        <f t="shared" si="9"/>
        <v>2</v>
      </c>
      <c r="AH39" s="332">
        <f t="shared" si="10"/>
        <v>0</v>
      </c>
      <c r="AI39" s="335"/>
      <c r="AJ39" s="178"/>
      <c r="AK39" s="336"/>
      <c r="AL39" s="178"/>
      <c r="AM39" s="178"/>
      <c r="AN39" s="178"/>
      <c r="AO39" s="178"/>
      <c r="AP39" s="182"/>
    </row>
    <row r="40" spans="1:42" ht="29.25" customHeight="1">
      <c r="A40" s="241">
        <v>12</v>
      </c>
      <c r="B40" s="240" t="s">
        <v>117</v>
      </c>
      <c r="C40" s="97" t="s">
        <v>260</v>
      </c>
      <c r="D40" s="19" t="s">
        <v>39</v>
      </c>
      <c r="E40" s="325">
        <v>7</v>
      </c>
      <c r="F40" s="340"/>
      <c r="G40" s="101">
        <v>11</v>
      </c>
      <c r="H40" s="102">
        <v>40.35</v>
      </c>
      <c r="I40" s="20">
        <f t="shared" si="0"/>
        <v>0</v>
      </c>
      <c r="J40" s="127">
        <f t="shared" si="1"/>
        <v>40.35</v>
      </c>
      <c r="K40" s="243">
        <f t="shared" ref="K40" si="20">AVERAGE(J40:J41)</f>
        <v>40.314999999999998</v>
      </c>
      <c r="L40" s="246">
        <f>RANK(K40,K7:K51,1)</f>
        <v>11</v>
      </c>
      <c r="M40" s="3"/>
      <c r="Z40" s="370">
        <f t="shared" si="2"/>
        <v>44</v>
      </c>
      <c r="AA40" s="333">
        <f t="shared" si="3"/>
        <v>81</v>
      </c>
      <c r="AB40" s="178">
        <f t="shared" si="4"/>
        <v>0</v>
      </c>
      <c r="AC40" s="372">
        <f t="shared" si="5"/>
        <v>0</v>
      </c>
      <c r="AD40" s="331">
        <f t="shared" si="6"/>
        <v>0</v>
      </c>
      <c r="AE40" s="331">
        <f t="shared" si="7"/>
        <v>0</v>
      </c>
      <c r="AF40" s="371">
        <f t="shared" si="8"/>
        <v>0</v>
      </c>
      <c r="AG40" s="333">
        <f t="shared" si="9"/>
        <v>2</v>
      </c>
      <c r="AH40" s="332">
        <f t="shared" si="10"/>
        <v>0</v>
      </c>
      <c r="AI40" s="335"/>
      <c r="AJ40" s="178"/>
      <c r="AK40" s="336"/>
      <c r="AL40" s="178"/>
      <c r="AM40" s="178"/>
      <c r="AN40" s="178"/>
      <c r="AO40" s="178"/>
      <c r="AP40" s="182"/>
    </row>
    <row r="41" spans="1:42" ht="29.25" customHeight="1">
      <c r="A41" s="241"/>
      <c r="B41" s="241"/>
      <c r="C41" s="85" t="s">
        <v>279</v>
      </c>
      <c r="D41" s="33" t="s">
        <v>40</v>
      </c>
      <c r="E41" s="329">
        <v>81</v>
      </c>
      <c r="F41" s="341"/>
      <c r="G41" s="34">
        <v>13</v>
      </c>
      <c r="H41" s="35">
        <v>40.28</v>
      </c>
      <c r="I41" s="23">
        <f t="shared" si="0"/>
        <v>0</v>
      </c>
      <c r="J41" s="320">
        <f t="shared" si="1"/>
        <v>40.28</v>
      </c>
      <c r="K41" s="244"/>
      <c r="L41" s="247"/>
      <c r="M41" s="3"/>
      <c r="Z41" s="370"/>
      <c r="AA41" s="333"/>
      <c r="AB41" s="178"/>
      <c r="AC41" s="372"/>
      <c r="AD41" s="331"/>
      <c r="AE41" s="331"/>
      <c r="AF41" s="371">
        <f t="shared" si="8"/>
        <v>0</v>
      </c>
      <c r="AG41" s="333">
        <f t="shared" si="9"/>
        <v>1</v>
      </c>
      <c r="AH41" s="332">
        <f t="shared" si="10"/>
        <v>0</v>
      </c>
      <c r="AI41" s="335"/>
      <c r="AJ41" s="178"/>
      <c r="AK41" s="336"/>
      <c r="AL41" s="178"/>
      <c r="AM41" s="178"/>
      <c r="AN41" s="178"/>
      <c r="AO41" s="178"/>
      <c r="AP41" s="182"/>
    </row>
    <row r="42" spans="1:42" ht="27" customHeight="1" thickBot="1">
      <c r="A42" s="241"/>
      <c r="B42" s="242"/>
      <c r="C42" s="86"/>
      <c r="D42" s="36" t="s">
        <v>41</v>
      </c>
      <c r="E42" s="327"/>
      <c r="F42" s="342"/>
      <c r="G42" s="394"/>
      <c r="H42" s="39"/>
      <c r="I42" s="71">
        <f t="shared" si="0"/>
        <v>0</v>
      </c>
      <c r="J42" s="321">
        <f t="shared" si="1"/>
        <v>0</v>
      </c>
      <c r="K42" s="245"/>
      <c r="L42" s="248"/>
      <c r="M42" s="3"/>
      <c r="Z42" s="370"/>
      <c r="AA42" s="333"/>
      <c r="AB42" s="178"/>
      <c r="AC42" s="372"/>
      <c r="AD42" s="331"/>
      <c r="AE42" s="331"/>
      <c r="AF42" s="371">
        <f t="shared" si="8"/>
        <v>0</v>
      </c>
      <c r="AG42" s="333">
        <f t="shared" si="9"/>
        <v>0</v>
      </c>
      <c r="AH42" s="332">
        <f t="shared" si="10"/>
        <v>0</v>
      </c>
      <c r="AI42" s="335"/>
      <c r="AJ42" s="178"/>
      <c r="AK42" s="336"/>
      <c r="AL42" s="178"/>
      <c r="AM42" s="178"/>
      <c r="AN42" s="178"/>
      <c r="AO42" s="178"/>
      <c r="AP42" s="182"/>
    </row>
    <row r="43" spans="1:42" ht="26.25" hidden="1" customHeight="1">
      <c r="A43" s="241">
        <v>13</v>
      </c>
      <c r="B43" s="240"/>
      <c r="C43" s="97"/>
      <c r="D43" s="19" t="s">
        <v>62</v>
      </c>
      <c r="E43" s="325"/>
      <c r="F43" s="340"/>
      <c r="G43" s="101"/>
      <c r="H43" s="102"/>
      <c r="I43" s="20">
        <f t="shared" si="0"/>
        <v>0</v>
      </c>
      <c r="J43" s="127">
        <f t="shared" si="1"/>
        <v>0</v>
      </c>
      <c r="K43" s="243"/>
      <c r="L43" s="246" t="e">
        <f>RANK(K43,K7:K51,1)</f>
        <v>#N/A</v>
      </c>
      <c r="Z43" s="370" t="e">
        <f t="shared" si="2"/>
        <v>#DIV/0!</v>
      </c>
      <c r="AA43" s="333">
        <f t="shared" si="3"/>
        <v>0</v>
      </c>
      <c r="AB43" s="178">
        <f t="shared" si="4"/>
        <v>0</v>
      </c>
      <c r="AC43" s="372" t="e">
        <f t="shared" si="5"/>
        <v>#DIV/0!</v>
      </c>
      <c r="AD43" s="331">
        <f t="shared" si="6"/>
        <v>0</v>
      </c>
      <c r="AE43" s="331" t="e">
        <f t="shared" si="7"/>
        <v>#DIV/0!</v>
      </c>
      <c r="AF43" s="371">
        <f t="shared" si="8"/>
        <v>0</v>
      </c>
      <c r="AG43" s="333">
        <f t="shared" si="9"/>
        <v>0</v>
      </c>
      <c r="AH43" s="332">
        <f t="shared" si="10"/>
        <v>0</v>
      </c>
      <c r="AI43" s="335"/>
      <c r="AJ43" s="178"/>
      <c r="AK43" s="336"/>
      <c r="AL43" s="178"/>
      <c r="AM43" s="178"/>
      <c r="AN43" s="178"/>
      <c r="AO43" s="178"/>
      <c r="AP43" s="182"/>
    </row>
    <row r="44" spans="1:42" ht="26.25" hidden="1" customHeight="1">
      <c r="A44" s="241"/>
      <c r="B44" s="241"/>
      <c r="C44" s="84"/>
      <c r="D44" s="22" t="s">
        <v>63</v>
      </c>
      <c r="E44" s="328"/>
      <c r="F44" s="341"/>
      <c r="G44" s="29"/>
      <c r="H44" s="30"/>
      <c r="I44" s="23">
        <f t="shared" si="0"/>
        <v>0</v>
      </c>
      <c r="J44" s="320">
        <f t="shared" si="1"/>
        <v>0</v>
      </c>
      <c r="K44" s="244"/>
      <c r="L44" s="247"/>
      <c r="Z44" s="370"/>
      <c r="AA44" s="333"/>
      <c r="AB44" s="178"/>
      <c r="AC44" s="372"/>
      <c r="AD44" s="331"/>
      <c r="AE44" s="331"/>
      <c r="AF44" s="371">
        <f t="shared" si="8"/>
        <v>0</v>
      </c>
      <c r="AG44" s="333">
        <f t="shared" si="9"/>
        <v>0</v>
      </c>
      <c r="AH44" s="332">
        <f t="shared" si="10"/>
        <v>0</v>
      </c>
      <c r="AI44" s="335"/>
      <c r="AJ44" s="178"/>
      <c r="AK44" s="336"/>
      <c r="AL44" s="178"/>
      <c r="AM44" s="178"/>
      <c r="AN44" s="178"/>
      <c r="AO44" s="178"/>
      <c r="AP44" s="182"/>
    </row>
    <row r="45" spans="1:42" ht="26.25" hidden="1" customHeight="1" thickBot="1">
      <c r="A45" s="249"/>
      <c r="B45" s="249"/>
      <c r="C45" s="85"/>
      <c r="D45" s="33" t="s">
        <v>88</v>
      </c>
      <c r="E45" s="329"/>
      <c r="F45" s="342"/>
      <c r="G45" s="34"/>
      <c r="H45" s="35"/>
      <c r="I45" s="96">
        <f t="shared" si="0"/>
        <v>0</v>
      </c>
      <c r="J45" s="322">
        <f t="shared" si="1"/>
        <v>0</v>
      </c>
      <c r="K45" s="250"/>
      <c r="L45" s="251"/>
      <c r="Z45" s="370"/>
      <c r="AA45" s="333"/>
      <c r="AB45" s="178"/>
      <c r="AC45" s="372"/>
      <c r="AD45" s="331"/>
      <c r="AE45" s="331"/>
      <c r="AF45" s="371">
        <f t="shared" si="8"/>
        <v>0</v>
      </c>
      <c r="AG45" s="333">
        <f t="shared" si="9"/>
        <v>0</v>
      </c>
      <c r="AH45" s="332">
        <f t="shared" si="10"/>
        <v>0</v>
      </c>
      <c r="AI45" s="335"/>
      <c r="AJ45" s="178"/>
      <c r="AK45" s="336"/>
      <c r="AL45" s="178"/>
      <c r="AM45" s="178"/>
      <c r="AN45" s="178"/>
      <c r="AO45" s="178"/>
      <c r="AP45" s="182"/>
    </row>
    <row r="46" spans="1:42" ht="26.25" hidden="1" customHeight="1">
      <c r="A46" s="240">
        <v>14</v>
      </c>
      <c r="B46" s="240"/>
      <c r="C46" s="97"/>
      <c r="D46" s="19" t="s">
        <v>67</v>
      </c>
      <c r="E46" s="325"/>
      <c r="F46" s="340"/>
      <c r="G46" s="101"/>
      <c r="H46" s="102"/>
      <c r="I46" s="20">
        <f t="shared" si="0"/>
        <v>0</v>
      </c>
      <c r="J46" s="127">
        <f t="shared" si="1"/>
        <v>0</v>
      </c>
      <c r="K46" s="243"/>
      <c r="L46" s="246" t="e">
        <f>RANK(K46,K7:K51,1)</f>
        <v>#N/A</v>
      </c>
      <c r="Z46" s="370" t="e">
        <f t="shared" si="2"/>
        <v>#DIV/0!</v>
      </c>
      <c r="AA46" s="333">
        <f t="shared" si="3"/>
        <v>0</v>
      </c>
      <c r="AB46" s="178">
        <f t="shared" si="4"/>
        <v>0</v>
      </c>
      <c r="AC46" s="372" t="e">
        <f t="shared" si="5"/>
        <v>#DIV/0!</v>
      </c>
      <c r="AD46" s="331">
        <f t="shared" si="6"/>
        <v>0</v>
      </c>
      <c r="AE46" s="331" t="e">
        <f t="shared" si="7"/>
        <v>#DIV/0!</v>
      </c>
      <c r="AF46" s="371">
        <f t="shared" si="8"/>
        <v>0</v>
      </c>
      <c r="AG46" s="333">
        <f t="shared" si="9"/>
        <v>0</v>
      </c>
      <c r="AH46" s="332">
        <f t="shared" si="10"/>
        <v>0</v>
      </c>
      <c r="AI46" s="335"/>
      <c r="AJ46" s="178"/>
      <c r="AK46" s="336"/>
      <c r="AL46" s="178"/>
      <c r="AM46" s="178"/>
      <c r="AN46" s="178"/>
      <c r="AO46" s="178"/>
      <c r="AP46" s="182"/>
    </row>
    <row r="47" spans="1:42" ht="26.25" hidden="1" customHeight="1">
      <c r="A47" s="241"/>
      <c r="B47" s="241"/>
      <c r="C47" s="84"/>
      <c r="D47" s="22" t="s">
        <v>66</v>
      </c>
      <c r="E47" s="328"/>
      <c r="F47" s="341"/>
      <c r="G47" s="29"/>
      <c r="H47" s="30"/>
      <c r="I47" s="23">
        <f t="shared" si="0"/>
        <v>0</v>
      </c>
      <c r="J47" s="320">
        <f t="shared" si="1"/>
        <v>0</v>
      </c>
      <c r="K47" s="244"/>
      <c r="L47" s="247"/>
      <c r="Z47" s="370"/>
      <c r="AA47" s="333"/>
      <c r="AB47" s="178"/>
      <c r="AC47" s="372"/>
      <c r="AD47" s="331"/>
      <c r="AE47" s="331"/>
      <c r="AF47" s="371">
        <f t="shared" si="8"/>
        <v>0</v>
      </c>
      <c r="AG47" s="333">
        <f t="shared" si="9"/>
        <v>0</v>
      </c>
      <c r="AH47" s="332">
        <f t="shared" si="10"/>
        <v>0</v>
      </c>
      <c r="AI47" s="335"/>
      <c r="AJ47" s="178"/>
      <c r="AK47" s="336"/>
      <c r="AL47" s="178"/>
      <c r="AM47" s="178"/>
      <c r="AN47" s="178"/>
      <c r="AO47" s="178"/>
      <c r="AP47" s="182"/>
    </row>
    <row r="48" spans="1:42" ht="26.25" hidden="1" customHeight="1" thickBot="1">
      <c r="A48" s="242"/>
      <c r="B48" s="242"/>
      <c r="C48" s="86"/>
      <c r="D48" s="36" t="s">
        <v>89</v>
      </c>
      <c r="E48" s="327"/>
      <c r="F48" s="342"/>
      <c r="G48" s="38"/>
      <c r="H48" s="39"/>
      <c r="I48" s="71">
        <f t="shared" si="0"/>
        <v>0</v>
      </c>
      <c r="J48" s="321">
        <f t="shared" si="1"/>
        <v>0</v>
      </c>
      <c r="K48" s="245"/>
      <c r="L48" s="248"/>
      <c r="Z48" s="370"/>
      <c r="AA48" s="333"/>
      <c r="AB48" s="178"/>
      <c r="AC48" s="372"/>
      <c r="AD48" s="331"/>
      <c r="AE48" s="331"/>
      <c r="AF48" s="371">
        <f t="shared" si="8"/>
        <v>0</v>
      </c>
      <c r="AG48" s="333">
        <f t="shared" si="9"/>
        <v>0</v>
      </c>
      <c r="AH48" s="332">
        <f t="shared" si="10"/>
        <v>0</v>
      </c>
      <c r="AI48" s="335"/>
      <c r="AJ48" s="178"/>
      <c r="AK48" s="336"/>
      <c r="AL48" s="178"/>
      <c r="AM48" s="178"/>
      <c r="AN48" s="178"/>
      <c r="AO48" s="178"/>
      <c r="AP48" s="182"/>
    </row>
    <row r="49" spans="1:42" ht="27" hidden="1" customHeight="1">
      <c r="A49" s="240">
        <v>15</v>
      </c>
      <c r="B49" s="240"/>
      <c r="C49" s="97"/>
      <c r="D49" s="19" t="s">
        <v>90</v>
      </c>
      <c r="E49" s="325"/>
      <c r="F49" s="340"/>
      <c r="G49" s="101"/>
      <c r="H49" s="102"/>
      <c r="I49" s="20">
        <f t="shared" si="0"/>
        <v>0</v>
      </c>
      <c r="J49" s="127">
        <f t="shared" si="1"/>
        <v>0</v>
      </c>
      <c r="K49" s="243"/>
      <c r="L49" s="246" t="e">
        <f>RANK(K49,K7:K51,1)</f>
        <v>#N/A</v>
      </c>
      <c r="Z49" s="370" t="e">
        <f t="shared" si="2"/>
        <v>#DIV/0!</v>
      </c>
      <c r="AA49" s="333">
        <f t="shared" si="3"/>
        <v>0</v>
      </c>
      <c r="AB49" s="178">
        <f t="shared" si="4"/>
        <v>0</v>
      </c>
      <c r="AC49" s="372" t="e">
        <f t="shared" si="5"/>
        <v>#DIV/0!</v>
      </c>
      <c r="AD49" s="331">
        <f t="shared" si="6"/>
        <v>0</v>
      </c>
      <c r="AE49" s="331" t="e">
        <f t="shared" si="7"/>
        <v>#DIV/0!</v>
      </c>
      <c r="AF49" s="371">
        <f t="shared" si="8"/>
        <v>0</v>
      </c>
      <c r="AG49" s="333">
        <f t="shared" si="9"/>
        <v>0</v>
      </c>
      <c r="AH49" s="332">
        <f t="shared" si="10"/>
        <v>0</v>
      </c>
      <c r="AI49" s="335"/>
      <c r="AJ49" s="178"/>
      <c r="AK49" s="336"/>
      <c r="AL49" s="178"/>
      <c r="AM49" s="178"/>
      <c r="AN49" s="178"/>
      <c r="AO49" s="178"/>
      <c r="AP49" s="182"/>
    </row>
    <row r="50" spans="1:42" ht="27" hidden="1" customHeight="1">
      <c r="A50" s="241"/>
      <c r="B50" s="241"/>
      <c r="C50" s="84"/>
      <c r="D50" s="22" t="s">
        <v>91</v>
      </c>
      <c r="E50" s="328"/>
      <c r="F50" s="341"/>
      <c r="G50" s="29"/>
      <c r="H50" s="30"/>
      <c r="I50" s="23">
        <f t="shared" si="0"/>
        <v>0</v>
      </c>
      <c r="J50" s="320">
        <f t="shared" si="1"/>
        <v>0</v>
      </c>
      <c r="K50" s="244"/>
      <c r="L50" s="247"/>
      <c r="Z50" s="370"/>
      <c r="AA50" s="333"/>
      <c r="AB50" s="178"/>
      <c r="AC50" s="372"/>
      <c r="AD50" s="331"/>
      <c r="AE50" s="331"/>
      <c r="AF50" s="372"/>
      <c r="AG50" s="178"/>
      <c r="AH50" s="335"/>
      <c r="AI50" s="335"/>
      <c r="AJ50" s="178"/>
      <c r="AK50" s="336"/>
      <c r="AL50" s="178"/>
      <c r="AM50" s="178"/>
      <c r="AN50" s="178"/>
      <c r="AO50" s="178"/>
      <c r="AP50" s="182"/>
    </row>
    <row r="51" spans="1:42" ht="27" hidden="1" customHeight="1" thickBot="1">
      <c r="A51" s="242"/>
      <c r="B51" s="242"/>
      <c r="C51" s="86"/>
      <c r="D51" s="36" t="s">
        <v>92</v>
      </c>
      <c r="E51" s="327"/>
      <c r="F51" s="342"/>
      <c r="G51" s="38"/>
      <c r="H51" s="39"/>
      <c r="I51" s="71">
        <f t="shared" si="0"/>
        <v>0</v>
      </c>
      <c r="J51" s="321">
        <f t="shared" si="1"/>
        <v>0</v>
      </c>
      <c r="K51" s="245"/>
      <c r="L51" s="248"/>
      <c r="Z51" s="373"/>
      <c r="AA51" s="374"/>
      <c r="AB51" s="363"/>
      <c r="AC51" s="376"/>
      <c r="AD51" s="375"/>
      <c r="AE51" s="375"/>
      <c r="AF51" s="376"/>
      <c r="AG51" s="363"/>
      <c r="AH51" s="362"/>
      <c r="AI51" s="362"/>
      <c r="AJ51" s="363"/>
      <c r="AK51" s="364"/>
      <c r="AL51" s="363"/>
      <c r="AM51" s="363"/>
      <c r="AN51" s="363"/>
      <c r="AO51" s="363"/>
      <c r="AP51" s="365"/>
    </row>
    <row r="52" spans="1:42" ht="27" customHeight="1"/>
  </sheetData>
  <mergeCells count="92">
    <mergeCell ref="AF4:AM4"/>
    <mergeCell ref="AK5:AM5"/>
    <mergeCell ref="F7:F9"/>
    <mergeCell ref="F13:F15"/>
    <mergeCell ref="F10:F12"/>
    <mergeCell ref="Z5:AE5"/>
    <mergeCell ref="W13:X15"/>
    <mergeCell ref="M11:M15"/>
    <mergeCell ref="N6:U6"/>
    <mergeCell ref="M8:M9"/>
    <mergeCell ref="W11:X12"/>
    <mergeCell ref="A40:A42"/>
    <mergeCell ref="B40:B42"/>
    <mergeCell ref="K40:K42"/>
    <mergeCell ref="L40:L42"/>
    <mergeCell ref="A34:A36"/>
    <mergeCell ref="B34:B36"/>
    <mergeCell ref="K34:K36"/>
    <mergeCell ref="L34:L36"/>
    <mergeCell ref="A37:A39"/>
    <mergeCell ref="B37:B39"/>
    <mergeCell ref="K37:K39"/>
    <mergeCell ref="L37:L39"/>
    <mergeCell ref="F37:F39"/>
    <mergeCell ref="F34:F36"/>
    <mergeCell ref="F40:F42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F16:F18"/>
    <mergeCell ref="A19:A21"/>
    <mergeCell ref="B19:B21"/>
    <mergeCell ref="K19:K21"/>
    <mergeCell ref="L19:L21"/>
    <mergeCell ref="A22:A24"/>
    <mergeCell ref="B22:B24"/>
    <mergeCell ref="K22:K24"/>
    <mergeCell ref="L22:L24"/>
    <mergeCell ref="F19:F21"/>
    <mergeCell ref="F22:F24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  <mergeCell ref="F25:F27"/>
    <mergeCell ref="F31:F33"/>
    <mergeCell ref="F28:F30"/>
    <mergeCell ref="A49:A51"/>
    <mergeCell ref="B49:B51"/>
    <mergeCell ref="K49:K51"/>
    <mergeCell ref="L49:L51"/>
    <mergeCell ref="A43:A45"/>
    <mergeCell ref="B43:B45"/>
    <mergeCell ref="K43:K45"/>
    <mergeCell ref="L43:L45"/>
    <mergeCell ref="A46:A48"/>
    <mergeCell ref="B46:B48"/>
    <mergeCell ref="K46:K48"/>
    <mergeCell ref="L46:L48"/>
    <mergeCell ref="F43:F45"/>
    <mergeCell ref="F49:F51"/>
    <mergeCell ref="F46:F48"/>
  </mergeCells>
  <phoneticPr fontId="30" type="noConversion"/>
  <pageMargins left="0.31496062992125984" right="0.31496062992125984" top="0.15748031496062992" bottom="0.11811023622047245" header="0.31496062992125984" footer="0.31496062992125984"/>
  <pageSetup paperSize="9" scale="43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P84"/>
  <sheetViews>
    <sheetView topLeftCell="E4" zoomScale="90" zoomScaleNormal="90" workbookViewId="0">
      <selection activeCell="F18" sqref="F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214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215</v>
      </c>
      <c r="C8" s="148" t="s">
        <v>217</v>
      </c>
      <c r="D8" s="189">
        <f>COUNTA(C21:C85)</f>
        <v>31</v>
      </c>
      <c r="E8" s="153">
        <f>COUNTA(C21:C85)</f>
        <v>31</v>
      </c>
      <c r="F8" s="224">
        <f>MIN(C21:C84)</f>
        <v>39.83</v>
      </c>
      <c r="G8" s="192">
        <f>AVERAGE(C21:C87)</f>
        <v>40.264838709677413</v>
      </c>
      <c r="H8" s="134">
        <v>5</v>
      </c>
      <c r="I8" s="158">
        <f>G8-F8</f>
        <v>0.43483870967741467</v>
      </c>
      <c r="J8" s="163">
        <v>1.4479166666666668E-2</v>
      </c>
      <c r="K8" s="170">
        <f>J8</f>
        <v>1.4479166666666668E-2</v>
      </c>
      <c r="L8" s="171">
        <f>K8</f>
        <v>1.4479166666666668E-2</v>
      </c>
      <c r="M8" s="187" t="s">
        <v>135</v>
      </c>
      <c r="N8" s="135"/>
      <c r="O8" s="133"/>
      <c r="P8" s="42"/>
    </row>
    <row r="9" spans="1:16" s="3" customFormat="1" ht="30" customHeight="1">
      <c r="A9" s="146">
        <v>2</v>
      </c>
      <c r="B9" s="152" t="s">
        <v>216</v>
      </c>
      <c r="C9" s="149" t="s">
        <v>218</v>
      </c>
      <c r="D9" s="43">
        <f>COUNTA(D21:D85)+D8+1</f>
        <v>51</v>
      </c>
      <c r="E9" s="154">
        <f>COUNTA(D21:D85)+1</f>
        <v>20</v>
      </c>
      <c r="F9" s="225">
        <f>MIN(D21:D84)</f>
        <v>39.909999999999997</v>
      </c>
      <c r="G9" s="111">
        <f>AVERAGE(D21:D86)</f>
        <v>40.176842105263162</v>
      </c>
      <c r="H9" s="41">
        <v>2</v>
      </c>
      <c r="I9" s="159">
        <f>G9-F9</f>
        <v>0.26684210526316576</v>
      </c>
      <c r="J9" s="164">
        <v>2.4895833333333336E-2</v>
      </c>
      <c r="K9" s="172">
        <f>J9-J8</f>
        <v>1.0416666666666668E-2</v>
      </c>
      <c r="L9" s="173">
        <f>K9</f>
        <v>1.0416666666666668E-2</v>
      </c>
      <c r="M9" s="188" t="s">
        <v>144</v>
      </c>
      <c r="N9" s="136"/>
      <c r="O9" s="108"/>
      <c r="P9" s="42"/>
    </row>
    <row r="10" spans="1:16" s="3" customFormat="1" ht="30" customHeight="1" thickBot="1">
      <c r="A10" s="146">
        <v>3</v>
      </c>
      <c r="B10" s="152" t="s">
        <v>215</v>
      </c>
      <c r="C10" s="149" t="s">
        <v>219</v>
      </c>
      <c r="D10" s="43">
        <f>COUNTA(E21:E85)+D9+1</f>
        <v>106</v>
      </c>
      <c r="E10" s="154">
        <f>COUNTA(E21:E85)+1</f>
        <v>55</v>
      </c>
      <c r="F10" s="392">
        <f>MIN(E21:E86)</f>
        <v>39.57</v>
      </c>
      <c r="G10" s="110">
        <f>AVERAGE(E21:E87)</f>
        <v>39.811296296296284</v>
      </c>
      <c r="H10" s="41">
        <v>11</v>
      </c>
      <c r="I10" s="159">
        <f t="shared" ref="I10:I15" si="0">G10-F10</f>
        <v>0.24129629629628369</v>
      </c>
      <c r="J10" s="164">
        <v>5.1354166666666666E-2</v>
      </c>
      <c r="K10" s="172">
        <f>J10-J9</f>
        <v>2.645833333333333E-2</v>
      </c>
      <c r="L10" s="173">
        <f>K10+L8</f>
        <v>4.0937500000000002E-2</v>
      </c>
      <c r="M10" s="188" t="s">
        <v>159</v>
      </c>
      <c r="N10" s="137"/>
      <c r="O10" s="120"/>
      <c r="P10" s="42"/>
    </row>
    <row r="11" spans="1:16" s="3" customFormat="1" ht="30" customHeight="1" thickBot="1">
      <c r="A11" s="146">
        <v>4</v>
      </c>
      <c r="B11" s="152" t="s">
        <v>216</v>
      </c>
      <c r="C11" s="149" t="s">
        <v>220</v>
      </c>
      <c r="D11" s="43">
        <f>COUNTA(F21:F85)+D10+1</f>
        <v>171</v>
      </c>
      <c r="E11" s="154">
        <f>COUNTA(F21:F85)+1</f>
        <v>65</v>
      </c>
      <c r="F11" s="393">
        <f>MIN(F21:F86)</f>
        <v>39.49</v>
      </c>
      <c r="G11" s="110">
        <f>AVERAGE(F21:F86)</f>
        <v>39.814687500000005</v>
      </c>
      <c r="H11" s="41">
        <v>4</v>
      </c>
      <c r="I11" s="159">
        <f t="shared" si="0"/>
        <v>0.32468750000000313</v>
      </c>
      <c r="J11" s="164">
        <v>8.2430555555555562E-2</v>
      </c>
      <c r="K11" s="172">
        <f>J11-J10</f>
        <v>3.1076388888888896E-2</v>
      </c>
      <c r="L11" s="173">
        <f>K11+L9</f>
        <v>4.1493055555555561E-2</v>
      </c>
      <c r="M11" s="188" t="s">
        <v>171</v>
      </c>
      <c r="N11" s="136"/>
      <c r="O11" s="108"/>
      <c r="P11" s="42"/>
    </row>
    <row r="12" spans="1:16" s="3" customFormat="1" ht="30" customHeight="1" thickBot="1">
      <c r="A12" s="146">
        <v>5</v>
      </c>
      <c r="B12" s="198" t="s">
        <v>215</v>
      </c>
      <c r="C12" s="150" t="s">
        <v>221</v>
      </c>
      <c r="D12" s="43">
        <f>COUNTA(G21:G85)+D11+1</f>
        <v>234</v>
      </c>
      <c r="E12" s="154">
        <f>COUNTA(G21:G85)+1</f>
        <v>63</v>
      </c>
      <c r="F12" s="391">
        <f>MIN(G21:G86)</f>
        <v>39.47</v>
      </c>
      <c r="G12" s="110">
        <f>AVERAGE(G21:G886)</f>
        <v>39.755322580645171</v>
      </c>
      <c r="H12" s="41">
        <v>5</v>
      </c>
      <c r="I12" s="159">
        <f t="shared" si="0"/>
        <v>0.2853225806451718</v>
      </c>
      <c r="J12" s="164">
        <v>0.11252314814814814</v>
      </c>
      <c r="K12" s="172">
        <f>J12-J11</f>
        <v>3.0092592592592574E-2</v>
      </c>
      <c r="L12" s="173">
        <f t="shared" ref="L12:L15" si="1">K12+L10</f>
        <v>7.1030092592592575E-2</v>
      </c>
      <c r="M12" s="188" t="s">
        <v>183</v>
      </c>
      <c r="N12" s="136"/>
      <c r="O12" s="109"/>
    </row>
    <row r="13" spans="1:16" s="3" customFormat="1" ht="30" customHeight="1">
      <c r="A13" s="146">
        <v>6</v>
      </c>
      <c r="B13" s="198" t="s">
        <v>216</v>
      </c>
      <c r="C13" s="150" t="s">
        <v>217</v>
      </c>
      <c r="D13" s="43">
        <f>COUNTA(H21:H85)+D12+1</f>
        <v>269</v>
      </c>
      <c r="E13" s="154">
        <f>COUNTA(H21:H85)+1</f>
        <v>35</v>
      </c>
      <c r="F13" s="191">
        <f>MIN(H21:H86)</f>
        <v>39.729999999999997</v>
      </c>
      <c r="G13" s="110">
        <f>AVERAGE(H21:H86)</f>
        <v>39.95323529411764</v>
      </c>
      <c r="H13" s="41">
        <v>7</v>
      </c>
      <c r="I13" s="159">
        <f>G13-F13</f>
        <v>0.22323529411764298</v>
      </c>
      <c r="J13" s="164">
        <v>0.12983796296296296</v>
      </c>
      <c r="K13" s="172">
        <f t="shared" ref="K13:K15" si="2">J13-J12</f>
        <v>1.7314814814814825E-2</v>
      </c>
      <c r="L13" s="173">
        <f t="shared" si="1"/>
        <v>5.8807870370370385E-2</v>
      </c>
      <c r="M13" s="188" t="s">
        <v>177</v>
      </c>
      <c r="N13" s="136"/>
      <c r="O13" s="109"/>
    </row>
    <row r="14" spans="1:16" s="3" customFormat="1" ht="30" customHeight="1">
      <c r="A14" s="146">
        <v>7</v>
      </c>
      <c r="B14" s="198" t="s">
        <v>216</v>
      </c>
      <c r="C14" s="150" t="s">
        <v>222</v>
      </c>
      <c r="D14" s="43">
        <f>COUNTA(I21:I85)+D13+1</f>
        <v>317</v>
      </c>
      <c r="E14" s="154">
        <f>COUNTA(I21:I85)+1</f>
        <v>48</v>
      </c>
      <c r="F14" s="160">
        <f>MIN(I21:I86)</f>
        <v>39.53</v>
      </c>
      <c r="G14" s="67">
        <f>AVERAGE(I21:I86)</f>
        <v>39.840212765957439</v>
      </c>
      <c r="H14" s="41">
        <v>3</v>
      </c>
      <c r="I14" s="159">
        <f t="shared" si="0"/>
        <v>0.31021276595743785</v>
      </c>
      <c r="J14" s="164">
        <v>0.15309027777777778</v>
      </c>
      <c r="K14" s="172">
        <f t="shared" si="2"/>
        <v>2.3252314814814823E-2</v>
      </c>
      <c r="L14" s="174">
        <f>K14+L13</f>
        <v>8.2060185185185208E-2</v>
      </c>
      <c r="M14" s="188" t="s">
        <v>207</v>
      </c>
      <c r="N14" s="136"/>
      <c r="O14" s="109"/>
    </row>
    <row r="15" spans="1:16" s="3" customFormat="1" ht="30" customHeight="1" thickBot="1">
      <c r="A15" s="147" t="s">
        <v>37</v>
      </c>
      <c r="B15" s="197" t="s">
        <v>215</v>
      </c>
      <c r="C15" s="151" t="s">
        <v>217</v>
      </c>
      <c r="D15" s="190">
        <f>COUNTA(J21:J85)+D14+1</f>
        <v>344</v>
      </c>
      <c r="E15" s="155">
        <f>COUNTA(J21:J85)+1</f>
        <v>27</v>
      </c>
      <c r="F15" s="161">
        <f>MIN(J21:J86)</f>
        <v>39.909999999999997</v>
      </c>
      <c r="G15" s="138">
        <f>AVERAGE(J21:J86)</f>
        <v>40.149230769230776</v>
      </c>
      <c r="H15" s="139">
        <v>4</v>
      </c>
      <c r="I15" s="162">
        <f t="shared" si="0"/>
        <v>0.23923076923077957</v>
      </c>
      <c r="J15" s="165" t="str">
        <f>'Общие результаты'!G6</f>
        <v>4:00:05</v>
      </c>
      <c r="K15" s="175">
        <f t="shared" si="2"/>
        <v>1.3634259259259263E-2</v>
      </c>
      <c r="L15" s="176">
        <f>K15+L12</f>
        <v>8.4664351851851838E-2</v>
      </c>
      <c r="M15" s="167"/>
      <c r="N15" s="388" t="s">
        <v>274</v>
      </c>
      <c r="O15" s="389" t="s">
        <v>275</v>
      </c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AVERAGE(F8,F10,F12,F15)</f>
        <v>39.695</v>
      </c>
      <c r="G16" s="73">
        <f>AVERAGE(G8,G10,G12,G15)</f>
        <v>39.995172088962413</v>
      </c>
      <c r="H16" s="118" t="s">
        <v>231</v>
      </c>
      <c r="I16" s="74">
        <f>AVERAGE(I8,I10,I12,I15)</f>
        <v>0.30017208896241243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AVERAGE(F9,F11,F13,F14)</f>
        <v>39.664999999999999</v>
      </c>
      <c r="G17" s="49">
        <f>AVERAGE(G9,G11,G13,G14)</f>
        <v>39.946244416334558</v>
      </c>
      <c r="H17" s="119" t="s">
        <v>232</v>
      </c>
      <c r="I17" s="50">
        <f>AVERAGE(I9,I11,I13,I14)</f>
        <v>0.28124441633456243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39.679999999999993</v>
      </c>
      <c r="G18" s="53">
        <f>AVERAGE(C21:J90)</f>
        <v>39.908397626112787</v>
      </c>
      <c r="H18" s="54"/>
      <c r="I18" s="55">
        <f>AVERAGE(I8:I15)</f>
        <v>0.29070825264848743</v>
      </c>
      <c r="J18" s="47"/>
      <c r="K18" s="47"/>
      <c r="L18" s="47"/>
      <c r="M18" s="51"/>
      <c r="N18" s="51"/>
    </row>
    <row r="20" spans="1:14" ht="15.75" thickBot="1">
      <c r="C20" s="56" t="str">
        <f>B8</f>
        <v>Петушков Андрей</v>
      </c>
      <c r="D20" s="56" t="str">
        <f>B9</f>
        <v>Мифтахутдинов Ильяс</v>
      </c>
      <c r="E20" s="17" t="str">
        <f>B10</f>
        <v>Петушков Андрей</v>
      </c>
      <c r="F20" s="17" t="str">
        <f>B11</f>
        <v>Мифтахутдинов Ильяс</v>
      </c>
      <c r="G20" s="17" t="str">
        <f>B12</f>
        <v>Петушков Андрей</v>
      </c>
      <c r="H20" s="17" t="str">
        <f>B13</f>
        <v>Мифтахутдинов Ильяс</v>
      </c>
      <c r="I20" s="17" t="str">
        <f>B14</f>
        <v>Мифтахутдинов Ильяс</v>
      </c>
      <c r="J20" s="17" t="str">
        <f>B15</f>
        <v>Петушков Андрей</v>
      </c>
    </row>
    <row r="21" spans="1:14">
      <c r="B21" s="1">
        <v>1</v>
      </c>
      <c r="C21" s="57">
        <v>43.93</v>
      </c>
      <c r="D21" s="58">
        <v>40.69</v>
      </c>
      <c r="E21" s="58">
        <v>40.17</v>
      </c>
      <c r="F21" s="58">
        <v>39.880000000000003</v>
      </c>
      <c r="G21" s="58">
        <v>39.82</v>
      </c>
      <c r="H21" s="58">
        <v>40.22</v>
      </c>
      <c r="I21" s="179">
        <v>39.94</v>
      </c>
      <c r="J21" s="180">
        <v>40.520000000000003</v>
      </c>
      <c r="K21" s="177"/>
      <c r="M21" s="2"/>
      <c r="N21" s="2"/>
    </row>
    <row r="22" spans="1:14">
      <c r="B22" s="1">
        <v>2</v>
      </c>
      <c r="C22" s="59">
        <v>40.520000000000003</v>
      </c>
      <c r="D22" s="60">
        <v>40.44</v>
      </c>
      <c r="E22" s="60">
        <v>40.14</v>
      </c>
      <c r="F22" s="60">
        <v>39.86</v>
      </c>
      <c r="G22" s="60">
        <v>39.69</v>
      </c>
      <c r="H22" s="60">
        <v>40.15</v>
      </c>
      <c r="I22" s="177">
        <v>39.909999999999997</v>
      </c>
      <c r="J22" s="181">
        <v>40.4</v>
      </c>
      <c r="K22" s="177"/>
      <c r="M22" s="3"/>
      <c r="N22" s="3"/>
    </row>
    <row r="23" spans="1:14">
      <c r="B23" s="1">
        <v>3</v>
      </c>
      <c r="C23" s="59">
        <v>41.06</v>
      </c>
      <c r="D23" s="60">
        <v>40.020000000000003</v>
      </c>
      <c r="E23" s="60">
        <v>39.880000000000003</v>
      </c>
      <c r="F23" s="60">
        <v>40.11</v>
      </c>
      <c r="G23" s="60">
        <v>39.51</v>
      </c>
      <c r="H23" s="60">
        <v>40.21</v>
      </c>
      <c r="I23" s="177">
        <v>39.799999999999997</v>
      </c>
      <c r="J23" s="181">
        <v>40.29</v>
      </c>
      <c r="K23" s="177"/>
      <c r="M23" s="3"/>
      <c r="N23" s="3"/>
    </row>
    <row r="24" spans="1:14">
      <c r="B24" s="1">
        <v>4</v>
      </c>
      <c r="C24" s="59">
        <v>40.549999999999997</v>
      </c>
      <c r="D24" s="60">
        <v>40.07</v>
      </c>
      <c r="E24" s="60">
        <v>39.83</v>
      </c>
      <c r="F24" s="60">
        <v>40.22</v>
      </c>
      <c r="G24" s="60">
        <v>39.659999999999997</v>
      </c>
      <c r="H24" s="60">
        <v>40.15</v>
      </c>
      <c r="I24" s="177">
        <v>39.76</v>
      </c>
      <c r="J24" s="181">
        <v>40.54</v>
      </c>
      <c r="K24" s="177"/>
      <c r="M24" s="3"/>
      <c r="N24" s="3"/>
    </row>
    <row r="25" spans="1:14">
      <c r="B25" s="1">
        <v>5</v>
      </c>
      <c r="C25" s="59">
        <v>40.01</v>
      </c>
      <c r="D25" s="60">
        <v>40.049999999999997</v>
      </c>
      <c r="E25" s="60">
        <v>39.78</v>
      </c>
      <c r="F25" s="60">
        <v>40.61</v>
      </c>
      <c r="G25" s="60">
        <v>39.700000000000003</v>
      </c>
      <c r="H25" s="60">
        <v>39.93</v>
      </c>
      <c r="I25" s="177">
        <v>39.67</v>
      </c>
      <c r="J25" s="181">
        <v>40.4</v>
      </c>
      <c r="K25" s="177"/>
    </row>
    <row r="26" spans="1:14">
      <c r="B26" s="1">
        <v>6</v>
      </c>
      <c r="C26" s="59">
        <v>39.96</v>
      </c>
      <c r="D26" s="60">
        <v>39.909999999999997</v>
      </c>
      <c r="E26" s="60">
        <v>39.770000000000003</v>
      </c>
      <c r="F26" s="60">
        <v>39.700000000000003</v>
      </c>
      <c r="G26" s="60">
        <v>39.71</v>
      </c>
      <c r="H26" s="60">
        <v>39.869999999999997</v>
      </c>
      <c r="I26" s="177">
        <v>39.61</v>
      </c>
      <c r="J26" s="181">
        <v>40.17</v>
      </c>
      <c r="K26" s="177"/>
    </row>
    <row r="27" spans="1:14">
      <c r="B27" s="1">
        <v>7</v>
      </c>
      <c r="C27" s="59">
        <v>40.020000000000003</v>
      </c>
      <c r="D27" s="60">
        <v>40.69</v>
      </c>
      <c r="E27" s="60">
        <v>39.58</v>
      </c>
      <c r="F27" s="60">
        <v>39.880000000000003</v>
      </c>
      <c r="G27" s="60">
        <v>39.61</v>
      </c>
      <c r="H27" s="60">
        <v>39.89</v>
      </c>
      <c r="I27" s="177">
        <v>39.82</v>
      </c>
      <c r="J27" s="181">
        <v>40.18</v>
      </c>
      <c r="K27" s="177"/>
    </row>
    <row r="28" spans="1:14">
      <c r="B28" s="1">
        <v>8</v>
      </c>
      <c r="C28" s="59">
        <v>39.979999999999997</v>
      </c>
      <c r="D28" s="60">
        <v>40.01</v>
      </c>
      <c r="E28" s="60">
        <v>39.67</v>
      </c>
      <c r="F28" s="60">
        <v>39.92</v>
      </c>
      <c r="G28" s="60">
        <v>39.76</v>
      </c>
      <c r="H28" s="60">
        <v>40.33</v>
      </c>
      <c r="I28" s="177">
        <v>39.67</v>
      </c>
      <c r="J28" s="181">
        <v>40.07</v>
      </c>
      <c r="K28" s="177"/>
    </row>
    <row r="29" spans="1:14">
      <c r="B29" s="1">
        <v>9</v>
      </c>
      <c r="C29" s="72">
        <v>40.32</v>
      </c>
      <c r="D29" s="60">
        <v>39.96</v>
      </c>
      <c r="E29" s="60">
        <v>39.729999999999997</v>
      </c>
      <c r="F29" s="60">
        <v>40.03</v>
      </c>
      <c r="G29" s="60">
        <v>39.840000000000003</v>
      </c>
      <c r="H29" s="60">
        <v>39.96</v>
      </c>
      <c r="I29" s="177">
        <v>39.76</v>
      </c>
      <c r="J29" s="181">
        <v>40.07</v>
      </c>
      <c r="K29" s="177"/>
    </row>
    <row r="30" spans="1:14">
      <c r="B30" s="1">
        <v>10</v>
      </c>
      <c r="C30" s="59">
        <v>39.92</v>
      </c>
      <c r="D30" s="60">
        <v>40.090000000000003</v>
      </c>
      <c r="E30" s="60">
        <v>39.619999999999997</v>
      </c>
      <c r="F30" s="60">
        <v>39.82</v>
      </c>
      <c r="G30" s="60">
        <v>39.94</v>
      </c>
      <c r="H30" s="60">
        <v>40.15</v>
      </c>
      <c r="I30" s="177">
        <v>39.799999999999997</v>
      </c>
      <c r="J30" s="181">
        <v>40.29</v>
      </c>
      <c r="K30" s="177"/>
    </row>
    <row r="31" spans="1:14">
      <c r="B31" s="1">
        <v>11</v>
      </c>
      <c r="C31" s="59">
        <v>39.89</v>
      </c>
      <c r="D31" s="60">
        <v>40.31</v>
      </c>
      <c r="E31" s="60">
        <v>39.76</v>
      </c>
      <c r="F31" s="60">
        <v>40.229999999999997</v>
      </c>
      <c r="G31" s="60">
        <v>39.770000000000003</v>
      </c>
      <c r="H31" s="60">
        <v>40.090000000000003</v>
      </c>
      <c r="I31" s="177">
        <v>39.72</v>
      </c>
      <c r="J31" s="181">
        <v>40.229999999999997</v>
      </c>
      <c r="K31" s="177"/>
    </row>
    <row r="32" spans="1:14">
      <c r="B32" s="1">
        <v>12</v>
      </c>
      <c r="C32" s="59">
        <v>40.119999999999997</v>
      </c>
      <c r="D32" s="60">
        <v>40.049999999999997</v>
      </c>
      <c r="E32" s="60">
        <v>39.61</v>
      </c>
      <c r="F32" s="60">
        <v>39.840000000000003</v>
      </c>
      <c r="G32" s="60">
        <v>39.729999999999997</v>
      </c>
      <c r="H32" s="60">
        <v>39.880000000000003</v>
      </c>
      <c r="I32" s="177">
        <v>39.69</v>
      </c>
      <c r="J32" s="181">
        <v>40.15</v>
      </c>
      <c r="K32" s="177"/>
    </row>
    <row r="33" spans="2:12">
      <c r="B33" s="1">
        <v>13</v>
      </c>
      <c r="C33" s="59">
        <v>39.9</v>
      </c>
      <c r="D33" s="60">
        <v>40.090000000000003</v>
      </c>
      <c r="E33" s="60">
        <v>39.72</v>
      </c>
      <c r="F33" s="60">
        <v>39.94</v>
      </c>
      <c r="G33" s="60">
        <v>39.69</v>
      </c>
      <c r="H33" s="60">
        <v>39.83</v>
      </c>
      <c r="I33" s="177">
        <v>39.799999999999997</v>
      </c>
      <c r="J33" s="181">
        <v>40.19</v>
      </c>
      <c r="K33" s="178"/>
      <c r="L33" s="1"/>
    </row>
    <row r="34" spans="2:12">
      <c r="B34" s="1">
        <v>14</v>
      </c>
      <c r="C34" s="62">
        <v>39.92</v>
      </c>
      <c r="D34" s="60">
        <v>40.06</v>
      </c>
      <c r="E34" s="60">
        <v>39.67</v>
      </c>
      <c r="F34" s="60">
        <v>39.78</v>
      </c>
      <c r="G34" s="60">
        <v>40.25</v>
      </c>
      <c r="H34" s="60">
        <v>39.79</v>
      </c>
      <c r="I34" s="177">
        <v>40.17</v>
      </c>
      <c r="J34" s="181">
        <v>40.07</v>
      </c>
      <c r="K34" s="178"/>
      <c r="L34" s="1"/>
    </row>
    <row r="35" spans="2:12">
      <c r="B35" s="1">
        <v>15</v>
      </c>
      <c r="C35" s="59">
        <v>40.090000000000003</v>
      </c>
      <c r="D35" s="60">
        <v>40.1</v>
      </c>
      <c r="E35" s="60">
        <v>39.840000000000003</v>
      </c>
      <c r="F35" s="60">
        <v>39.659999999999997</v>
      </c>
      <c r="G35" s="60">
        <v>39.76</v>
      </c>
      <c r="H35" s="60">
        <v>39.979999999999997</v>
      </c>
      <c r="I35" s="177">
        <v>40.520000000000003</v>
      </c>
      <c r="J35" s="181">
        <v>40.1</v>
      </c>
      <c r="K35" s="178"/>
      <c r="L35" s="1"/>
    </row>
    <row r="36" spans="2:12">
      <c r="B36" s="1">
        <v>16</v>
      </c>
      <c r="C36" s="59">
        <v>40.08</v>
      </c>
      <c r="D36" s="76">
        <v>40.14</v>
      </c>
      <c r="E36" s="60">
        <v>39.700000000000003</v>
      </c>
      <c r="F36" s="60">
        <v>39.6</v>
      </c>
      <c r="G36" s="60">
        <v>39.54</v>
      </c>
      <c r="H36" s="60">
        <v>39.880000000000003</v>
      </c>
      <c r="I36" s="177">
        <v>40.119999999999997</v>
      </c>
      <c r="J36" s="181">
        <v>40.15</v>
      </c>
      <c r="K36" s="178"/>
      <c r="L36" s="1"/>
    </row>
    <row r="37" spans="2:12">
      <c r="B37" s="1">
        <v>17</v>
      </c>
      <c r="C37" s="59">
        <v>39.96</v>
      </c>
      <c r="D37" s="60">
        <v>40.08</v>
      </c>
      <c r="E37" s="60">
        <v>39.67</v>
      </c>
      <c r="F37" s="60">
        <v>39.75</v>
      </c>
      <c r="G37" s="60">
        <v>39.67</v>
      </c>
      <c r="H37" s="60">
        <v>40.03</v>
      </c>
      <c r="I37" s="177">
        <v>39.67</v>
      </c>
      <c r="J37" s="181">
        <v>40.07</v>
      </c>
      <c r="K37" s="178"/>
      <c r="L37" s="1"/>
    </row>
    <row r="38" spans="2:12">
      <c r="B38" s="1">
        <v>18</v>
      </c>
      <c r="C38" s="59">
        <v>40.79</v>
      </c>
      <c r="D38" s="60">
        <v>40.340000000000003</v>
      </c>
      <c r="E38" s="60">
        <v>39.76</v>
      </c>
      <c r="F38" s="60">
        <v>39.83</v>
      </c>
      <c r="G38" s="60">
        <v>39.76</v>
      </c>
      <c r="H38" s="60">
        <v>40.130000000000003</v>
      </c>
      <c r="I38" s="177">
        <v>39.75</v>
      </c>
      <c r="J38" s="181">
        <v>40.1</v>
      </c>
      <c r="K38" s="178"/>
      <c r="L38" s="1"/>
    </row>
    <row r="39" spans="2:12">
      <c r="B39" s="1">
        <v>19</v>
      </c>
      <c r="C39" s="59">
        <v>39.94</v>
      </c>
      <c r="D39" s="60">
        <v>40.26</v>
      </c>
      <c r="E39" s="60">
        <v>40.72</v>
      </c>
      <c r="F39" s="60">
        <v>39.82</v>
      </c>
      <c r="G39" s="60">
        <v>40.24</v>
      </c>
      <c r="H39" s="60">
        <v>39.869999999999997</v>
      </c>
      <c r="I39" s="177">
        <v>39.659999999999997</v>
      </c>
      <c r="J39" s="181">
        <v>40.049999999999997</v>
      </c>
      <c r="K39" s="178"/>
      <c r="L39" s="1"/>
    </row>
    <row r="40" spans="2:12">
      <c r="B40" s="1">
        <v>20</v>
      </c>
      <c r="C40" s="59">
        <v>40.74</v>
      </c>
      <c r="D40" s="60"/>
      <c r="E40" s="60">
        <v>39.69</v>
      </c>
      <c r="F40" s="60">
        <v>39.68</v>
      </c>
      <c r="G40" s="60">
        <v>39.47</v>
      </c>
      <c r="H40" s="60">
        <v>39.78</v>
      </c>
      <c r="I40" s="177">
        <v>39.86</v>
      </c>
      <c r="J40" s="181">
        <v>39.909999999999997</v>
      </c>
      <c r="K40" s="178"/>
      <c r="L40" s="1"/>
    </row>
    <row r="41" spans="2:12">
      <c r="B41" s="1">
        <v>21</v>
      </c>
      <c r="C41" s="59">
        <v>39.979999999999997</v>
      </c>
      <c r="D41" s="60"/>
      <c r="E41" s="60">
        <v>39.590000000000003</v>
      </c>
      <c r="F41" s="60">
        <v>39.93</v>
      </c>
      <c r="G41" s="60">
        <v>40.21</v>
      </c>
      <c r="H41" s="60">
        <v>39.89</v>
      </c>
      <c r="I41" s="177">
        <v>39.75</v>
      </c>
      <c r="J41" s="181">
        <v>40.03</v>
      </c>
      <c r="K41" s="178"/>
      <c r="L41" s="1"/>
    </row>
    <row r="42" spans="2:12">
      <c r="B42" s="1">
        <v>22</v>
      </c>
      <c r="C42" s="59">
        <v>39.83</v>
      </c>
      <c r="D42" s="60"/>
      <c r="E42" s="60">
        <v>39.619999999999997</v>
      </c>
      <c r="F42" s="60">
        <v>39.78</v>
      </c>
      <c r="G42" s="60">
        <v>40.78</v>
      </c>
      <c r="H42" s="60">
        <v>39.85</v>
      </c>
      <c r="I42" s="177">
        <v>39.74</v>
      </c>
      <c r="J42" s="181">
        <v>39.99</v>
      </c>
      <c r="K42" s="178"/>
      <c r="L42" s="1"/>
    </row>
    <row r="43" spans="2:12">
      <c r="B43" s="1">
        <v>23</v>
      </c>
      <c r="C43" s="59">
        <v>39.94</v>
      </c>
      <c r="D43" s="60"/>
      <c r="E43" s="60">
        <v>39.74</v>
      </c>
      <c r="F43" s="60">
        <v>40.04</v>
      </c>
      <c r="G43" s="60">
        <v>39.82</v>
      </c>
      <c r="H43" s="60">
        <v>39.74</v>
      </c>
      <c r="I43" s="177">
        <v>39.71</v>
      </c>
      <c r="J43" s="181">
        <v>39.96</v>
      </c>
      <c r="K43" s="178"/>
      <c r="L43" s="1"/>
    </row>
    <row r="44" spans="2:12">
      <c r="B44" s="1">
        <v>24</v>
      </c>
      <c r="C44" s="59">
        <v>40.07</v>
      </c>
      <c r="D44" s="60"/>
      <c r="E44" s="60">
        <v>39.65</v>
      </c>
      <c r="F44" s="60">
        <v>40.1</v>
      </c>
      <c r="G44" s="60">
        <v>39.840000000000003</v>
      </c>
      <c r="H44" s="60">
        <v>40.200000000000003</v>
      </c>
      <c r="I44" s="177">
        <v>39.68</v>
      </c>
      <c r="J44" s="181">
        <v>40.01</v>
      </c>
      <c r="K44" s="178"/>
      <c r="L44" s="1"/>
    </row>
    <row r="45" spans="2:12">
      <c r="B45" s="1">
        <v>25</v>
      </c>
      <c r="C45" s="59">
        <v>40.06</v>
      </c>
      <c r="D45" s="60"/>
      <c r="E45" s="60">
        <v>39.71</v>
      </c>
      <c r="F45" s="60">
        <v>39.81</v>
      </c>
      <c r="G45" s="60">
        <v>39.69</v>
      </c>
      <c r="H45" s="60">
        <v>39.840000000000003</v>
      </c>
      <c r="I45" s="177">
        <v>40.06</v>
      </c>
      <c r="J45" s="181">
        <v>39.92</v>
      </c>
      <c r="K45" s="178"/>
      <c r="L45" s="1"/>
    </row>
    <row r="46" spans="2:12">
      <c r="B46" s="1">
        <v>26</v>
      </c>
      <c r="C46" s="59">
        <v>40.11</v>
      </c>
      <c r="D46" s="60"/>
      <c r="E46" s="60">
        <v>39.57</v>
      </c>
      <c r="F46" s="60">
        <v>39.85</v>
      </c>
      <c r="G46" s="60">
        <v>39.68</v>
      </c>
      <c r="H46" s="60">
        <v>39.9</v>
      </c>
      <c r="I46" s="177">
        <v>39.69</v>
      </c>
      <c r="J46" s="181">
        <v>40.020000000000003</v>
      </c>
      <c r="K46" s="178"/>
      <c r="L46" s="1"/>
    </row>
    <row r="47" spans="2:12">
      <c r="B47" s="1">
        <v>27</v>
      </c>
      <c r="C47" s="59">
        <v>40.08</v>
      </c>
      <c r="D47" s="60"/>
      <c r="E47" s="60">
        <v>39.71</v>
      </c>
      <c r="F47" s="60">
        <v>40.049999999999997</v>
      </c>
      <c r="G47" s="60">
        <v>39.69</v>
      </c>
      <c r="H47" s="60">
        <v>39.869999999999997</v>
      </c>
      <c r="I47" s="177">
        <v>40.020000000000003</v>
      </c>
      <c r="J47" s="181"/>
      <c r="K47" s="178"/>
      <c r="L47" s="1"/>
    </row>
    <row r="48" spans="2:12">
      <c r="B48" s="1">
        <v>28</v>
      </c>
      <c r="C48" s="59">
        <v>40.1</v>
      </c>
      <c r="D48" s="60"/>
      <c r="E48" s="60">
        <v>39.85</v>
      </c>
      <c r="F48" s="60">
        <v>39.71</v>
      </c>
      <c r="G48" s="60">
        <v>39.700000000000003</v>
      </c>
      <c r="H48" s="60">
        <v>39.78</v>
      </c>
      <c r="I48" s="177">
        <v>39.840000000000003</v>
      </c>
      <c r="J48" s="181"/>
      <c r="K48" s="178"/>
      <c r="L48" s="1"/>
    </row>
    <row r="49" spans="2:12">
      <c r="B49" s="1">
        <v>29</v>
      </c>
      <c r="C49" s="59">
        <v>40.1</v>
      </c>
      <c r="D49" s="60"/>
      <c r="E49" s="60">
        <v>39.630000000000003</v>
      </c>
      <c r="F49" s="60">
        <v>39.630000000000003</v>
      </c>
      <c r="G49" s="60">
        <v>39.68</v>
      </c>
      <c r="H49" s="60">
        <v>39.950000000000003</v>
      </c>
      <c r="I49" s="177">
        <v>39.67</v>
      </c>
      <c r="J49" s="181"/>
      <c r="K49" s="178"/>
      <c r="L49" s="1"/>
    </row>
    <row r="50" spans="2:12">
      <c r="B50" s="1">
        <v>30</v>
      </c>
      <c r="C50" s="59">
        <v>39.909999999999997</v>
      </c>
      <c r="D50" s="60"/>
      <c r="E50" s="60">
        <v>40.159999999999997</v>
      </c>
      <c r="F50" s="60">
        <v>39.68</v>
      </c>
      <c r="G50" s="60">
        <v>39.67</v>
      </c>
      <c r="H50" s="60">
        <v>39.78</v>
      </c>
      <c r="I50" s="177">
        <v>39.79</v>
      </c>
      <c r="J50" s="181"/>
      <c r="K50" s="178"/>
      <c r="L50" s="1"/>
    </row>
    <row r="51" spans="2:12">
      <c r="B51" s="1">
        <v>31</v>
      </c>
      <c r="C51" s="59">
        <v>40.33</v>
      </c>
      <c r="D51" s="60"/>
      <c r="E51" s="60">
        <v>39.79</v>
      </c>
      <c r="F51" s="60">
        <v>39.770000000000003</v>
      </c>
      <c r="G51" s="60">
        <v>39.64</v>
      </c>
      <c r="H51" s="60">
        <v>39.79</v>
      </c>
      <c r="I51" s="177">
        <v>39.590000000000003</v>
      </c>
      <c r="J51" s="181"/>
      <c r="K51" s="178"/>
      <c r="L51" s="1"/>
    </row>
    <row r="52" spans="2:12">
      <c r="B52" s="1">
        <v>32</v>
      </c>
      <c r="C52" s="59"/>
      <c r="D52" s="60"/>
      <c r="E52" s="60">
        <v>40.25</v>
      </c>
      <c r="F52" s="60">
        <v>39.69</v>
      </c>
      <c r="G52" s="60">
        <v>39.75</v>
      </c>
      <c r="H52" s="60">
        <v>39.76</v>
      </c>
      <c r="I52" s="177">
        <v>39.53</v>
      </c>
      <c r="J52" s="181"/>
      <c r="K52" s="178"/>
      <c r="L52" s="1"/>
    </row>
    <row r="53" spans="2:12">
      <c r="B53" s="1">
        <v>33</v>
      </c>
      <c r="C53" s="59"/>
      <c r="D53" s="60"/>
      <c r="E53" s="60">
        <v>39.770000000000003</v>
      </c>
      <c r="F53" s="60">
        <v>39.68</v>
      </c>
      <c r="G53" s="60">
        <v>39.67</v>
      </c>
      <c r="H53" s="60">
        <v>39.729999999999997</v>
      </c>
      <c r="I53" s="177">
        <v>39.64</v>
      </c>
      <c r="J53" s="181"/>
      <c r="K53" s="178"/>
      <c r="L53" s="1"/>
    </row>
    <row r="54" spans="2:12">
      <c r="B54" s="1">
        <v>34</v>
      </c>
      <c r="C54" s="59"/>
      <c r="D54" s="60"/>
      <c r="E54" s="60">
        <v>39.85</v>
      </c>
      <c r="F54" s="60">
        <v>40.01</v>
      </c>
      <c r="G54" s="60">
        <v>39.68</v>
      </c>
      <c r="H54" s="60">
        <v>40.21</v>
      </c>
      <c r="I54" s="177">
        <v>39.79</v>
      </c>
      <c r="J54" s="181"/>
      <c r="K54" s="178"/>
      <c r="L54" s="1"/>
    </row>
    <row r="55" spans="2:12">
      <c r="B55" s="1">
        <v>35</v>
      </c>
      <c r="C55" s="59"/>
      <c r="D55" s="60"/>
      <c r="E55" s="60">
        <v>39.75</v>
      </c>
      <c r="F55" s="60">
        <v>39.71</v>
      </c>
      <c r="G55" s="60">
        <v>39.729999999999997</v>
      </c>
      <c r="H55" s="60"/>
      <c r="I55" s="177">
        <v>39.840000000000003</v>
      </c>
      <c r="J55" s="181"/>
      <c r="K55" s="178"/>
      <c r="L55" s="1"/>
    </row>
    <row r="56" spans="2:12">
      <c r="B56" s="1">
        <v>36</v>
      </c>
      <c r="C56" s="59"/>
      <c r="D56" s="60"/>
      <c r="E56" s="60">
        <v>39.840000000000003</v>
      </c>
      <c r="F56" s="60">
        <v>40.04</v>
      </c>
      <c r="G56" s="60">
        <v>39.79</v>
      </c>
      <c r="H56" s="60"/>
      <c r="I56" s="177">
        <v>39.75</v>
      </c>
      <c r="J56" s="181"/>
      <c r="K56" s="178"/>
      <c r="L56" s="1"/>
    </row>
    <row r="57" spans="2:12">
      <c r="B57" s="1">
        <v>37</v>
      </c>
      <c r="C57" s="59"/>
      <c r="D57" s="60"/>
      <c r="E57" s="60">
        <v>39.78</v>
      </c>
      <c r="F57" s="60">
        <v>39.71</v>
      </c>
      <c r="G57" s="60">
        <v>39.630000000000003</v>
      </c>
      <c r="H57" s="60"/>
      <c r="I57" s="177">
        <v>39.72</v>
      </c>
      <c r="J57" s="181"/>
      <c r="K57" s="178"/>
      <c r="L57" s="1"/>
    </row>
    <row r="58" spans="2:12">
      <c r="B58" s="1">
        <v>38</v>
      </c>
      <c r="C58" s="59"/>
      <c r="D58" s="60"/>
      <c r="E58" s="60">
        <v>39.94</v>
      </c>
      <c r="F58" s="60">
        <v>39.64</v>
      </c>
      <c r="G58" s="60">
        <v>39.74</v>
      </c>
      <c r="H58" s="60"/>
      <c r="I58" s="177">
        <v>40.11</v>
      </c>
      <c r="J58" s="181"/>
      <c r="K58" s="178"/>
      <c r="L58" s="1"/>
    </row>
    <row r="59" spans="2:12">
      <c r="B59" s="1">
        <v>39</v>
      </c>
      <c r="C59" s="59"/>
      <c r="D59" s="60"/>
      <c r="E59" s="60">
        <v>39.86</v>
      </c>
      <c r="F59" s="60">
        <v>39.630000000000003</v>
      </c>
      <c r="G59" s="60">
        <v>39.68</v>
      </c>
      <c r="H59" s="60"/>
      <c r="I59" s="177">
        <v>39.79</v>
      </c>
      <c r="J59" s="181"/>
      <c r="K59" s="178"/>
      <c r="L59" s="1"/>
    </row>
    <row r="60" spans="2:12">
      <c r="B60" s="1">
        <v>40</v>
      </c>
      <c r="C60" s="59"/>
      <c r="D60" s="60"/>
      <c r="E60" s="60">
        <v>39.82</v>
      </c>
      <c r="F60" s="60">
        <v>39.86</v>
      </c>
      <c r="G60" s="60">
        <v>39.61</v>
      </c>
      <c r="H60" s="60"/>
      <c r="I60" s="177">
        <v>39.950000000000003</v>
      </c>
      <c r="J60" s="181"/>
      <c r="K60" s="178"/>
      <c r="L60" s="1"/>
    </row>
    <row r="61" spans="2:12">
      <c r="B61" s="1">
        <v>41</v>
      </c>
      <c r="C61" s="59"/>
      <c r="D61" s="60"/>
      <c r="E61" s="60">
        <v>39.82</v>
      </c>
      <c r="F61" s="60">
        <v>39.86</v>
      </c>
      <c r="G61" s="60">
        <v>39.6</v>
      </c>
      <c r="H61" s="60"/>
      <c r="I61" s="177">
        <v>39.99</v>
      </c>
      <c r="J61" s="181"/>
      <c r="K61" s="178"/>
      <c r="L61" s="1"/>
    </row>
    <row r="62" spans="2:12">
      <c r="B62" s="1">
        <v>42</v>
      </c>
      <c r="C62" s="59"/>
      <c r="D62" s="60"/>
      <c r="E62" s="60">
        <v>39.869999999999997</v>
      </c>
      <c r="F62" s="60">
        <v>39.49</v>
      </c>
      <c r="G62" s="60">
        <v>39.630000000000003</v>
      </c>
      <c r="H62" s="60"/>
      <c r="I62" s="177">
        <v>39.549999999999997</v>
      </c>
      <c r="J62" s="181"/>
      <c r="K62" s="178"/>
      <c r="L62" s="1"/>
    </row>
    <row r="63" spans="2:12">
      <c r="B63" s="1">
        <v>43</v>
      </c>
      <c r="C63" s="59"/>
      <c r="D63" s="60"/>
      <c r="E63" s="60">
        <v>39.74</v>
      </c>
      <c r="F63" s="60">
        <v>40.130000000000003</v>
      </c>
      <c r="G63" s="60">
        <v>39.630000000000003</v>
      </c>
      <c r="H63" s="60"/>
      <c r="I63" s="177">
        <v>40.5</v>
      </c>
      <c r="J63" s="181"/>
      <c r="K63" s="178"/>
      <c r="L63" s="1"/>
    </row>
    <row r="64" spans="2:12">
      <c r="B64" s="1">
        <v>44</v>
      </c>
      <c r="C64" s="59"/>
      <c r="D64" s="60"/>
      <c r="E64" s="60">
        <v>39.880000000000003</v>
      </c>
      <c r="F64" s="60">
        <v>40</v>
      </c>
      <c r="G64" s="60">
        <v>39.97</v>
      </c>
      <c r="H64" s="60"/>
      <c r="I64" s="177">
        <v>39.72</v>
      </c>
      <c r="J64" s="181"/>
      <c r="K64" s="178"/>
      <c r="L64" s="1"/>
    </row>
    <row r="65" spans="2:12">
      <c r="B65" s="1">
        <v>45</v>
      </c>
      <c r="C65" s="59"/>
      <c r="D65" s="60"/>
      <c r="E65" s="60">
        <v>39.950000000000003</v>
      </c>
      <c r="F65" s="60">
        <v>39.770000000000003</v>
      </c>
      <c r="G65" s="60">
        <v>39.74</v>
      </c>
      <c r="H65" s="60"/>
      <c r="I65" s="177">
        <v>40.08</v>
      </c>
      <c r="J65" s="181"/>
      <c r="K65" s="178"/>
      <c r="L65" s="1"/>
    </row>
    <row r="66" spans="2:12">
      <c r="B66" s="1">
        <v>46</v>
      </c>
      <c r="C66" s="59"/>
      <c r="D66" s="60"/>
      <c r="E66" s="60">
        <v>39.799999999999997</v>
      </c>
      <c r="F66" s="60">
        <v>39.770000000000003</v>
      </c>
      <c r="G66" s="60">
        <v>39.700000000000003</v>
      </c>
      <c r="H66" s="60"/>
      <c r="I66" s="177">
        <v>40.130000000000003</v>
      </c>
      <c r="J66" s="181"/>
      <c r="K66" s="178"/>
      <c r="L66" s="1"/>
    </row>
    <row r="67" spans="2:12">
      <c r="B67" s="1">
        <v>47</v>
      </c>
      <c r="C67" s="59"/>
      <c r="D67" s="60"/>
      <c r="E67" s="60">
        <v>39.81</v>
      </c>
      <c r="F67" s="60">
        <v>39.659999999999997</v>
      </c>
      <c r="G67" s="60">
        <v>39.5</v>
      </c>
      <c r="H67" s="60"/>
      <c r="I67" s="177">
        <v>40.159999999999997</v>
      </c>
      <c r="J67" s="181"/>
      <c r="K67" s="178"/>
      <c r="L67" s="1"/>
    </row>
    <row r="68" spans="2:12">
      <c r="B68" s="1">
        <v>48</v>
      </c>
      <c r="C68" s="59"/>
      <c r="D68" s="60"/>
      <c r="E68" s="60">
        <v>39.840000000000003</v>
      </c>
      <c r="F68" s="60">
        <v>39.56</v>
      </c>
      <c r="G68" s="60">
        <v>40.54</v>
      </c>
      <c r="H68" s="60"/>
      <c r="I68" s="177"/>
      <c r="J68" s="181"/>
      <c r="K68" s="178"/>
      <c r="L68" s="1"/>
    </row>
    <row r="69" spans="2:12">
      <c r="B69" s="1">
        <v>49</v>
      </c>
      <c r="C69" s="59"/>
      <c r="D69" s="60"/>
      <c r="E69" s="60">
        <v>39.83</v>
      </c>
      <c r="F69" s="60">
        <v>39.74</v>
      </c>
      <c r="G69" s="60">
        <v>39.840000000000003</v>
      </c>
      <c r="H69" s="60"/>
      <c r="I69" s="177"/>
      <c r="J69" s="181"/>
      <c r="K69" s="178"/>
      <c r="L69" s="1"/>
    </row>
    <row r="70" spans="2:12">
      <c r="B70" s="1">
        <v>50</v>
      </c>
      <c r="C70" s="59"/>
      <c r="D70" s="60"/>
      <c r="E70" s="60">
        <v>39.61</v>
      </c>
      <c r="F70" s="60">
        <v>39.9</v>
      </c>
      <c r="G70" s="60">
        <v>39.71</v>
      </c>
      <c r="H70" s="60"/>
      <c r="I70" s="177"/>
      <c r="J70" s="181"/>
      <c r="K70" s="178"/>
      <c r="L70" s="1"/>
    </row>
    <row r="71" spans="2:12">
      <c r="B71" s="1">
        <v>51</v>
      </c>
      <c r="C71" s="59"/>
      <c r="D71" s="60"/>
      <c r="E71" s="60">
        <v>39.79</v>
      </c>
      <c r="F71" s="60">
        <v>39.770000000000003</v>
      </c>
      <c r="G71" s="60">
        <v>39.65</v>
      </c>
      <c r="H71" s="60"/>
      <c r="I71" s="177"/>
      <c r="J71" s="181"/>
      <c r="K71" s="178"/>
      <c r="L71" s="1"/>
    </row>
    <row r="72" spans="2:12">
      <c r="B72" s="1">
        <v>52</v>
      </c>
      <c r="C72" s="59"/>
      <c r="D72" s="60"/>
      <c r="E72" s="60">
        <v>39.92</v>
      </c>
      <c r="F72" s="60">
        <v>39.64</v>
      </c>
      <c r="G72" s="60">
        <v>39.590000000000003</v>
      </c>
      <c r="H72" s="60"/>
      <c r="I72" s="177"/>
      <c r="J72" s="181"/>
      <c r="K72" s="178"/>
      <c r="L72" s="1"/>
    </row>
    <row r="73" spans="2:12">
      <c r="B73" s="1">
        <v>53</v>
      </c>
      <c r="C73" s="59"/>
      <c r="D73" s="60"/>
      <c r="E73" s="60">
        <v>39.729999999999997</v>
      </c>
      <c r="F73" s="60">
        <v>39.85</v>
      </c>
      <c r="G73" s="60">
        <v>39.61</v>
      </c>
      <c r="H73" s="60"/>
      <c r="I73" s="177"/>
      <c r="J73" s="181"/>
      <c r="K73" s="178"/>
      <c r="L73" s="1"/>
    </row>
    <row r="74" spans="2:12">
      <c r="B74" s="1">
        <v>54</v>
      </c>
      <c r="C74" s="59"/>
      <c r="D74" s="60"/>
      <c r="E74" s="60">
        <v>40.03</v>
      </c>
      <c r="F74" s="60">
        <v>39.549999999999997</v>
      </c>
      <c r="G74" s="60">
        <v>39.54</v>
      </c>
      <c r="H74" s="60"/>
      <c r="I74" s="177"/>
      <c r="J74" s="181"/>
      <c r="K74" s="178"/>
      <c r="L74" s="1"/>
    </row>
    <row r="75" spans="2:12">
      <c r="B75" s="1">
        <v>55</v>
      </c>
      <c r="C75" s="59"/>
      <c r="D75" s="60"/>
      <c r="E75" s="60"/>
      <c r="F75" s="60">
        <v>39.68</v>
      </c>
      <c r="G75" s="60">
        <v>39.700000000000003</v>
      </c>
      <c r="H75" s="60"/>
      <c r="I75" s="177"/>
      <c r="J75" s="181"/>
      <c r="K75" s="178"/>
      <c r="L75" s="1"/>
    </row>
    <row r="76" spans="2:12">
      <c r="B76" s="1">
        <v>56</v>
      </c>
      <c r="C76" s="59"/>
      <c r="D76" s="60"/>
      <c r="E76" s="60"/>
      <c r="F76" s="60">
        <v>39.74</v>
      </c>
      <c r="G76" s="60">
        <v>39.9</v>
      </c>
      <c r="H76" s="60"/>
      <c r="I76" s="177"/>
      <c r="J76" s="181"/>
      <c r="K76" s="178"/>
      <c r="L76" s="1"/>
    </row>
    <row r="77" spans="2:12">
      <c r="B77" s="1">
        <v>57</v>
      </c>
      <c r="C77" s="114"/>
      <c r="D77" s="60"/>
      <c r="E77" s="60"/>
      <c r="F77" s="60">
        <v>39.64</v>
      </c>
      <c r="G77" s="60">
        <v>39.54</v>
      </c>
      <c r="H77" s="60"/>
      <c r="I77" s="178"/>
      <c r="J77" s="182"/>
      <c r="K77" s="178"/>
      <c r="L77" s="1"/>
    </row>
    <row r="78" spans="2:12">
      <c r="B78" s="1">
        <v>58</v>
      </c>
      <c r="C78" s="183"/>
      <c r="D78" s="177"/>
      <c r="E78" s="177"/>
      <c r="F78" s="177">
        <v>39.61</v>
      </c>
      <c r="G78" s="177">
        <v>39.700000000000003</v>
      </c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>
        <v>39.590000000000003</v>
      </c>
      <c r="G79" s="177">
        <v>39.659999999999997</v>
      </c>
      <c r="H79" s="177"/>
      <c r="I79" s="177"/>
      <c r="J79" s="181"/>
      <c r="K79" s="177"/>
    </row>
    <row r="80" spans="2:12">
      <c r="B80" s="1">
        <v>60</v>
      </c>
      <c r="C80" s="183"/>
      <c r="D80" s="177"/>
      <c r="E80" s="177"/>
      <c r="F80" s="177">
        <v>39.74</v>
      </c>
      <c r="G80" s="177">
        <v>39.619999999999997</v>
      </c>
      <c r="H80" s="177"/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>
        <v>39.53</v>
      </c>
      <c r="G81" s="177">
        <v>39.68</v>
      </c>
      <c r="H81" s="177"/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>
        <v>39.770000000000003</v>
      </c>
      <c r="G82" s="177">
        <v>39.979999999999997</v>
      </c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>
        <v>39.71</v>
      </c>
      <c r="G83" s="185"/>
      <c r="H83" s="185"/>
      <c r="I83" s="185"/>
      <c r="J83" s="186"/>
      <c r="K83" s="177"/>
    </row>
    <row r="84" spans="2:11">
      <c r="F84" s="2">
        <v>39.96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2:P84"/>
  <sheetViews>
    <sheetView topLeftCell="A9" zoomScale="90" zoomScaleNormal="90" workbookViewId="0">
      <selection activeCell="E33" sqref="E3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107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223</v>
      </c>
      <c r="C8" s="148" t="s">
        <v>225</v>
      </c>
      <c r="D8" s="189">
        <f>COUNTA(C21:C85)</f>
        <v>39</v>
      </c>
      <c r="E8" s="153">
        <f>COUNTA(C21:C85)</f>
        <v>39</v>
      </c>
      <c r="F8" s="224">
        <f>MIN(C21:C84)</f>
        <v>39.76</v>
      </c>
      <c r="G8" s="192">
        <f>AVERAGE(C21:C87)</f>
        <v>40.04948717948718</v>
      </c>
      <c r="H8" s="134"/>
      <c r="I8" s="158">
        <f>G8-F8</f>
        <v>0.28948717948718183</v>
      </c>
      <c r="J8" s="163">
        <v>1.8113425925925925E-2</v>
      </c>
      <c r="K8" s="170">
        <f>J8</f>
        <v>1.8113425925925925E-2</v>
      </c>
      <c r="L8" s="171">
        <f>K8</f>
        <v>1.8113425925925925E-2</v>
      </c>
      <c r="M8" s="187" t="s">
        <v>140</v>
      </c>
      <c r="N8" s="135"/>
      <c r="O8" s="133"/>
      <c r="P8" s="42"/>
    </row>
    <row r="9" spans="1:16" s="3" customFormat="1" ht="30" customHeight="1">
      <c r="A9" s="146">
        <v>2</v>
      </c>
      <c r="B9" s="152" t="s">
        <v>223</v>
      </c>
      <c r="C9" s="149" t="s">
        <v>226</v>
      </c>
      <c r="D9" s="43">
        <f>COUNTA(D21:D85)+D8+1</f>
        <v>98</v>
      </c>
      <c r="E9" s="154">
        <f>COUNTA(D21:D85)+1</f>
        <v>59</v>
      </c>
      <c r="F9" s="225">
        <f>MIN(D21:D84)</f>
        <v>39.57</v>
      </c>
      <c r="G9" s="111">
        <f>AVERAGE(D21:D86)</f>
        <v>39.82224137931037</v>
      </c>
      <c r="H9" s="41"/>
      <c r="I9" s="159">
        <f>G9-F9</f>
        <v>0.2522413793103695</v>
      </c>
      <c r="J9" s="164">
        <v>4.6423611111111117E-2</v>
      </c>
      <c r="K9" s="172">
        <f>J9-J8</f>
        <v>2.8310185185185192E-2</v>
      </c>
      <c r="L9" s="173">
        <f>K9+L8</f>
        <v>4.6423611111111117E-2</v>
      </c>
      <c r="M9" s="188" t="s">
        <v>153</v>
      </c>
      <c r="N9" s="136"/>
      <c r="O9" s="108"/>
      <c r="P9" s="42"/>
    </row>
    <row r="10" spans="1:16" s="3" customFormat="1" ht="30" customHeight="1">
      <c r="A10" s="146">
        <v>3</v>
      </c>
      <c r="B10" s="152" t="s">
        <v>224</v>
      </c>
      <c r="C10" s="149" t="s">
        <v>227</v>
      </c>
      <c r="D10" s="43">
        <f>COUNTA(E21:E85)+D9+1</f>
        <v>138</v>
      </c>
      <c r="E10" s="154">
        <f>COUNTA(E21:E85)+1</f>
        <v>40</v>
      </c>
      <c r="F10" s="191">
        <f>MIN(E21:E86)</f>
        <v>39.74</v>
      </c>
      <c r="G10" s="110">
        <f>AVERAGE(E21:E87)</f>
        <v>40.129230769230766</v>
      </c>
      <c r="H10" s="41"/>
      <c r="I10" s="159">
        <f t="shared" ref="I10:I15" si="0">G10-F10</f>
        <v>0.38923076923076394</v>
      </c>
      <c r="J10" s="164">
        <v>6.6111111111111107E-2</v>
      </c>
      <c r="K10" s="172">
        <f>J10-J9</f>
        <v>1.968749999999999E-2</v>
      </c>
      <c r="L10" s="173">
        <f>K10</f>
        <v>1.968749999999999E-2</v>
      </c>
      <c r="M10" s="188" t="s">
        <v>166</v>
      </c>
      <c r="N10" s="137"/>
      <c r="O10" s="120"/>
      <c r="P10" s="42"/>
    </row>
    <row r="11" spans="1:16" s="3" customFormat="1" ht="30" customHeight="1">
      <c r="A11" s="146">
        <v>4</v>
      </c>
      <c r="B11" s="152" t="s">
        <v>223</v>
      </c>
      <c r="C11" s="149" t="s">
        <v>228</v>
      </c>
      <c r="D11" s="43">
        <f>COUNTA(F21:F85)+D10+1</f>
        <v>171</v>
      </c>
      <c r="E11" s="154">
        <f>COUNTA(F21:F85)+1</f>
        <v>33</v>
      </c>
      <c r="F11" s="160">
        <f>MIN(F21:F86)</f>
        <v>39.58</v>
      </c>
      <c r="G11" s="110">
        <f>AVERAGE(F21:F86)</f>
        <v>39.877812500000012</v>
      </c>
      <c r="H11" s="41"/>
      <c r="I11" s="159">
        <f t="shared" si="0"/>
        <v>0.29781250000001336</v>
      </c>
      <c r="J11" s="164">
        <v>8.245370370370371E-2</v>
      </c>
      <c r="K11" s="172">
        <f>J11-J10</f>
        <v>1.6342592592592603E-2</v>
      </c>
      <c r="L11" s="173">
        <f>K11+L9</f>
        <v>6.2766203703703727E-2</v>
      </c>
      <c r="M11" s="188" t="s">
        <v>172</v>
      </c>
      <c r="N11" s="136"/>
      <c r="O11" s="108"/>
      <c r="P11" s="42"/>
    </row>
    <row r="12" spans="1:16" s="3" customFormat="1" ht="30" customHeight="1">
      <c r="A12" s="146">
        <v>5</v>
      </c>
      <c r="B12" s="198" t="s">
        <v>224</v>
      </c>
      <c r="C12" s="150" t="s">
        <v>226</v>
      </c>
      <c r="D12" s="43">
        <f>COUNTA(G21:G85)+D11+1</f>
        <v>236</v>
      </c>
      <c r="E12" s="154">
        <f>COUNTA(G21:G85)+1</f>
        <v>65</v>
      </c>
      <c r="F12" s="160">
        <f>MIN(G21:G86)</f>
        <v>39.61</v>
      </c>
      <c r="G12" s="110">
        <f>AVERAGE(G21:G886)</f>
        <v>39.882656250000004</v>
      </c>
      <c r="H12" s="41"/>
      <c r="I12" s="159">
        <f t="shared" si="0"/>
        <v>0.27265625000000426</v>
      </c>
      <c r="J12" s="164">
        <v>0.1135648148148148</v>
      </c>
      <c r="K12" s="172">
        <f>J12-J11</f>
        <v>3.1111111111111089E-2</v>
      </c>
      <c r="L12" s="173">
        <f t="shared" ref="L12:L15" si="1">K12+L10</f>
        <v>5.0798611111111079E-2</v>
      </c>
      <c r="M12" s="188" t="s">
        <v>186</v>
      </c>
      <c r="N12" s="136"/>
      <c r="O12" s="109"/>
    </row>
    <row r="13" spans="1:16" s="3" customFormat="1" ht="30" customHeight="1">
      <c r="A13" s="146">
        <v>6</v>
      </c>
      <c r="B13" s="198" t="s">
        <v>223</v>
      </c>
      <c r="C13" s="150" t="s">
        <v>96</v>
      </c>
      <c r="D13" s="43">
        <f>COUNTA(H21:H85)+D12+1</f>
        <v>271</v>
      </c>
      <c r="E13" s="154">
        <f>COUNTA(H21:H85)+1</f>
        <v>35</v>
      </c>
      <c r="F13" s="160">
        <f>MIN(H21:H86)</f>
        <v>39.840000000000003</v>
      </c>
      <c r="G13" s="110">
        <f>AVERAGE(H21:H86)</f>
        <v>40.140882352941176</v>
      </c>
      <c r="H13" s="41"/>
      <c r="I13" s="159">
        <f>G13-F13</f>
        <v>0.30088235294117283</v>
      </c>
      <c r="J13" s="164">
        <v>0.13093750000000001</v>
      </c>
      <c r="K13" s="172">
        <f t="shared" ref="K13:K15" si="2">J13-J12</f>
        <v>1.7372685185185213E-2</v>
      </c>
      <c r="L13" s="174">
        <f t="shared" si="1"/>
        <v>8.013888888888894E-2</v>
      </c>
      <c r="M13" s="188" t="s">
        <v>195</v>
      </c>
      <c r="N13" s="136"/>
      <c r="O13" s="109"/>
    </row>
    <row r="14" spans="1:16" s="3" customFormat="1" ht="30" customHeight="1">
      <c r="A14" s="146">
        <v>7</v>
      </c>
      <c r="B14" s="198" t="s">
        <v>224</v>
      </c>
      <c r="C14" s="150" t="s">
        <v>227</v>
      </c>
      <c r="D14" s="43">
        <f>COUNTA(I21:I85)+D13+1</f>
        <v>300</v>
      </c>
      <c r="E14" s="154">
        <f>COUNTA(I21:I85)+1</f>
        <v>29</v>
      </c>
      <c r="F14" s="160">
        <f>MIN(I21:I86)</f>
        <v>39.840000000000003</v>
      </c>
      <c r="G14" s="67">
        <f>AVERAGE(I21:I86)</f>
        <v>40.027499999999996</v>
      </c>
      <c r="H14" s="41"/>
      <c r="I14" s="159">
        <f t="shared" si="0"/>
        <v>0.18749999999999289</v>
      </c>
      <c r="J14" s="164">
        <v>0.14547453703703703</v>
      </c>
      <c r="K14" s="172">
        <f t="shared" si="2"/>
        <v>1.4537037037037015E-2</v>
      </c>
      <c r="L14" s="173">
        <f t="shared" si="1"/>
        <v>6.5335648148148101E-2</v>
      </c>
      <c r="M14" s="188" t="s">
        <v>204</v>
      </c>
      <c r="N14" s="136"/>
      <c r="O14" s="109"/>
    </row>
    <row r="15" spans="1:16" s="3" customFormat="1" ht="30" customHeight="1" thickBot="1">
      <c r="A15" s="147" t="s">
        <v>37</v>
      </c>
      <c r="B15" s="197" t="s">
        <v>224</v>
      </c>
      <c r="C15" s="151" t="s">
        <v>226</v>
      </c>
      <c r="D15" s="190">
        <f>COUNTA(J21:J85)+D14+1</f>
        <v>344</v>
      </c>
      <c r="E15" s="155">
        <f>COUNTA(J21:J85)+1</f>
        <v>44</v>
      </c>
      <c r="F15" s="161">
        <f>MIN(J21:J86)</f>
        <v>39.549999999999997</v>
      </c>
      <c r="G15" s="138">
        <f>AVERAGE(J21:J86)</f>
        <v>39.802325581395351</v>
      </c>
      <c r="H15" s="139"/>
      <c r="I15" s="162">
        <f t="shared" si="0"/>
        <v>0.25232558139535399</v>
      </c>
      <c r="J15" s="165" t="str">
        <f>'Общие результаты'!G6</f>
        <v>4:00:05</v>
      </c>
      <c r="K15" s="175">
        <f t="shared" si="2"/>
        <v>2.1250000000000019E-2</v>
      </c>
      <c r="L15" s="176">
        <f>K15+L14</f>
        <v>8.658564814814812E-2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AVERAGE(F8,F9,F11,F13)</f>
        <v>39.6875</v>
      </c>
      <c r="G16" s="73">
        <f>AVERAGE(G8,G10,G12,G14)</f>
        <v>40.022218549679486</v>
      </c>
      <c r="H16" s="118" t="s">
        <v>229</v>
      </c>
      <c r="I16" s="74">
        <f>AVERAGE(I8,I10,I12,I14)</f>
        <v>0.28471854967948573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AVERAGE(F10,F12,F14,F15)</f>
        <v>39.685000000000002</v>
      </c>
      <c r="G17" s="49">
        <f>AVERAGE(G9,G11,G13,G15)</f>
        <v>39.910815453411729</v>
      </c>
      <c r="H17" s="119" t="s">
        <v>230</v>
      </c>
      <c r="I17" s="50">
        <f>AVERAGE(I9,I11,I13,I15)</f>
        <v>0.27581545341172742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39.686250000000001</v>
      </c>
      <c r="G18" s="53">
        <f>AVERAGE(C21:J90)</f>
        <v>39.947477744807102</v>
      </c>
      <c r="H18" s="54"/>
      <c r="I18" s="55">
        <f>AVERAGE(I8:I15)</f>
        <v>0.28026700154560658</v>
      </c>
      <c r="J18" s="47"/>
      <c r="K18" s="47"/>
      <c r="L18" s="47"/>
      <c r="M18" s="51"/>
      <c r="N18" s="51"/>
    </row>
    <row r="20" spans="1:14" ht="15.75" thickBot="1">
      <c r="C20" s="56" t="str">
        <f>B8</f>
        <v>Шутка Виталий</v>
      </c>
      <c r="D20" s="56" t="str">
        <f>B9</f>
        <v>Шутка Виталий</v>
      </c>
      <c r="E20" s="17" t="str">
        <f>B10</f>
        <v>Фортуна Таня</v>
      </c>
      <c r="F20" s="17" t="str">
        <f>B11</f>
        <v>Шутка Виталий</v>
      </c>
      <c r="G20" s="17" t="str">
        <f>B12</f>
        <v>Фортуна Таня</v>
      </c>
      <c r="H20" s="17" t="str">
        <f>B13</f>
        <v>Шутка Виталий</v>
      </c>
      <c r="I20" s="17" t="str">
        <f>B14</f>
        <v>Фортуна Таня</v>
      </c>
      <c r="J20" s="17" t="str">
        <f>B15</f>
        <v>Фортуна Таня</v>
      </c>
    </row>
    <row r="21" spans="1:14">
      <c r="B21" s="1">
        <v>1</v>
      </c>
      <c r="C21" s="57">
        <v>44.75</v>
      </c>
      <c r="D21" s="58">
        <v>40</v>
      </c>
      <c r="E21" s="58">
        <v>40.54</v>
      </c>
      <c r="F21" s="58">
        <v>40.159999999999997</v>
      </c>
      <c r="G21" s="58">
        <v>39.799999999999997</v>
      </c>
      <c r="H21" s="58">
        <v>40.46</v>
      </c>
      <c r="I21" s="179">
        <v>40.4</v>
      </c>
      <c r="J21" s="180">
        <v>39.880000000000003</v>
      </c>
      <c r="K21" s="177"/>
      <c r="M21" s="2"/>
      <c r="N21" s="2"/>
    </row>
    <row r="22" spans="1:14">
      <c r="B22" s="1">
        <v>2</v>
      </c>
      <c r="C22" s="59">
        <v>40.270000000000003</v>
      </c>
      <c r="D22" s="60">
        <v>39.89</v>
      </c>
      <c r="E22" s="60">
        <v>40.35</v>
      </c>
      <c r="F22" s="60">
        <v>40.01</v>
      </c>
      <c r="G22" s="60">
        <v>39.880000000000003</v>
      </c>
      <c r="H22" s="60">
        <v>40.28</v>
      </c>
      <c r="I22" s="177">
        <v>39.99</v>
      </c>
      <c r="J22" s="181">
        <v>39.74</v>
      </c>
      <c r="K22" s="177"/>
      <c r="M22" s="3"/>
      <c r="N22" s="3"/>
    </row>
    <row r="23" spans="1:14">
      <c r="B23" s="1">
        <v>3</v>
      </c>
      <c r="C23" s="59">
        <v>40.229999999999997</v>
      </c>
      <c r="D23" s="60">
        <v>39.799999999999997</v>
      </c>
      <c r="E23" s="60">
        <v>40.409999999999997</v>
      </c>
      <c r="F23" s="60">
        <v>39.86</v>
      </c>
      <c r="G23" s="60">
        <v>39.909999999999997</v>
      </c>
      <c r="H23" s="60">
        <v>40.14</v>
      </c>
      <c r="I23" s="177">
        <v>39.9</v>
      </c>
      <c r="J23" s="181">
        <v>39.74</v>
      </c>
      <c r="K23" s="177"/>
      <c r="M23" s="3"/>
      <c r="N23" s="3"/>
    </row>
    <row r="24" spans="1:14">
      <c r="B24" s="1">
        <v>4</v>
      </c>
      <c r="C24" s="59">
        <v>40.119999999999997</v>
      </c>
      <c r="D24" s="60">
        <v>39.85</v>
      </c>
      <c r="E24" s="60">
        <v>40.299999999999997</v>
      </c>
      <c r="F24" s="60">
        <v>39.86</v>
      </c>
      <c r="G24" s="60">
        <v>39.97</v>
      </c>
      <c r="H24" s="60">
        <v>40.06</v>
      </c>
      <c r="I24" s="177">
        <v>39.9</v>
      </c>
      <c r="J24" s="181">
        <v>39.729999999999997</v>
      </c>
      <c r="K24" s="177"/>
      <c r="M24" s="3"/>
      <c r="N24" s="3"/>
    </row>
    <row r="25" spans="1:14">
      <c r="B25" s="1">
        <v>5</v>
      </c>
      <c r="C25" s="59">
        <v>40.24</v>
      </c>
      <c r="D25" s="60">
        <v>39.67</v>
      </c>
      <c r="E25" s="60">
        <v>40.14</v>
      </c>
      <c r="F25" s="60">
        <v>39.880000000000003</v>
      </c>
      <c r="G25" s="60">
        <v>39.729999999999997</v>
      </c>
      <c r="H25" s="60">
        <v>40.07</v>
      </c>
      <c r="I25" s="177">
        <v>40</v>
      </c>
      <c r="J25" s="181">
        <v>39.85</v>
      </c>
      <c r="K25" s="177"/>
    </row>
    <row r="26" spans="1:14">
      <c r="B26" s="1">
        <v>6</v>
      </c>
      <c r="C26" s="59">
        <v>40.07</v>
      </c>
      <c r="D26" s="60">
        <v>39.79</v>
      </c>
      <c r="E26" s="60">
        <v>40.14</v>
      </c>
      <c r="F26" s="60">
        <v>40.1</v>
      </c>
      <c r="G26" s="60">
        <v>39.979999999999997</v>
      </c>
      <c r="H26" s="60">
        <v>39.909999999999997</v>
      </c>
      <c r="I26" s="177">
        <v>39.96</v>
      </c>
      <c r="J26" s="181">
        <v>39.97</v>
      </c>
      <c r="K26" s="177"/>
    </row>
    <row r="27" spans="1:14">
      <c r="B27" s="1">
        <v>7</v>
      </c>
      <c r="C27" s="59">
        <v>39.82</v>
      </c>
      <c r="D27" s="60">
        <v>39.79</v>
      </c>
      <c r="E27" s="60">
        <v>40.08</v>
      </c>
      <c r="F27" s="60">
        <v>39.75</v>
      </c>
      <c r="G27" s="60">
        <v>39.78</v>
      </c>
      <c r="H27" s="60">
        <v>40.15</v>
      </c>
      <c r="I27" s="177">
        <v>39.840000000000003</v>
      </c>
      <c r="J27" s="181">
        <v>40.229999999999997</v>
      </c>
      <c r="K27" s="177"/>
    </row>
    <row r="28" spans="1:14">
      <c r="B28" s="1">
        <v>8</v>
      </c>
      <c r="C28" s="59">
        <v>39.950000000000003</v>
      </c>
      <c r="D28" s="60">
        <v>39.68</v>
      </c>
      <c r="E28" s="60">
        <v>40.24</v>
      </c>
      <c r="F28" s="60">
        <v>39.89</v>
      </c>
      <c r="G28" s="60">
        <v>40</v>
      </c>
      <c r="H28" s="60">
        <v>40.04</v>
      </c>
      <c r="I28" s="177">
        <v>39.979999999999997</v>
      </c>
      <c r="J28" s="181">
        <v>39.82</v>
      </c>
      <c r="K28" s="177"/>
    </row>
    <row r="29" spans="1:14">
      <c r="B29" s="1">
        <v>9</v>
      </c>
      <c r="C29" s="72">
        <v>39.92</v>
      </c>
      <c r="D29" s="60">
        <v>39.86</v>
      </c>
      <c r="E29" s="60">
        <v>40.29</v>
      </c>
      <c r="F29" s="60">
        <v>39.72</v>
      </c>
      <c r="G29" s="60">
        <v>39.69</v>
      </c>
      <c r="H29" s="60">
        <v>40.200000000000003</v>
      </c>
      <c r="I29" s="177">
        <v>39.840000000000003</v>
      </c>
      <c r="J29" s="181">
        <v>39.869999999999997</v>
      </c>
      <c r="K29" s="177"/>
    </row>
    <row r="30" spans="1:14">
      <c r="B30" s="1">
        <v>10</v>
      </c>
      <c r="C30" s="59">
        <v>39.79</v>
      </c>
      <c r="D30" s="60">
        <v>39.630000000000003</v>
      </c>
      <c r="E30" s="60">
        <v>40.24</v>
      </c>
      <c r="F30" s="60">
        <v>39.93</v>
      </c>
      <c r="G30" s="60">
        <v>39.83</v>
      </c>
      <c r="H30" s="60">
        <v>40.29</v>
      </c>
      <c r="I30" s="177">
        <v>39.94</v>
      </c>
      <c r="J30" s="181">
        <v>39.729999999999997</v>
      </c>
      <c r="K30" s="177"/>
    </row>
    <row r="31" spans="1:14">
      <c r="B31" s="1">
        <v>11</v>
      </c>
      <c r="C31" s="59">
        <v>39.93</v>
      </c>
      <c r="D31" s="60">
        <v>39.57</v>
      </c>
      <c r="E31" s="60">
        <v>40.31</v>
      </c>
      <c r="F31" s="60">
        <v>40.06</v>
      </c>
      <c r="G31" s="60">
        <v>39.979999999999997</v>
      </c>
      <c r="H31" s="60">
        <v>40</v>
      </c>
      <c r="I31" s="177">
        <v>40.46</v>
      </c>
      <c r="J31" s="181">
        <v>39.69</v>
      </c>
      <c r="K31" s="177"/>
    </row>
    <row r="32" spans="1:14">
      <c r="B32" s="1">
        <v>12</v>
      </c>
      <c r="C32" s="59">
        <v>40.06</v>
      </c>
      <c r="D32" s="60">
        <v>39.6</v>
      </c>
      <c r="E32" s="60">
        <v>40.229999999999997</v>
      </c>
      <c r="F32" s="60">
        <v>39.979999999999997</v>
      </c>
      <c r="G32" s="60">
        <v>39.799999999999997</v>
      </c>
      <c r="H32" s="60">
        <v>40.39</v>
      </c>
      <c r="I32" s="177">
        <v>40.26</v>
      </c>
      <c r="J32" s="181">
        <v>39.64</v>
      </c>
      <c r="K32" s="177"/>
    </row>
    <row r="33" spans="2:12">
      <c r="B33" s="1">
        <v>13</v>
      </c>
      <c r="C33" s="59">
        <v>39.81</v>
      </c>
      <c r="D33" s="60">
        <v>40.08</v>
      </c>
      <c r="E33" s="60">
        <v>40.18</v>
      </c>
      <c r="F33" s="60">
        <v>40</v>
      </c>
      <c r="G33" s="60">
        <v>39.71</v>
      </c>
      <c r="H33" s="60">
        <v>40.18</v>
      </c>
      <c r="I33" s="177">
        <v>40.090000000000003</v>
      </c>
      <c r="J33" s="181">
        <v>39.75</v>
      </c>
      <c r="K33" s="178"/>
      <c r="L33" s="1"/>
    </row>
    <row r="34" spans="2:12">
      <c r="B34" s="1">
        <v>14</v>
      </c>
      <c r="C34" s="62">
        <v>39.979999999999997</v>
      </c>
      <c r="D34" s="60">
        <v>39.68</v>
      </c>
      <c r="E34" s="60">
        <v>40.22</v>
      </c>
      <c r="F34" s="60">
        <v>39.85</v>
      </c>
      <c r="G34" s="60">
        <v>39.78</v>
      </c>
      <c r="H34" s="60">
        <v>39.89</v>
      </c>
      <c r="I34" s="177">
        <v>39.89</v>
      </c>
      <c r="J34" s="181">
        <v>39.6</v>
      </c>
      <c r="K34" s="178"/>
      <c r="L34" s="1"/>
    </row>
    <row r="35" spans="2:12">
      <c r="B35" s="1">
        <v>15</v>
      </c>
      <c r="C35" s="59">
        <v>39.79</v>
      </c>
      <c r="D35" s="60">
        <v>39.69</v>
      </c>
      <c r="E35" s="60">
        <v>40.229999999999997</v>
      </c>
      <c r="F35" s="60">
        <v>39.89</v>
      </c>
      <c r="G35" s="60">
        <v>39.97</v>
      </c>
      <c r="H35" s="60">
        <v>40.26</v>
      </c>
      <c r="I35" s="177">
        <v>39.97</v>
      </c>
      <c r="J35" s="181">
        <v>39.770000000000003</v>
      </c>
      <c r="K35" s="178"/>
      <c r="L35" s="1"/>
    </row>
    <row r="36" spans="2:12">
      <c r="B36" s="1">
        <v>16</v>
      </c>
      <c r="C36" s="59">
        <v>39.83</v>
      </c>
      <c r="D36" s="76">
        <v>39.89</v>
      </c>
      <c r="E36" s="60">
        <v>40.21</v>
      </c>
      <c r="F36" s="60">
        <v>39.83</v>
      </c>
      <c r="G36" s="60">
        <v>39.729999999999997</v>
      </c>
      <c r="H36" s="60">
        <v>40.159999999999997</v>
      </c>
      <c r="I36" s="177">
        <v>39.979999999999997</v>
      </c>
      <c r="J36" s="181">
        <v>40.96</v>
      </c>
      <c r="K36" s="178"/>
      <c r="L36" s="1"/>
    </row>
    <row r="37" spans="2:12">
      <c r="B37" s="1">
        <v>17</v>
      </c>
      <c r="C37" s="59">
        <v>39.799999999999997</v>
      </c>
      <c r="D37" s="60">
        <v>39.82</v>
      </c>
      <c r="E37" s="60">
        <v>40.130000000000003</v>
      </c>
      <c r="F37" s="60">
        <v>39.97</v>
      </c>
      <c r="G37" s="60">
        <v>40.17</v>
      </c>
      <c r="H37" s="60">
        <v>40.04</v>
      </c>
      <c r="I37" s="177">
        <v>40.01</v>
      </c>
      <c r="J37" s="181">
        <v>39.71</v>
      </c>
      <c r="K37" s="178"/>
      <c r="L37" s="1"/>
    </row>
    <row r="38" spans="2:12">
      <c r="B38" s="1">
        <v>18</v>
      </c>
      <c r="C38" s="59">
        <v>39.9</v>
      </c>
      <c r="D38" s="60">
        <v>39.92</v>
      </c>
      <c r="E38" s="60">
        <v>40.03</v>
      </c>
      <c r="F38" s="60">
        <v>39.96</v>
      </c>
      <c r="G38" s="60">
        <v>39.700000000000003</v>
      </c>
      <c r="H38" s="60">
        <v>40.07</v>
      </c>
      <c r="I38" s="177">
        <v>40.17</v>
      </c>
      <c r="J38" s="181">
        <v>39.909999999999997</v>
      </c>
      <c r="K38" s="178"/>
      <c r="L38" s="1"/>
    </row>
    <row r="39" spans="2:12">
      <c r="B39" s="1">
        <v>19</v>
      </c>
      <c r="C39" s="59">
        <v>40</v>
      </c>
      <c r="D39" s="60">
        <v>39.72</v>
      </c>
      <c r="E39" s="60">
        <v>39.97</v>
      </c>
      <c r="F39" s="60">
        <v>39.840000000000003</v>
      </c>
      <c r="G39" s="60">
        <v>39.909999999999997</v>
      </c>
      <c r="H39" s="60">
        <v>40.03</v>
      </c>
      <c r="I39" s="177">
        <v>40.06</v>
      </c>
      <c r="J39" s="181">
        <v>39.76</v>
      </c>
      <c r="K39" s="178"/>
      <c r="L39" s="1"/>
    </row>
    <row r="40" spans="2:12">
      <c r="B40" s="1">
        <v>20</v>
      </c>
      <c r="C40" s="59">
        <v>39.83</v>
      </c>
      <c r="D40" s="60">
        <v>39.89</v>
      </c>
      <c r="E40" s="60">
        <v>40.78</v>
      </c>
      <c r="F40" s="60">
        <v>40.46</v>
      </c>
      <c r="G40" s="60">
        <v>40.03</v>
      </c>
      <c r="H40" s="60">
        <v>39.94</v>
      </c>
      <c r="I40" s="177">
        <v>39.97</v>
      </c>
      <c r="J40" s="181">
        <v>39.799999999999997</v>
      </c>
      <c r="K40" s="178"/>
      <c r="L40" s="1"/>
    </row>
    <row r="41" spans="2:12">
      <c r="B41" s="1">
        <v>21</v>
      </c>
      <c r="C41" s="59">
        <v>39.79</v>
      </c>
      <c r="D41" s="60">
        <v>39.909999999999997</v>
      </c>
      <c r="E41" s="60">
        <v>39.99</v>
      </c>
      <c r="F41" s="60">
        <v>39.74</v>
      </c>
      <c r="G41" s="60">
        <v>39.93</v>
      </c>
      <c r="H41" s="60">
        <v>40.03</v>
      </c>
      <c r="I41" s="177">
        <v>39.93</v>
      </c>
      <c r="J41" s="181">
        <v>39.880000000000003</v>
      </c>
      <c r="K41" s="178"/>
      <c r="L41" s="1"/>
    </row>
    <row r="42" spans="2:12">
      <c r="B42" s="1">
        <v>22</v>
      </c>
      <c r="C42" s="59">
        <v>39.89</v>
      </c>
      <c r="D42" s="60">
        <v>39.81</v>
      </c>
      <c r="E42" s="60">
        <v>39.89</v>
      </c>
      <c r="F42" s="60">
        <v>39.67</v>
      </c>
      <c r="G42" s="60">
        <v>39.94</v>
      </c>
      <c r="H42" s="60">
        <v>39.93</v>
      </c>
      <c r="I42" s="177">
        <v>39.97</v>
      </c>
      <c r="J42" s="181">
        <v>39.840000000000003</v>
      </c>
      <c r="K42" s="178"/>
      <c r="L42" s="1"/>
    </row>
    <row r="43" spans="2:12">
      <c r="B43" s="1">
        <v>23</v>
      </c>
      <c r="C43" s="59">
        <v>40.020000000000003</v>
      </c>
      <c r="D43" s="60">
        <v>39.82</v>
      </c>
      <c r="E43" s="60">
        <v>39.99</v>
      </c>
      <c r="F43" s="60">
        <v>39.770000000000003</v>
      </c>
      <c r="G43" s="60">
        <v>39.61</v>
      </c>
      <c r="H43" s="60">
        <v>39.89</v>
      </c>
      <c r="I43" s="177">
        <v>39.93</v>
      </c>
      <c r="J43" s="181">
        <v>39.61</v>
      </c>
      <c r="K43" s="178"/>
      <c r="L43" s="1"/>
    </row>
    <row r="44" spans="2:12">
      <c r="B44" s="1">
        <v>24</v>
      </c>
      <c r="C44" s="59">
        <v>39.799999999999997</v>
      </c>
      <c r="D44" s="60">
        <v>39.83</v>
      </c>
      <c r="E44" s="60">
        <v>40.03</v>
      </c>
      <c r="F44" s="60">
        <v>39.630000000000003</v>
      </c>
      <c r="G44" s="60">
        <v>39.75</v>
      </c>
      <c r="H44" s="60">
        <v>39.9</v>
      </c>
      <c r="I44" s="177">
        <v>40.020000000000003</v>
      </c>
      <c r="J44" s="181">
        <v>39.64</v>
      </c>
      <c r="K44" s="178"/>
      <c r="L44" s="1"/>
    </row>
    <row r="45" spans="2:12">
      <c r="B45" s="1">
        <v>25</v>
      </c>
      <c r="C45" s="59">
        <v>40.07</v>
      </c>
      <c r="D45" s="60">
        <v>39.700000000000003</v>
      </c>
      <c r="E45" s="60">
        <v>39.85</v>
      </c>
      <c r="F45" s="60">
        <v>39.72</v>
      </c>
      <c r="G45" s="60">
        <v>39.9</v>
      </c>
      <c r="H45" s="60">
        <v>39.96</v>
      </c>
      <c r="I45" s="177">
        <v>40.08</v>
      </c>
      <c r="J45" s="181">
        <v>39.72</v>
      </c>
      <c r="K45" s="178"/>
      <c r="L45" s="1"/>
    </row>
    <row r="46" spans="2:12">
      <c r="B46" s="1">
        <v>26</v>
      </c>
      <c r="C46" s="59">
        <v>39.799999999999997</v>
      </c>
      <c r="D46" s="60">
        <v>39.71</v>
      </c>
      <c r="E46" s="60">
        <v>39.74</v>
      </c>
      <c r="F46" s="60">
        <v>39.69</v>
      </c>
      <c r="G46" s="60">
        <v>40.729999999999997</v>
      </c>
      <c r="H46" s="60">
        <v>40.58</v>
      </c>
      <c r="I46" s="177">
        <v>40.14</v>
      </c>
      <c r="J46" s="181">
        <v>39.75</v>
      </c>
      <c r="K46" s="178"/>
      <c r="L46" s="1"/>
    </row>
    <row r="47" spans="2:12">
      <c r="B47" s="1">
        <v>27</v>
      </c>
      <c r="C47" s="59">
        <v>39.840000000000003</v>
      </c>
      <c r="D47" s="60">
        <v>39.78</v>
      </c>
      <c r="E47" s="60">
        <v>39.75</v>
      </c>
      <c r="F47" s="60">
        <v>39.78</v>
      </c>
      <c r="G47" s="60">
        <v>39.83</v>
      </c>
      <c r="H47" s="60">
        <v>40.479999999999997</v>
      </c>
      <c r="I47" s="177">
        <v>40.11</v>
      </c>
      <c r="J47" s="181">
        <v>39.71</v>
      </c>
      <c r="K47" s="178"/>
      <c r="L47" s="1"/>
    </row>
    <row r="48" spans="2:12">
      <c r="B48" s="1">
        <v>28</v>
      </c>
      <c r="C48" s="59">
        <v>39.85</v>
      </c>
      <c r="D48" s="60">
        <v>39.770000000000003</v>
      </c>
      <c r="E48" s="60">
        <v>39.840000000000003</v>
      </c>
      <c r="F48" s="60">
        <v>39.58</v>
      </c>
      <c r="G48" s="60">
        <v>39.68</v>
      </c>
      <c r="H48" s="60">
        <v>39.840000000000003</v>
      </c>
      <c r="I48" s="177">
        <v>39.979999999999997</v>
      </c>
      <c r="J48" s="181">
        <v>39.549999999999997</v>
      </c>
      <c r="K48" s="178"/>
      <c r="L48" s="1"/>
    </row>
    <row r="49" spans="2:12">
      <c r="B49" s="1">
        <v>29</v>
      </c>
      <c r="C49" s="59">
        <v>39.81</v>
      </c>
      <c r="D49" s="60">
        <v>39.82</v>
      </c>
      <c r="E49" s="60">
        <v>39.909999999999997</v>
      </c>
      <c r="F49" s="60">
        <v>39.71</v>
      </c>
      <c r="G49" s="60">
        <v>39.93</v>
      </c>
      <c r="H49" s="60">
        <v>40.14</v>
      </c>
      <c r="I49" s="177"/>
      <c r="J49" s="181">
        <v>39.64</v>
      </c>
      <c r="K49" s="178"/>
      <c r="L49" s="1"/>
    </row>
    <row r="50" spans="2:12">
      <c r="B50" s="1">
        <v>30</v>
      </c>
      <c r="C50" s="59">
        <v>39.89</v>
      </c>
      <c r="D50" s="60">
        <v>40.14</v>
      </c>
      <c r="E50" s="60">
        <v>39.880000000000003</v>
      </c>
      <c r="F50" s="60">
        <v>39.659999999999997</v>
      </c>
      <c r="G50" s="60">
        <v>39.69</v>
      </c>
      <c r="H50" s="60">
        <v>40</v>
      </c>
      <c r="I50" s="177"/>
      <c r="J50" s="181">
        <v>39.58</v>
      </c>
      <c r="K50" s="178"/>
      <c r="L50" s="1"/>
    </row>
    <row r="51" spans="2:12">
      <c r="B51" s="1">
        <v>31</v>
      </c>
      <c r="C51" s="59">
        <v>39.76</v>
      </c>
      <c r="D51" s="60">
        <v>39.770000000000003</v>
      </c>
      <c r="E51" s="60">
        <v>39.85</v>
      </c>
      <c r="F51" s="60">
        <v>39.74</v>
      </c>
      <c r="G51" s="60">
        <v>39.9</v>
      </c>
      <c r="H51" s="60">
        <v>40.159999999999997</v>
      </c>
      <c r="I51" s="177"/>
      <c r="J51" s="181">
        <v>39.81</v>
      </c>
      <c r="K51" s="178"/>
      <c r="L51" s="1"/>
    </row>
    <row r="52" spans="2:12">
      <c r="B52" s="1">
        <v>32</v>
      </c>
      <c r="C52" s="59">
        <v>39.840000000000003</v>
      </c>
      <c r="D52" s="60">
        <v>39.75</v>
      </c>
      <c r="E52" s="60">
        <v>39.74</v>
      </c>
      <c r="F52" s="60">
        <v>40.4</v>
      </c>
      <c r="G52" s="60">
        <v>39.82</v>
      </c>
      <c r="H52" s="60">
        <v>40.299999999999997</v>
      </c>
      <c r="I52" s="177"/>
      <c r="J52" s="181">
        <v>39.68</v>
      </c>
      <c r="K52" s="178"/>
      <c r="L52" s="1"/>
    </row>
    <row r="53" spans="2:12">
      <c r="B53" s="1">
        <v>33</v>
      </c>
      <c r="C53" s="59">
        <v>39.92</v>
      </c>
      <c r="D53" s="60">
        <v>39.71</v>
      </c>
      <c r="E53" s="60">
        <v>40.79</v>
      </c>
      <c r="F53" s="60"/>
      <c r="G53" s="60">
        <v>40</v>
      </c>
      <c r="H53" s="60">
        <v>40.19</v>
      </c>
      <c r="I53" s="177"/>
      <c r="J53" s="181">
        <v>39.68</v>
      </c>
      <c r="K53" s="178"/>
      <c r="L53" s="1"/>
    </row>
    <row r="54" spans="2:12">
      <c r="B54" s="1">
        <v>34</v>
      </c>
      <c r="C54" s="59">
        <v>39.82</v>
      </c>
      <c r="D54" s="60">
        <v>39.869999999999997</v>
      </c>
      <c r="E54" s="60">
        <v>40.35</v>
      </c>
      <c r="F54" s="60"/>
      <c r="G54" s="60">
        <v>39.799999999999997</v>
      </c>
      <c r="H54" s="60">
        <v>40.83</v>
      </c>
      <c r="I54" s="177"/>
      <c r="J54" s="181">
        <v>40.299999999999997</v>
      </c>
      <c r="K54" s="178"/>
      <c r="L54" s="1"/>
    </row>
    <row r="55" spans="2:12">
      <c r="B55" s="1">
        <v>35</v>
      </c>
      <c r="C55" s="59">
        <v>39.9</v>
      </c>
      <c r="D55" s="60">
        <v>39.81</v>
      </c>
      <c r="E55" s="60">
        <v>40.21</v>
      </c>
      <c r="F55" s="60"/>
      <c r="G55" s="60">
        <v>39.89</v>
      </c>
      <c r="H55" s="60"/>
      <c r="I55" s="177"/>
      <c r="J55" s="181">
        <v>39.93</v>
      </c>
      <c r="K55" s="178"/>
      <c r="L55" s="1"/>
    </row>
    <row r="56" spans="2:12">
      <c r="B56" s="1">
        <v>36</v>
      </c>
      <c r="C56" s="59">
        <v>39.9</v>
      </c>
      <c r="D56" s="60">
        <v>39.64</v>
      </c>
      <c r="E56" s="60">
        <v>39.99</v>
      </c>
      <c r="F56" s="60"/>
      <c r="G56" s="60">
        <v>39.979999999999997</v>
      </c>
      <c r="H56" s="60"/>
      <c r="I56" s="177"/>
      <c r="J56" s="181">
        <v>40.1</v>
      </c>
      <c r="K56" s="178"/>
      <c r="L56" s="1"/>
    </row>
    <row r="57" spans="2:12">
      <c r="B57" s="1">
        <v>37</v>
      </c>
      <c r="C57" s="59">
        <v>39.93</v>
      </c>
      <c r="D57" s="60">
        <v>39.630000000000003</v>
      </c>
      <c r="E57" s="60">
        <v>40.1</v>
      </c>
      <c r="F57" s="60"/>
      <c r="G57" s="60">
        <v>40</v>
      </c>
      <c r="H57" s="60"/>
      <c r="I57" s="177"/>
      <c r="J57" s="181">
        <v>39.729999999999997</v>
      </c>
      <c r="K57" s="178"/>
      <c r="L57" s="1"/>
    </row>
    <row r="58" spans="2:12">
      <c r="B58" s="1">
        <v>38</v>
      </c>
      <c r="C58" s="59">
        <v>39.799999999999997</v>
      </c>
      <c r="D58" s="60">
        <v>39.72</v>
      </c>
      <c r="E58" s="60">
        <v>39.99</v>
      </c>
      <c r="F58" s="60"/>
      <c r="G58" s="60">
        <v>39.74</v>
      </c>
      <c r="H58" s="60"/>
      <c r="I58" s="177"/>
      <c r="J58" s="181">
        <v>39.65</v>
      </c>
      <c r="K58" s="178"/>
      <c r="L58" s="1"/>
    </row>
    <row r="59" spans="2:12">
      <c r="B59" s="1">
        <v>39</v>
      </c>
      <c r="C59" s="59">
        <v>40.21</v>
      </c>
      <c r="D59" s="60">
        <v>39.700000000000003</v>
      </c>
      <c r="E59" s="60">
        <v>40.130000000000003</v>
      </c>
      <c r="F59" s="60"/>
      <c r="G59" s="60">
        <v>39.92</v>
      </c>
      <c r="H59" s="60"/>
      <c r="I59" s="177"/>
      <c r="J59" s="181">
        <v>39.76</v>
      </c>
      <c r="K59" s="178"/>
      <c r="L59" s="1"/>
    </row>
    <row r="60" spans="2:12">
      <c r="B60" s="1">
        <v>40</v>
      </c>
      <c r="C60" s="59"/>
      <c r="D60" s="60">
        <v>39.82</v>
      </c>
      <c r="E60" s="60"/>
      <c r="F60" s="60"/>
      <c r="G60" s="60">
        <v>39.75</v>
      </c>
      <c r="H60" s="60"/>
      <c r="I60" s="177"/>
      <c r="J60" s="181">
        <v>39.700000000000003</v>
      </c>
      <c r="K60" s="178"/>
      <c r="L60" s="1"/>
    </row>
    <row r="61" spans="2:12">
      <c r="B61" s="1">
        <v>41</v>
      </c>
      <c r="C61" s="59"/>
      <c r="D61" s="60">
        <v>39.630000000000003</v>
      </c>
      <c r="E61" s="60"/>
      <c r="F61" s="60"/>
      <c r="G61" s="60">
        <v>39.69</v>
      </c>
      <c r="H61" s="60"/>
      <c r="I61" s="177"/>
      <c r="J61" s="181">
        <v>39.700000000000003</v>
      </c>
      <c r="K61" s="178"/>
      <c r="L61" s="1"/>
    </row>
    <row r="62" spans="2:12">
      <c r="B62" s="1">
        <v>42</v>
      </c>
      <c r="C62" s="59"/>
      <c r="D62" s="60">
        <v>39.69</v>
      </c>
      <c r="E62" s="60"/>
      <c r="F62" s="60"/>
      <c r="G62" s="60">
        <v>40.08</v>
      </c>
      <c r="H62" s="60"/>
      <c r="I62" s="177"/>
      <c r="J62" s="181">
        <v>39.6</v>
      </c>
      <c r="K62" s="178"/>
      <c r="L62" s="1"/>
    </row>
    <row r="63" spans="2:12">
      <c r="B63" s="1">
        <v>43</v>
      </c>
      <c r="C63" s="59"/>
      <c r="D63" s="60">
        <v>40.07</v>
      </c>
      <c r="E63" s="60"/>
      <c r="F63" s="60"/>
      <c r="G63" s="60">
        <v>39.770000000000003</v>
      </c>
      <c r="H63" s="60"/>
      <c r="I63" s="177"/>
      <c r="J63" s="181">
        <v>39.79</v>
      </c>
      <c r="K63" s="178"/>
      <c r="L63" s="1"/>
    </row>
    <row r="64" spans="2:12">
      <c r="B64" s="1">
        <v>44</v>
      </c>
      <c r="C64" s="59"/>
      <c r="D64" s="60">
        <v>39.81</v>
      </c>
      <c r="E64" s="60"/>
      <c r="F64" s="60"/>
      <c r="G64" s="60">
        <v>39.76</v>
      </c>
      <c r="H64" s="60"/>
      <c r="I64" s="177"/>
      <c r="J64" s="181"/>
      <c r="K64" s="178"/>
      <c r="L64" s="1"/>
    </row>
    <row r="65" spans="2:12">
      <c r="B65" s="1">
        <v>45</v>
      </c>
      <c r="C65" s="59"/>
      <c r="D65" s="60">
        <v>39.729999999999997</v>
      </c>
      <c r="E65" s="60"/>
      <c r="F65" s="60"/>
      <c r="G65" s="60">
        <v>39.94</v>
      </c>
      <c r="H65" s="60"/>
      <c r="I65" s="177"/>
      <c r="J65" s="181"/>
      <c r="K65" s="178"/>
      <c r="L65" s="1"/>
    </row>
    <row r="66" spans="2:12">
      <c r="B66" s="1">
        <v>46</v>
      </c>
      <c r="C66" s="59"/>
      <c r="D66" s="60">
        <v>39.799999999999997</v>
      </c>
      <c r="E66" s="60"/>
      <c r="F66" s="60"/>
      <c r="G66" s="60">
        <v>40.04</v>
      </c>
      <c r="H66" s="60"/>
      <c r="I66" s="177"/>
      <c r="J66" s="181"/>
      <c r="K66" s="178"/>
      <c r="L66" s="1"/>
    </row>
    <row r="67" spans="2:12">
      <c r="B67" s="1">
        <v>47</v>
      </c>
      <c r="C67" s="59"/>
      <c r="D67" s="60">
        <v>39.729999999999997</v>
      </c>
      <c r="E67" s="60"/>
      <c r="F67" s="60"/>
      <c r="G67" s="60">
        <v>40.020000000000003</v>
      </c>
      <c r="H67" s="60"/>
      <c r="I67" s="177"/>
      <c r="J67" s="181"/>
      <c r="K67" s="178"/>
      <c r="L67" s="1"/>
    </row>
    <row r="68" spans="2:12">
      <c r="B68" s="1">
        <v>48</v>
      </c>
      <c r="C68" s="59"/>
      <c r="D68" s="60">
        <v>40.68</v>
      </c>
      <c r="E68" s="60"/>
      <c r="F68" s="60"/>
      <c r="G68" s="60">
        <v>39.74</v>
      </c>
      <c r="H68" s="60"/>
      <c r="I68" s="177"/>
      <c r="J68" s="181"/>
      <c r="K68" s="178"/>
      <c r="L68" s="1"/>
    </row>
    <row r="69" spans="2:12">
      <c r="B69" s="1">
        <v>49</v>
      </c>
      <c r="C69" s="59"/>
      <c r="D69" s="60">
        <v>39.75</v>
      </c>
      <c r="E69" s="60"/>
      <c r="F69" s="60"/>
      <c r="G69" s="60">
        <v>39.82</v>
      </c>
      <c r="H69" s="60"/>
      <c r="I69" s="177"/>
      <c r="J69" s="181"/>
      <c r="K69" s="178"/>
      <c r="L69" s="1"/>
    </row>
    <row r="70" spans="2:12">
      <c r="B70" s="1">
        <v>50</v>
      </c>
      <c r="C70" s="59"/>
      <c r="D70" s="60">
        <v>39.950000000000003</v>
      </c>
      <c r="E70" s="60"/>
      <c r="F70" s="60"/>
      <c r="G70" s="60">
        <v>39.799999999999997</v>
      </c>
      <c r="H70" s="60"/>
      <c r="I70" s="177"/>
      <c r="J70" s="181"/>
      <c r="K70" s="178"/>
      <c r="L70" s="1"/>
    </row>
    <row r="71" spans="2:12">
      <c r="B71" s="1">
        <v>51</v>
      </c>
      <c r="C71" s="59"/>
      <c r="D71" s="60">
        <v>39.950000000000003</v>
      </c>
      <c r="E71" s="60"/>
      <c r="F71" s="60"/>
      <c r="G71" s="60">
        <v>40.28</v>
      </c>
      <c r="H71" s="60"/>
      <c r="I71" s="177"/>
      <c r="J71" s="181"/>
      <c r="K71" s="178"/>
      <c r="L71" s="1"/>
    </row>
    <row r="72" spans="2:12">
      <c r="B72" s="1">
        <v>52</v>
      </c>
      <c r="C72" s="59"/>
      <c r="D72" s="60">
        <v>39.99</v>
      </c>
      <c r="E72" s="60"/>
      <c r="F72" s="60"/>
      <c r="G72" s="60">
        <v>39.950000000000003</v>
      </c>
      <c r="H72" s="60"/>
      <c r="I72" s="177"/>
      <c r="J72" s="181"/>
      <c r="K72" s="178"/>
      <c r="L72" s="1"/>
    </row>
    <row r="73" spans="2:12">
      <c r="B73" s="1">
        <v>53</v>
      </c>
      <c r="C73" s="59"/>
      <c r="D73" s="60">
        <v>39.71</v>
      </c>
      <c r="E73" s="60"/>
      <c r="F73" s="60"/>
      <c r="G73" s="60">
        <v>39.799999999999997</v>
      </c>
      <c r="H73" s="60"/>
      <c r="I73" s="177"/>
      <c r="J73" s="181"/>
      <c r="K73" s="178"/>
      <c r="L73" s="1"/>
    </row>
    <row r="74" spans="2:12">
      <c r="B74" s="1">
        <v>54</v>
      </c>
      <c r="C74" s="59"/>
      <c r="D74" s="60">
        <v>39.76</v>
      </c>
      <c r="E74" s="60"/>
      <c r="F74" s="60"/>
      <c r="G74" s="60">
        <v>39.909999999999997</v>
      </c>
      <c r="H74" s="60"/>
      <c r="I74" s="177"/>
      <c r="J74" s="181"/>
      <c r="K74" s="178"/>
      <c r="L74" s="1"/>
    </row>
    <row r="75" spans="2:12">
      <c r="B75" s="1">
        <v>55</v>
      </c>
      <c r="C75" s="59"/>
      <c r="D75" s="60">
        <v>39.78</v>
      </c>
      <c r="E75" s="60"/>
      <c r="F75" s="60"/>
      <c r="G75" s="60">
        <v>39.71</v>
      </c>
      <c r="H75" s="60"/>
      <c r="I75" s="177"/>
      <c r="J75" s="181"/>
      <c r="K75" s="178"/>
      <c r="L75" s="1"/>
    </row>
    <row r="76" spans="2:12">
      <c r="B76" s="1">
        <v>56</v>
      </c>
      <c r="C76" s="59"/>
      <c r="D76" s="60">
        <v>39.590000000000003</v>
      </c>
      <c r="E76" s="60"/>
      <c r="F76" s="60"/>
      <c r="G76" s="60">
        <v>40.020000000000003</v>
      </c>
      <c r="H76" s="60"/>
      <c r="I76" s="177"/>
      <c r="J76" s="181"/>
      <c r="K76" s="178"/>
      <c r="L76" s="1"/>
    </row>
    <row r="77" spans="2:12">
      <c r="B77" s="1">
        <v>57</v>
      </c>
      <c r="C77" s="114"/>
      <c r="D77" s="60">
        <v>40.28</v>
      </c>
      <c r="E77" s="60"/>
      <c r="F77" s="60"/>
      <c r="G77" s="60">
        <v>39.79</v>
      </c>
      <c r="H77" s="60"/>
      <c r="I77" s="178"/>
      <c r="J77" s="182"/>
      <c r="K77" s="178"/>
      <c r="L77" s="1"/>
    </row>
    <row r="78" spans="2:12">
      <c r="B78" s="1">
        <v>58</v>
      </c>
      <c r="C78" s="183"/>
      <c r="D78" s="177">
        <v>40.26</v>
      </c>
      <c r="E78" s="177"/>
      <c r="F78" s="177"/>
      <c r="G78" s="177">
        <v>39.880000000000003</v>
      </c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/>
      <c r="G79" s="177">
        <v>40.03</v>
      </c>
      <c r="H79" s="177"/>
      <c r="I79" s="177"/>
      <c r="J79" s="181"/>
      <c r="K79" s="177"/>
    </row>
    <row r="80" spans="2:12">
      <c r="B80" s="1">
        <v>60</v>
      </c>
      <c r="C80" s="183"/>
      <c r="D80" s="177"/>
      <c r="E80" s="177"/>
      <c r="F80" s="177"/>
      <c r="G80" s="177">
        <v>39.86</v>
      </c>
      <c r="H80" s="177"/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/>
      <c r="G81" s="177">
        <v>39.799999999999997</v>
      </c>
      <c r="H81" s="177"/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/>
      <c r="G82" s="177">
        <v>39.770000000000003</v>
      </c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>
        <v>39.93</v>
      </c>
      <c r="H83" s="185"/>
      <c r="I83" s="185"/>
      <c r="J83" s="186"/>
      <c r="K83" s="177"/>
    </row>
    <row r="84" spans="2:11">
      <c r="G84" s="2">
        <v>39.96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4"/>
  <sheetViews>
    <sheetView zoomScale="90" zoomScaleNormal="90" workbookViewId="0">
      <selection activeCell="J16" sqref="J16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1.4257812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108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235</v>
      </c>
      <c r="C8" s="148" t="s">
        <v>226</v>
      </c>
      <c r="D8" s="189">
        <f>COUNTA(C21:C85)</f>
        <v>32</v>
      </c>
      <c r="E8" s="153">
        <f>COUNTA(C21:C85)</f>
        <v>32</v>
      </c>
      <c r="F8" s="398">
        <f>MIN(C21:C84)</f>
        <v>39.65</v>
      </c>
      <c r="G8" s="192">
        <f>AVERAGE(C21:C87)</f>
        <v>40.114374999999995</v>
      </c>
      <c r="H8" s="134">
        <v>2</v>
      </c>
      <c r="I8" s="158">
        <f>G8-F8</f>
        <v>0.46437499999999687</v>
      </c>
      <c r="J8" s="163">
        <v>1.4907407407407406E-2</v>
      </c>
      <c r="K8" s="170">
        <f>J8</f>
        <v>1.4907407407407406E-2</v>
      </c>
      <c r="L8" s="171">
        <f>K8</f>
        <v>1.4907407407407406E-2</v>
      </c>
      <c r="M8" s="187" t="s">
        <v>137</v>
      </c>
      <c r="N8" s="395" t="s">
        <v>282</v>
      </c>
      <c r="O8" s="396" t="s">
        <v>283</v>
      </c>
      <c r="P8" s="42"/>
    </row>
    <row r="9" spans="1:16" s="3" customFormat="1" ht="30" customHeight="1" thickBot="1">
      <c r="A9" s="146">
        <v>2</v>
      </c>
      <c r="B9" s="152" t="s">
        <v>236</v>
      </c>
      <c r="C9" s="149" t="s">
        <v>96</v>
      </c>
      <c r="D9" s="43">
        <f>COUNTA(D21:D85)+D8+1</f>
        <v>82</v>
      </c>
      <c r="E9" s="154">
        <f>COUNTA(D21:D85)+1</f>
        <v>50</v>
      </c>
      <c r="F9" s="397">
        <f>MIN(D21:D84)</f>
        <v>39.659999999999997</v>
      </c>
      <c r="G9" s="111">
        <f>AVERAGE(D21:D86)</f>
        <v>39.978367346938775</v>
      </c>
      <c r="H9" s="41">
        <v>0</v>
      </c>
      <c r="I9" s="159">
        <f>G9-F9</f>
        <v>0.31836734693877844</v>
      </c>
      <c r="J9" s="164">
        <v>3.8877314814814816E-2</v>
      </c>
      <c r="K9" s="172">
        <f>J9-J8</f>
        <v>2.3969907407407412E-2</v>
      </c>
      <c r="L9" s="173">
        <f>K9</f>
        <v>2.3969907407407412E-2</v>
      </c>
      <c r="M9" s="188" t="s">
        <v>151</v>
      </c>
      <c r="N9" s="136"/>
      <c r="O9" s="108"/>
      <c r="P9" s="42"/>
    </row>
    <row r="10" spans="1:16" s="3" customFormat="1" ht="30" customHeight="1">
      <c r="A10" s="146">
        <v>3</v>
      </c>
      <c r="B10" s="152" t="s">
        <v>236</v>
      </c>
      <c r="C10" s="149" t="s">
        <v>233</v>
      </c>
      <c r="D10" s="43">
        <f>COUNTA(E21:E85)+D9+1</f>
        <v>105</v>
      </c>
      <c r="E10" s="154">
        <f>COUNTA(E21:E85)+1</f>
        <v>23</v>
      </c>
      <c r="F10" s="191">
        <f>MIN(E21:E86)</f>
        <v>39.799999999999997</v>
      </c>
      <c r="G10" s="110">
        <f>AVERAGE(E21:E87)</f>
        <v>40.060909090909092</v>
      </c>
      <c r="H10" s="41">
        <v>2</v>
      </c>
      <c r="I10" s="159">
        <f t="shared" ref="I10:I15" si="0">G10-F10</f>
        <v>0.2609090909090952</v>
      </c>
      <c r="J10" s="164">
        <v>5.0659722222222224E-2</v>
      </c>
      <c r="K10" s="172">
        <f>J10-J9</f>
        <v>1.1782407407407408E-2</v>
      </c>
      <c r="L10" s="173">
        <f>K10+L9</f>
        <v>3.575231481481482E-2</v>
      </c>
      <c r="M10" s="188" t="s">
        <v>158</v>
      </c>
      <c r="N10" s="137" t="s">
        <v>228</v>
      </c>
      <c r="O10" s="120" t="s">
        <v>286</v>
      </c>
      <c r="P10" s="42"/>
    </row>
    <row r="11" spans="1:16" s="3" customFormat="1" ht="30" customHeight="1">
      <c r="A11" s="146">
        <v>4</v>
      </c>
      <c r="B11" s="152" t="s">
        <v>235</v>
      </c>
      <c r="C11" s="149" t="s">
        <v>228</v>
      </c>
      <c r="D11" s="43">
        <f>COUNTA(F21:F85)+D10+1</f>
        <v>131</v>
      </c>
      <c r="E11" s="154">
        <f>COUNTA(F21:F85)+1</f>
        <v>26</v>
      </c>
      <c r="F11" s="160">
        <f>MIN(F21:F86)</f>
        <v>39.729999999999997</v>
      </c>
      <c r="G11" s="110">
        <f>AVERAGE(F21:F86)</f>
        <v>40.069999999999993</v>
      </c>
      <c r="H11" s="41">
        <v>0</v>
      </c>
      <c r="I11" s="159">
        <f t="shared" si="0"/>
        <v>0.33999999999999631</v>
      </c>
      <c r="J11" s="164">
        <v>6.3888888888888884E-2</v>
      </c>
      <c r="K11" s="172">
        <f>J11-J10</f>
        <v>1.322916666666666E-2</v>
      </c>
      <c r="L11" s="173">
        <f>K11+L8</f>
        <v>2.8136574074074064E-2</v>
      </c>
      <c r="M11" s="188" t="s">
        <v>161</v>
      </c>
      <c r="N11" s="136"/>
      <c r="O11" s="108"/>
      <c r="P11" s="42"/>
    </row>
    <row r="12" spans="1:16" s="3" customFormat="1" ht="30" customHeight="1">
      <c r="A12" s="146">
        <v>5</v>
      </c>
      <c r="B12" s="198" t="s">
        <v>235</v>
      </c>
      <c r="C12" s="150" t="s">
        <v>219</v>
      </c>
      <c r="D12" s="43">
        <f>COUNTA(G21:G85)+D11+1</f>
        <v>172</v>
      </c>
      <c r="E12" s="154">
        <f>COUNTA(G21:G85)+1</f>
        <v>41</v>
      </c>
      <c r="F12" s="160">
        <f>MIN(G21:G86)</f>
        <v>39.75</v>
      </c>
      <c r="G12" s="110">
        <f>AVERAGE(G21:G886)</f>
        <v>39.910249999999991</v>
      </c>
      <c r="H12" s="41">
        <v>10</v>
      </c>
      <c r="I12" s="159">
        <f t="shared" si="0"/>
        <v>0.16024999999999068</v>
      </c>
      <c r="J12" s="164">
        <v>8.3935185185185182E-2</v>
      </c>
      <c r="K12" s="172">
        <f>J12-J11</f>
        <v>2.0046296296296298E-2</v>
      </c>
      <c r="L12" s="173">
        <f>K12+L11</f>
        <v>4.8182870370370362E-2</v>
      </c>
      <c r="M12" s="188" t="s">
        <v>173</v>
      </c>
      <c r="N12" s="136"/>
      <c r="O12" s="109"/>
    </row>
    <row r="13" spans="1:16" s="3" customFormat="1" ht="30" customHeight="1">
      <c r="A13" s="146">
        <v>6</v>
      </c>
      <c r="B13" s="198" t="s">
        <v>236</v>
      </c>
      <c r="C13" s="150" t="s">
        <v>220</v>
      </c>
      <c r="D13" s="43">
        <f>COUNTA(H21:H85)+D12+1</f>
        <v>236</v>
      </c>
      <c r="E13" s="154">
        <f>COUNTA(H21:H85)+1</f>
        <v>64</v>
      </c>
      <c r="F13" s="160">
        <f>MIN(H21:H86)</f>
        <v>39.81</v>
      </c>
      <c r="G13" s="110">
        <f>AVERAGE(H21:H86)</f>
        <v>40.092380952380957</v>
      </c>
      <c r="H13" s="41">
        <v>9</v>
      </c>
      <c r="I13" s="159">
        <f>G13-F13</f>
        <v>0.2823809523809544</v>
      </c>
      <c r="J13" s="164">
        <v>0.11474537037037037</v>
      </c>
      <c r="K13" s="172">
        <f t="shared" ref="K13:K15" si="1">J13-J12</f>
        <v>3.081018518518519E-2</v>
      </c>
      <c r="L13" s="173">
        <f>K13+L10</f>
        <v>6.6562500000000011E-2</v>
      </c>
      <c r="M13" s="188" t="s">
        <v>187</v>
      </c>
      <c r="N13" s="136"/>
      <c r="O13" s="109"/>
    </row>
    <row r="14" spans="1:16" s="3" customFormat="1" ht="30" customHeight="1">
      <c r="A14" s="146">
        <v>7</v>
      </c>
      <c r="B14" s="198" t="s">
        <v>235</v>
      </c>
      <c r="C14" s="150" t="s">
        <v>234</v>
      </c>
      <c r="D14" s="43">
        <f>COUNTA(I21:I85)+D13+1</f>
        <v>301</v>
      </c>
      <c r="E14" s="154">
        <f>COUNTA(I21:I85)+1</f>
        <v>65</v>
      </c>
      <c r="F14" s="160">
        <f>MIN(I21:I86)</f>
        <v>39.840000000000003</v>
      </c>
      <c r="G14" s="67">
        <f>AVERAGE(I21:I86)</f>
        <v>40.076562500000001</v>
      </c>
      <c r="H14" s="41">
        <v>11</v>
      </c>
      <c r="I14" s="159">
        <f t="shared" si="0"/>
        <v>0.23656249999999801</v>
      </c>
      <c r="J14" s="164">
        <v>0.14601851851851852</v>
      </c>
      <c r="K14" s="385">
        <f t="shared" si="1"/>
        <v>3.1273148148148147E-2</v>
      </c>
      <c r="L14" s="174">
        <f t="shared" ref="L12:L15" si="2">K14+L12</f>
        <v>7.9456018518518509E-2</v>
      </c>
      <c r="M14" s="188" t="s">
        <v>157</v>
      </c>
      <c r="N14" s="136"/>
      <c r="O14" s="109"/>
    </row>
    <row r="15" spans="1:16" s="3" customFormat="1" ht="30" customHeight="1" thickBot="1">
      <c r="A15" s="147" t="s">
        <v>37</v>
      </c>
      <c r="B15" s="197" t="s">
        <v>236</v>
      </c>
      <c r="C15" s="151" t="s">
        <v>233</v>
      </c>
      <c r="D15" s="190">
        <f>COUNTA(J21:J85)+D14+1</f>
        <v>344</v>
      </c>
      <c r="E15" s="155">
        <f>COUNTA(J21:J85)+1</f>
        <v>43</v>
      </c>
      <c r="F15" s="161">
        <f>MIN(J21:J86)</f>
        <v>39.79</v>
      </c>
      <c r="G15" s="138">
        <f>AVERAGE(J21:J86)</f>
        <v>40.050714285714278</v>
      </c>
      <c r="H15" s="139">
        <v>6</v>
      </c>
      <c r="I15" s="162">
        <f t="shared" si="0"/>
        <v>0.26071428571427901</v>
      </c>
      <c r="J15" s="165" t="str">
        <f>'Общие результаты'!G6</f>
        <v>4:00:05</v>
      </c>
      <c r="K15" s="175">
        <f t="shared" si="1"/>
        <v>2.0706018518518526E-2</v>
      </c>
      <c r="L15" s="176">
        <f t="shared" si="2"/>
        <v>8.7268518518518537E-2</v>
      </c>
      <c r="M15" s="167"/>
      <c r="N15" s="388" t="s">
        <v>228</v>
      </c>
      <c r="O15" s="389" t="s">
        <v>284</v>
      </c>
    </row>
    <row r="16" spans="1:16" s="3" customFormat="1" ht="30" customHeight="1">
      <c r="A16" s="115"/>
      <c r="B16" s="116"/>
      <c r="C16" s="117"/>
      <c r="D16" s="117"/>
      <c r="E16" s="117"/>
      <c r="F16" s="63">
        <f>AVERAGE(F8,F11,F12,F14)</f>
        <v>39.7425</v>
      </c>
      <c r="G16" s="73">
        <f>AVERAGE(G8,G11,G12,G14)</f>
        <v>40.042796874999993</v>
      </c>
      <c r="H16" s="118" t="s">
        <v>231</v>
      </c>
      <c r="I16" s="74">
        <f>AVERAGE(I8,I11,I12,I14)</f>
        <v>0.30029687499999547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AVERAGE(F9,F10,F13,F15)</f>
        <v>39.765000000000001</v>
      </c>
      <c r="G17" s="49">
        <f>AVERAGE(G9,G10,G13,G15)</f>
        <v>40.045592918985776</v>
      </c>
      <c r="H17" s="119" t="s">
        <v>237</v>
      </c>
      <c r="I17" s="50">
        <f>AVERAGE(I9,I10,I13,I15)</f>
        <v>0.28059291898577676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39.753750000000004</v>
      </c>
      <c r="G18" s="53">
        <f>AVERAGE(C21:J90)</f>
        <v>40.044362017804154</v>
      </c>
      <c r="H18" s="54"/>
      <c r="I18" s="55">
        <f>AVERAGE(I8:I15)</f>
        <v>0.29044489699288611</v>
      </c>
      <c r="J18" s="47"/>
      <c r="K18" s="47"/>
      <c r="L18" s="47"/>
      <c r="M18" s="51"/>
      <c r="N18" s="51"/>
    </row>
    <row r="20" spans="1:14" ht="15.75" thickBot="1">
      <c r="C20" s="56" t="str">
        <f>B8</f>
        <v>Терещенко Андрей</v>
      </c>
      <c r="D20" s="56" t="str">
        <f>B9</f>
        <v>Паненко Женя</v>
      </c>
      <c r="E20" s="17" t="str">
        <f>B10</f>
        <v>Паненко Женя</v>
      </c>
      <c r="F20" s="17" t="str">
        <f>B11</f>
        <v>Терещенко Андрей</v>
      </c>
      <c r="G20" s="17" t="str">
        <f>B12</f>
        <v>Терещенко Андрей</v>
      </c>
      <c r="H20" s="17" t="str">
        <f>B13</f>
        <v>Паненко Женя</v>
      </c>
      <c r="I20" s="17" t="str">
        <f>B14</f>
        <v>Терещенко Андрей</v>
      </c>
      <c r="J20" s="17" t="str">
        <f>B15</f>
        <v>Паненко Женя</v>
      </c>
    </row>
    <row r="21" spans="1:14">
      <c r="B21" s="1">
        <v>1</v>
      </c>
      <c r="C21" s="57">
        <v>46.27</v>
      </c>
      <c r="D21" s="58">
        <v>40.25</v>
      </c>
      <c r="E21" s="58">
        <v>40.03</v>
      </c>
      <c r="F21" s="58">
        <v>40.26</v>
      </c>
      <c r="G21" s="58">
        <v>40.08</v>
      </c>
      <c r="H21" s="58">
        <v>40.619999999999997</v>
      </c>
      <c r="I21" s="179">
        <v>40.44</v>
      </c>
      <c r="J21" s="180">
        <v>40.22</v>
      </c>
      <c r="K21" s="177"/>
      <c r="M21" s="2"/>
      <c r="N21" s="2"/>
    </row>
    <row r="22" spans="1:14">
      <c r="B22" s="1">
        <v>2</v>
      </c>
      <c r="C22" s="59">
        <v>40.76</v>
      </c>
      <c r="D22" s="60">
        <v>40.08</v>
      </c>
      <c r="E22" s="60">
        <v>40.08</v>
      </c>
      <c r="F22" s="60">
        <v>40.18</v>
      </c>
      <c r="G22" s="60">
        <v>40.01</v>
      </c>
      <c r="H22" s="60">
        <v>40.25</v>
      </c>
      <c r="I22" s="177">
        <v>40.200000000000003</v>
      </c>
      <c r="J22" s="181">
        <v>40.119999999999997</v>
      </c>
      <c r="K22" s="177"/>
      <c r="M22" s="3"/>
      <c r="N22" s="3"/>
    </row>
    <row r="23" spans="1:14">
      <c r="B23" s="1">
        <v>3</v>
      </c>
      <c r="C23" s="59">
        <v>40.28</v>
      </c>
      <c r="D23" s="60">
        <v>40.04</v>
      </c>
      <c r="E23" s="60">
        <v>40.03</v>
      </c>
      <c r="F23" s="60">
        <v>39.979999999999997</v>
      </c>
      <c r="G23" s="60">
        <v>40.03</v>
      </c>
      <c r="H23" s="60">
        <v>40.03</v>
      </c>
      <c r="I23" s="177">
        <v>40.36</v>
      </c>
      <c r="J23" s="181">
        <v>40.299999999999997</v>
      </c>
      <c r="K23" s="177"/>
      <c r="M23" s="3"/>
      <c r="N23" s="3"/>
    </row>
    <row r="24" spans="1:14">
      <c r="B24" s="1">
        <v>4</v>
      </c>
      <c r="C24" s="59">
        <v>40.08</v>
      </c>
      <c r="D24" s="60">
        <v>40.14</v>
      </c>
      <c r="E24" s="60">
        <v>39.96</v>
      </c>
      <c r="F24" s="60">
        <v>39.94</v>
      </c>
      <c r="G24" s="60">
        <v>40.049999999999997</v>
      </c>
      <c r="H24" s="60">
        <v>40.229999999999997</v>
      </c>
      <c r="I24" s="177">
        <v>40.18</v>
      </c>
      <c r="J24" s="181">
        <v>40.08</v>
      </c>
      <c r="K24" s="177"/>
      <c r="M24" s="3"/>
      <c r="N24" s="3"/>
    </row>
    <row r="25" spans="1:14">
      <c r="B25" s="1">
        <v>5</v>
      </c>
      <c r="C25" s="59">
        <v>40.020000000000003</v>
      </c>
      <c r="D25" s="60">
        <v>40.15</v>
      </c>
      <c r="E25" s="60">
        <v>40.020000000000003</v>
      </c>
      <c r="F25" s="60">
        <v>40</v>
      </c>
      <c r="G25" s="60">
        <v>39.880000000000003</v>
      </c>
      <c r="H25" s="60">
        <v>40.25</v>
      </c>
      <c r="I25" s="177">
        <v>40.29</v>
      </c>
      <c r="J25" s="181">
        <v>40.090000000000003</v>
      </c>
      <c r="K25" s="177"/>
    </row>
    <row r="26" spans="1:14">
      <c r="B26" s="1">
        <v>6</v>
      </c>
      <c r="C26" s="59">
        <v>40.119999999999997</v>
      </c>
      <c r="D26" s="60">
        <v>40.21</v>
      </c>
      <c r="E26" s="60">
        <v>39.94</v>
      </c>
      <c r="F26" s="60">
        <v>40.090000000000003</v>
      </c>
      <c r="G26" s="60">
        <v>39.93</v>
      </c>
      <c r="H26" s="60">
        <v>40.32</v>
      </c>
      <c r="I26" s="177">
        <v>40.21</v>
      </c>
      <c r="J26" s="181">
        <v>40.19</v>
      </c>
      <c r="K26" s="177"/>
    </row>
    <row r="27" spans="1:14">
      <c r="B27" s="1">
        <v>7</v>
      </c>
      <c r="C27" s="59">
        <v>39.82</v>
      </c>
      <c r="D27" s="60">
        <v>40.15</v>
      </c>
      <c r="E27" s="60">
        <v>39.909999999999997</v>
      </c>
      <c r="F27" s="60">
        <v>40.01</v>
      </c>
      <c r="G27" s="60">
        <v>39.9</v>
      </c>
      <c r="H27" s="60">
        <v>40.299999999999997</v>
      </c>
      <c r="I27" s="177">
        <v>40.21</v>
      </c>
      <c r="J27" s="181">
        <v>40.090000000000003</v>
      </c>
      <c r="K27" s="177"/>
    </row>
    <row r="28" spans="1:14">
      <c r="B28" s="1">
        <v>8</v>
      </c>
      <c r="C28" s="59">
        <v>39.799999999999997</v>
      </c>
      <c r="D28" s="60">
        <v>40.07</v>
      </c>
      <c r="E28" s="60">
        <v>41.65</v>
      </c>
      <c r="F28" s="60">
        <v>40.049999999999997</v>
      </c>
      <c r="G28" s="60">
        <v>39.880000000000003</v>
      </c>
      <c r="H28" s="60">
        <v>40.159999999999997</v>
      </c>
      <c r="I28" s="177">
        <v>40.22</v>
      </c>
      <c r="J28" s="181">
        <v>39.99</v>
      </c>
      <c r="K28" s="177"/>
    </row>
    <row r="29" spans="1:14">
      <c r="B29" s="1">
        <v>9</v>
      </c>
      <c r="C29" s="72">
        <v>40.020000000000003</v>
      </c>
      <c r="D29" s="60">
        <v>40.15</v>
      </c>
      <c r="E29" s="60">
        <v>40.090000000000003</v>
      </c>
      <c r="F29" s="60">
        <v>40.76</v>
      </c>
      <c r="G29" s="60">
        <v>39.75</v>
      </c>
      <c r="H29" s="60">
        <v>40.299999999999997</v>
      </c>
      <c r="I29" s="177">
        <v>40.200000000000003</v>
      </c>
      <c r="J29" s="181">
        <v>40.18</v>
      </c>
      <c r="K29" s="177"/>
    </row>
    <row r="30" spans="1:14">
      <c r="B30" s="1">
        <v>10</v>
      </c>
      <c r="C30" s="59">
        <v>39.840000000000003</v>
      </c>
      <c r="D30" s="60">
        <v>39.950000000000003</v>
      </c>
      <c r="E30" s="60">
        <v>40.36</v>
      </c>
      <c r="F30" s="60">
        <v>40.07</v>
      </c>
      <c r="G30" s="60">
        <v>39.869999999999997</v>
      </c>
      <c r="H30" s="60">
        <v>40.17</v>
      </c>
      <c r="I30" s="177">
        <v>40.15</v>
      </c>
      <c r="J30" s="181">
        <v>39.880000000000003</v>
      </c>
      <c r="K30" s="177"/>
    </row>
    <row r="31" spans="1:14">
      <c r="B31" s="1">
        <v>11</v>
      </c>
      <c r="C31" s="59">
        <v>39.92</v>
      </c>
      <c r="D31" s="60">
        <v>39.93</v>
      </c>
      <c r="E31" s="60">
        <v>39.97</v>
      </c>
      <c r="F31" s="60">
        <v>40.01</v>
      </c>
      <c r="G31" s="60">
        <v>39.869999999999997</v>
      </c>
      <c r="H31" s="60">
        <v>40.17</v>
      </c>
      <c r="I31" s="177">
        <v>40.04</v>
      </c>
      <c r="J31" s="181">
        <v>40.130000000000003</v>
      </c>
      <c r="K31" s="177"/>
    </row>
    <row r="32" spans="1:14">
      <c r="B32" s="1">
        <v>12</v>
      </c>
      <c r="C32" s="59">
        <v>39.9</v>
      </c>
      <c r="D32" s="60">
        <v>40.19</v>
      </c>
      <c r="E32" s="60">
        <v>39.99</v>
      </c>
      <c r="F32" s="60">
        <v>40.020000000000003</v>
      </c>
      <c r="G32" s="60">
        <v>39.89</v>
      </c>
      <c r="H32" s="60">
        <v>40.159999999999997</v>
      </c>
      <c r="I32" s="177">
        <v>40.1</v>
      </c>
      <c r="J32" s="181">
        <v>40.119999999999997</v>
      </c>
      <c r="K32" s="177"/>
    </row>
    <row r="33" spans="2:12">
      <c r="B33" s="1">
        <v>13</v>
      </c>
      <c r="C33" s="59">
        <v>39.65</v>
      </c>
      <c r="D33" s="60">
        <v>39.94</v>
      </c>
      <c r="E33" s="60">
        <v>39.94</v>
      </c>
      <c r="F33" s="60">
        <v>40.08</v>
      </c>
      <c r="G33" s="60">
        <v>39.909999999999997</v>
      </c>
      <c r="H33" s="60">
        <v>40.11</v>
      </c>
      <c r="I33" s="177">
        <v>40.21</v>
      </c>
      <c r="J33" s="181">
        <v>40.08</v>
      </c>
      <c r="K33" s="178"/>
      <c r="L33" s="1"/>
    </row>
    <row r="34" spans="2:12">
      <c r="B34" s="1">
        <v>14</v>
      </c>
      <c r="C34" s="62">
        <v>39.799999999999997</v>
      </c>
      <c r="D34" s="60">
        <v>40.07</v>
      </c>
      <c r="E34" s="60">
        <v>39.979999999999997</v>
      </c>
      <c r="F34" s="60">
        <v>39.86</v>
      </c>
      <c r="G34" s="60">
        <v>40.04</v>
      </c>
      <c r="H34" s="60">
        <v>39.94</v>
      </c>
      <c r="I34" s="177">
        <v>40.1</v>
      </c>
      <c r="J34" s="181">
        <v>40.04</v>
      </c>
      <c r="K34" s="178"/>
      <c r="L34" s="1"/>
    </row>
    <row r="35" spans="2:12">
      <c r="B35" s="1">
        <v>15</v>
      </c>
      <c r="C35" s="59">
        <v>39.869999999999997</v>
      </c>
      <c r="D35" s="60">
        <v>40.06</v>
      </c>
      <c r="E35" s="60">
        <v>39.799999999999997</v>
      </c>
      <c r="F35" s="60">
        <v>40.270000000000003</v>
      </c>
      <c r="G35" s="60">
        <v>39.86</v>
      </c>
      <c r="H35" s="60">
        <v>40.14</v>
      </c>
      <c r="I35" s="177">
        <v>40.07</v>
      </c>
      <c r="J35" s="181">
        <v>40.32</v>
      </c>
      <c r="K35" s="178"/>
      <c r="L35" s="1"/>
    </row>
    <row r="36" spans="2:12">
      <c r="B36" s="1">
        <v>16</v>
      </c>
      <c r="C36" s="59">
        <v>39.79</v>
      </c>
      <c r="D36" s="76">
        <v>40.090000000000003</v>
      </c>
      <c r="E36" s="60">
        <v>39.979999999999997</v>
      </c>
      <c r="F36" s="60">
        <v>39.96</v>
      </c>
      <c r="G36" s="60">
        <v>39.93</v>
      </c>
      <c r="H36" s="60">
        <v>40.130000000000003</v>
      </c>
      <c r="I36" s="177">
        <v>39.97</v>
      </c>
      <c r="J36" s="181">
        <v>40.11</v>
      </c>
      <c r="K36" s="178"/>
      <c r="L36" s="1"/>
    </row>
    <row r="37" spans="2:12">
      <c r="B37" s="1">
        <v>17</v>
      </c>
      <c r="C37" s="59">
        <v>39.81</v>
      </c>
      <c r="D37" s="60">
        <v>40.090000000000003</v>
      </c>
      <c r="E37" s="60">
        <v>39.909999999999997</v>
      </c>
      <c r="F37" s="60">
        <v>40.06</v>
      </c>
      <c r="G37" s="60">
        <v>39.81</v>
      </c>
      <c r="H37" s="60">
        <v>40.159999999999997</v>
      </c>
      <c r="I37" s="177">
        <v>40.090000000000003</v>
      </c>
      <c r="J37" s="181">
        <v>40.159999999999997</v>
      </c>
      <c r="K37" s="178"/>
      <c r="L37" s="1"/>
    </row>
    <row r="38" spans="2:12">
      <c r="B38" s="1">
        <v>18</v>
      </c>
      <c r="C38" s="59">
        <v>39.840000000000003</v>
      </c>
      <c r="D38" s="60">
        <v>39.97</v>
      </c>
      <c r="E38" s="60">
        <v>39.81</v>
      </c>
      <c r="F38" s="60">
        <v>39.97</v>
      </c>
      <c r="G38" s="60">
        <v>39.85</v>
      </c>
      <c r="H38" s="60">
        <v>40.229999999999997</v>
      </c>
      <c r="I38" s="177">
        <v>39.97</v>
      </c>
      <c r="J38" s="181">
        <v>40.17</v>
      </c>
      <c r="K38" s="178"/>
      <c r="L38" s="1"/>
    </row>
    <row r="39" spans="2:12">
      <c r="B39" s="1">
        <v>19</v>
      </c>
      <c r="C39" s="59">
        <v>39.909999999999997</v>
      </c>
      <c r="D39" s="60">
        <v>40.090000000000003</v>
      </c>
      <c r="E39" s="60">
        <v>39.950000000000003</v>
      </c>
      <c r="F39" s="60">
        <v>39.97</v>
      </c>
      <c r="G39" s="60">
        <v>39.75</v>
      </c>
      <c r="H39" s="60">
        <v>40.06</v>
      </c>
      <c r="I39" s="177">
        <v>39.950000000000003</v>
      </c>
      <c r="J39" s="181">
        <v>39.9</v>
      </c>
      <c r="K39" s="178"/>
      <c r="L39" s="1"/>
    </row>
    <row r="40" spans="2:12">
      <c r="B40" s="1">
        <v>20</v>
      </c>
      <c r="C40" s="59">
        <v>39.880000000000003</v>
      </c>
      <c r="D40" s="60">
        <v>40.01</v>
      </c>
      <c r="E40" s="60">
        <v>40.049999999999997</v>
      </c>
      <c r="F40" s="60">
        <v>39.92</v>
      </c>
      <c r="G40" s="60">
        <v>39.799999999999997</v>
      </c>
      <c r="H40" s="60">
        <v>40.04</v>
      </c>
      <c r="I40" s="177">
        <v>40</v>
      </c>
      <c r="J40" s="181">
        <v>40.200000000000003</v>
      </c>
      <c r="K40" s="178"/>
      <c r="L40" s="1"/>
    </row>
    <row r="41" spans="2:12">
      <c r="B41" s="1">
        <v>21</v>
      </c>
      <c r="C41" s="59">
        <v>39.85</v>
      </c>
      <c r="D41" s="60">
        <v>39.97</v>
      </c>
      <c r="E41" s="60">
        <v>39.81</v>
      </c>
      <c r="F41" s="60">
        <v>40.340000000000003</v>
      </c>
      <c r="G41" s="60">
        <v>39.97</v>
      </c>
      <c r="H41" s="60">
        <v>39.97</v>
      </c>
      <c r="I41" s="177">
        <v>40.08</v>
      </c>
      <c r="J41" s="181">
        <v>40</v>
      </c>
      <c r="K41" s="178"/>
      <c r="L41" s="1"/>
    </row>
    <row r="42" spans="2:12">
      <c r="B42" s="1">
        <v>22</v>
      </c>
      <c r="C42" s="59">
        <v>39.979999999999997</v>
      </c>
      <c r="D42" s="60">
        <v>39.85</v>
      </c>
      <c r="E42" s="60">
        <v>40.08</v>
      </c>
      <c r="F42" s="60">
        <v>39.729999999999997</v>
      </c>
      <c r="G42" s="60">
        <v>40.340000000000003</v>
      </c>
      <c r="H42" s="60">
        <v>40</v>
      </c>
      <c r="I42" s="177">
        <v>40.049999999999997</v>
      </c>
      <c r="J42" s="181">
        <v>40.08</v>
      </c>
      <c r="K42" s="178"/>
      <c r="L42" s="1"/>
    </row>
    <row r="43" spans="2:12">
      <c r="B43" s="1">
        <v>23</v>
      </c>
      <c r="C43" s="59">
        <v>39.840000000000003</v>
      </c>
      <c r="D43" s="60">
        <v>40.01</v>
      </c>
      <c r="E43" s="60"/>
      <c r="F43" s="60">
        <v>40</v>
      </c>
      <c r="G43" s="60">
        <v>39.96</v>
      </c>
      <c r="H43" s="60">
        <v>40.28</v>
      </c>
      <c r="I43" s="177">
        <v>40.01</v>
      </c>
      <c r="J43" s="181">
        <v>40.03</v>
      </c>
      <c r="K43" s="178"/>
      <c r="L43" s="1"/>
    </row>
    <row r="44" spans="2:12">
      <c r="B44" s="1">
        <v>24</v>
      </c>
      <c r="C44" s="59">
        <v>39.78</v>
      </c>
      <c r="D44" s="60">
        <v>39.840000000000003</v>
      </c>
      <c r="E44" s="60"/>
      <c r="F44" s="60">
        <v>40.049999999999997</v>
      </c>
      <c r="G44" s="60">
        <v>39.93</v>
      </c>
      <c r="H44" s="60">
        <v>40.07</v>
      </c>
      <c r="I44" s="177">
        <v>39.840000000000003</v>
      </c>
      <c r="J44" s="181">
        <v>40.01</v>
      </c>
      <c r="K44" s="178"/>
      <c r="L44" s="1"/>
    </row>
    <row r="45" spans="2:12">
      <c r="B45" s="1">
        <v>25</v>
      </c>
      <c r="C45" s="59">
        <v>39.83</v>
      </c>
      <c r="D45" s="60">
        <v>39.82</v>
      </c>
      <c r="E45" s="60"/>
      <c r="F45" s="60">
        <v>40.17</v>
      </c>
      <c r="G45" s="60">
        <v>39.94</v>
      </c>
      <c r="H45" s="60">
        <v>40.24</v>
      </c>
      <c r="I45" s="177">
        <v>40.08</v>
      </c>
      <c r="J45" s="181">
        <v>39.89</v>
      </c>
      <c r="K45" s="178"/>
      <c r="L45" s="1"/>
    </row>
    <row r="46" spans="2:12">
      <c r="B46" s="1">
        <v>26</v>
      </c>
      <c r="C46" s="59">
        <v>39.74</v>
      </c>
      <c r="D46" s="60">
        <v>39.94</v>
      </c>
      <c r="E46" s="60"/>
      <c r="F46" s="60"/>
      <c r="G46" s="60">
        <v>39.93</v>
      </c>
      <c r="H46" s="60">
        <v>40.06</v>
      </c>
      <c r="I46" s="177">
        <v>39.909999999999997</v>
      </c>
      <c r="J46" s="181">
        <v>40.14</v>
      </c>
      <c r="K46" s="178"/>
      <c r="L46" s="1"/>
    </row>
    <row r="47" spans="2:12">
      <c r="B47" s="1">
        <v>27</v>
      </c>
      <c r="C47" s="59">
        <v>39.76</v>
      </c>
      <c r="D47" s="60">
        <v>40.19</v>
      </c>
      <c r="E47" s="60"/>
      <c r="F47" s="60"/>
      <c r="G47" s="60">
        <v>39.83</v>
      </c>
      <c r="H47" s="60">
        <v>40</v>
      </c>
      <c r="I47" s="177">
        <v>39.99</v>
      </c>
      <c r="J47" s="181">
        <v>40.119999999999997</v>
      </c>
      <c r="K47" s="178"/>
      <c r="L47" s="1"/>
    </row>
    <row r="48" spans="2:12">
      <c r="B48" s="1">
        <v>28</v>
      </c>
      <c r="C48" s="59">
        <v>39.799999999999997</v>
      </c>
      <c r="D48" s="60">
        <v>39.909999999999997</v>
      </c>
      <c r="E48" s="60"/>
      <c r="F48" s="60"/>
      <c r="G48" s="60">
        <v>39.880000000000003</v>
      </c>
      <c r="H48" s="60">
        <v>40.61</v>
      </c>
      <c r="I48" s="177">
        <v>39.92</v>
      </c>
      <c r="J48" s="181">
        <v>39.97</v>
      </c>
      <c r="K48" s="178"/>
      <c r="L48" s="1"/>
    </row>
    <row r="49" spans="2:12">
      <c r="B49" s="1">
        <v>29</v>
      </c>
      <c r="C49" s="59">
        <v>39.75</v>
      </c>
      <c r="D49" s="60">
        <v>39.85</v>
      </c>
      <c r="E49" s="60"/>
      <c r="F49" s="60"/>
      <c r="G49" s="60">
        <v>39.96</v>
      </c>
      <c r="H49" s="60">
        <v>39.909999999999997</v>
      </c>
      <c r="I49" s="177">
        <v>39.99</v>
      </c>
      <c r="J49" s="181">
        <v>39.99</v>
      </c>
      <c r="K49" s="178"/>
      <c r="L49" s="1"/>
    </row>
    <row r="50" spans="2:12">
      <c r="B50" s="1">
        <v>30</v>
      </c>
      <c r="C50" s="59">
        <v>39.81</v>
      </c>
      <c r="D50" s="60">
        <v>39.840000000000003</v>
      </c>
      <c r="E50" s="60"/>
      <c r="F50" s="60"/>
      <c r="G50" s="60">
        <v>39.96</v>
      </c>
      <c r="H50" s="60">
        <v>39.92</v>
      </c>
      <c r="I50" s="177">
        <v>39.99</v>
      </c>
      <c r="J50" s="181">
        <v>40.24</v>
      </c>
      <c r="K50" s="178"/>
      <c r="L50" s="1"/>
    </row>
    <row r="51" spans="2:12">
      <c r="B51" s="1">
        <v>31</v>
      </c>
      <c r="C51" s="59">
        <v>40.06</v>
      </c>
      <c r="D51" s="60">
        <v>39.880000000000003</v>
      </c>
      <c r="E51" s="60"/>
      <c r="F51" s="60"/>
      <c r="G51" s="60">
        <v>39.85</v>
      </c>
      <c r="H51" s="60">
        <v>40.14</v>
      </c>
      <c r="I51" s="177">
        <v>39.89</v>
      </c>
      <c r="J51" s="181">
        <v>39.97</v>
      </c>
      <c r="K51" s="178"/>
      <c r="L51" s="1"/>
    </row>
    <row r="52" spans="2:12">
      <c r="B52" s="1">
        <v>32</v>
      </c>
      <c r="C52" s="59">
        <v>40.08</v>
      </c>
      <c r="D52" s="60">
        <v>39.79</v>
      </c>
      <c r="E52" s="60"/>
      <c r="F52" s="60"/>
      <c r="G52" s="60">
        <v>39.83</v>
      </c>
      <c r="H52" s="60">
        <v>40.01</v>
      </c>
      <c r="I52" s="177">
        <v>40</v>
      </c>
      <c r="J52" s="181">
        <v>39.979999999999997</v>
      </c>
      <c r="K52" s="178"/>
      <c r="L52" s="1"/>
    </row>
    <row r="53" spans="2:12">
      <c r="B53" s="1">
        <v>33</v>
      </c>
      <c r="C53" s="59"/>
      <c r="D53" s="60">
        <v>39.86</v>
      </c>
      <c r="E53" s="60"/>
      <c r="F53" s="60"/>
      <c r="G53" s="60">
        <v>39.880000000000003</v>
      </c>
      <c r="H53" s="60">
        <v>40.049999999999997</v>
      </c>
      <c r="I53" s="177">
        <v>40.18</v>
      </c>
      <c r="J53" s="181">
        <v>40.090000000000003</v>
      </c>
      <c r="K53" s="178"/>
      <c r="L53" s="1"/>
    </row>
    <row r="54" spans="2:12">
      <c r="B54" s="1">
        <v>34</v>
      </c>
      <c r="C54" s="59"/>
      <c r="D54" s="60">
        <v>39.94</v>
      </c>
      <c r="E54" s="60"/>
      <c r="F54" s="60"/>
      <c r="G54" s="60">
        <v>39.81</v>
      </c>
      <c r="H54" s="60">
        <v>39.96</v>
      </c>
      <c r="I54" s="177">
        <v>40.19</v>
      </c>
      <c r="J54" s="181">
        <v>39.89</v>
      </c>
      <c r="K54" s="178"/>
      <c r="L54" s="1"/>
    </row>
    <row r="55" spans="2:12">
      <c r="B55" s="1">
        <v>35</v>
      </c>
      <c r="C55" s="59"/>
      <c r="D55" s="60">
        <v>39.86</v>
      </c>
      <c r="E55" s="60"/>
      <c r="F55" s="60"/>
      <c r="G55" s="60">
        <v>39.83</v>
      </c>
      <c r="H55" s="60">
        <v>40.090000000000003</v>
      </c>
      <c r="I55" s="177">
        <v>39.92</v>
      </c>
      <c r="J55" s="181">
        <v>40.020000000000003</v>
      </c>
      <c r="K55" s="178"/>
      <c r="L55" s="1"/>
    </row>
    <row r="56" spans="2:12">
      <c r="B56" s="1">
        <v>36</v>
      </c>
      <c r="C56" s="59"/>
      <c r="D56" s="60">
        <v>40.08</v>
      </c>
      <c r="E56" s="60"/>
      <c r="F56" s="60"/>
      <c r="G56" s="60">
        <v>39.93</v>
      </c>
      <c r="H56" s="60">
        <v>40.159999999999997</v>
      </c>
      <c r="I56" s="177">
        <v>39.97</v>
      </c>
      <c r="J56" s="181">
        <v>40.090000000000003</v>
      </c>
      <c r="K56" s="178"/>
      <c r="L56" s="1"/>
    </row>
    <row r="57" spans="2:12">
      <c r="B57" s="1">
        <v>37</v>
      </c>
      <c r="C57" s="59"/>
      <c r="D57" s="60">
        <v>39.909999999999997</v>
      </c>
      <c r="E57" s="60"/>
      <c r="F57" s="60"/>
      <c r="G57" s="60">
        <v>39.86</v>
      </c>
      <c r="H57" s="60">
        <v>39.950000000000003</v>
      </c>
      <c r="I57" s="177">
        <v>39.97</v>
      </c>
      <c r="J57" s="181">
        <v>39.99</v>
      </c>
      <c r="K57" s="178"/>
      <c r="L57" s="1"/>
    </row>
    <row r="58" spans="2:12">
      <c r="B58" s="1">
        <v>38</v>
      </c>
      <c r="C58" s="59"/>
      <c r="D58" s="60">
        <v>39.85</v>
      </c>
      <c r="E58" s="60"/>
      <c r="F58" s="60"/>
      <c r="G58" s="60">
        <v>39.85</v>
      </c>
      <c r="H58" s="60">
        <v>39.89</v>
      </c>
      <c r="I58" s="177">
        <v>40.03</v>
      </c>
      <c r="J58" s="181">
        <v>39.86</v>
      </c>
      <c r="K58" s="178"/>
      <c r="L58" s="1"/>
    </row>
    <row r="59" spans="2:12">
      <c r="B59" s="1">
        <v>39</v>
      </c>
      <c r="C59" s="59"/>
      <c r="D59" s="60">
        <v>39.89</v>
      </c>
      <c r="E59" s="60"/>
      <c r="F59" s="60"/>
      <c r="G59" s="60">
        <v>39.840000000000003</v>
      </c>
      <c r="H59" s="60">
        <v>39.97</v>
      </c>
      <c r="I59" s="177">
        <v>39.99</v>
      </c>
      <c r="J59" s="181">
        <v>39.94</v>
      </c>
      <c r="K59" s="178"/>
      <c r="L59" s="1"/>
    </row>
    <row r="60" spans="2:12">
      <c r="B60" s="1">
        <v>40</v>
      </c>
      <c r="C60" s="59"/>
      <c r="D60" s="60">
        <v>40.31</v>
      </c>
      <c r="E60" s="60"/>
      <c r="F60" s="60"/>
      <c r="G60" s="60">
        <v>39.94</v>
      </c>
      <c r="H60" s="60">
        <v>40.33</v>
      </c>
      <c r="I60" s="177">
        <v>40.1</v>
      </c>
      <c r="J60" s="181">
        <v>39.79</v>
      </c>
      <c r="K60" s="178"/>
      <c r="L60" s="1"/>
    </row>
    <row r="61" spans="2:12">
      <c r="B61" s="1">
        <v>41</v>
      </c>
      <c r="C61" s="59"/>
      <c r="D61" s="60">
        <v>39.97</v>
      </c>
      <c r="E61" s="60"/>
      <c r="F61" s="60"/>
      <c r="G61" s="60"/>
      <c r="H61" s="60">
        <v>39.83</v>
      </c>
      <c r="I61" s="177">
        <v>40.07</v>
      </c>
      <c r="J61" s="181">
        <v>39.799999999999997</v>
      </c>
      <c r="K61" s="178"/>
      <c r="L61" s="1"/>
    </row>
    <row r="62" spans="2:12">
      <c r="B62" s="1">
        <v>42</v>
      </c>
      <c r="C62" s="59"/>
      <c r="D62" s="60">
        <v>39.78</v>
      </c>
      <c r="E62" s="60"/>
      <c r="F62" s="60"/>
      <c r="G62" s="60"/>
      <c r="H62" s="60">
        <v>40.04</v>
      </c>
      <c r="I62" s="177">
        <v>40.04</v>
      </c>
      <c r="J62" s="181">
        <v>39.869999999999997</v>
      </c>
      <c r="K62" s="178"/>
      <c r="L62" s="1"/>
    </row>
    <row r="63" spans="2:12">
      <c r="B63" s="1">
        <v>43</v>
      </c>
      <c r="C63" s="59"/>
      <c r="D63" s="60">
        <v>39.99</v>
      </c>
      <c r="E63" s="60"/>
      <c r="F63" s="60"/>
      <c r="G63" s="60"/>
      <c r="H63" s="60">
        <v>39.94</v>
      </c>
      <c r="I63" s="177">
        <v>40.020000000000003</v>
      </c>
      <c r="J63" s="181"/>
      <c r="K63" s="178"/>
      <c r="L63" s="1"/>
    </row>
    <row r="64" spans="2:12">
      <c r="B64" s="1">
        <v>44</v>
      </c>
      <c r="C64" s="59"/>
      <c r="D64" s="60">
        <v>39.86</v>
      </c>
      <c r="E64" s="60"/>
      <c r="F64" s="60"/>
      <c r="G64" s="60"/>
      <c r="H64" s="60">
        <v>39.99</v>
      </c>
      <c r="I64" s="177">
        <v>39.94</v>
      </c>
      <c r="J64" s="181"/>
      <c r="K64" s="178"/>
      <c r="L64" s="1"/>
    </row>
    <row r="65" spans="2:12">
      <c r="B65" s="1">
        <v>45</v>
      </c>
      <c r="C65" s="59"/>
      <c r="D65" s="60">
        <v>39.869999999999997</v>
      </c>
      <c r="E65" s="60"/>
      <c r="F65" s="60"/>
      <c r="G65" s="60"/>
      <c r="H65" s="60">
        <v>39.909999999999997</v>
      </c>
      <c r="I65" s="177">
        <v>40.04</v>
      </c>
      <c r="J65" s="181"/>
      <c r="K65" s="178"/>
      <c r="L65" s="1"/>
    </row>
    <row r="66" spans="2:12">
      <c r="B66" s="1">
        <v>46</v>
      </c>
      <c r="C66" s="59"/>
      <c r="D66" s="60">
        <v>39.82</v>
      </c>
      <c r="E66" s="60"/>
      <c r="F66" s="60"/>
      <c r="G66" s="60"/>
      <c r="H66" s="60">
        <v>40.020000000000003</v>
      </c>
      <c r="I66" s="177">
        <v>39.89</v>
      </c>
      <c r="J66" s="181"/>
      <c r="K66" s="178"/>
      <c r="L66" s="1"/>
    </row>
    <row r="67" spans="2:12">
      <c r="B67" s="1">
        <v>47</v>
      </c>
      <c r="C67" s="59"/>
      <c r="D67" s="60">
        <v>39.83</v>
      </c>
      <c r="E67" s="60"/>
      <c r="F67" s="60"/>
      <c r="G67" s="60"/>
      <c r="H67" s="60">
        <v>40.17</v>
      </c>
      <c r="I67" s="177">
        <v>40.14</v>
      </c>
      <c r="J67" s="181"/>
      <c r="K67" s="178"/>
      <c r="L67" s="1"/>
    </row>
    <row r="68" spans="2:12">
      <c r="B68" s="1">
        <v>48</v>
      </c>
      <c r="C68" s="59"/>
      <c r="D68" s="60">
        <v>39.659999999999997</v>
      </c>
      <c r="E68" s="60"/>
      <c r="F68" s="60"/>
      <c r="G68" s="60"/>
      <c r="H68" s="60">
        <v>40.06</v>
      </c>
      <c r="I68" s="177">
        <v>40.049999999999997</v>
      </c>
      <c r="J68" s="181"/>
      <c r="K68" s="178"/>
      <c r="L68" s="1"/>
    </row>
    <row r="69" spans="2:12">
      <c r="B69" s="1">
        <v>49</v>
      </c>
      <c r="C69" s="59"/>
      <c r="D69" s="60">
        <v>39.94</v>
      </c>
      <c r="E69" s="60"/>
      <c r="F69" s="60"/>
      <c r="G69" s="60"/>
      <c r="H69" s="60">
        <v>40.06</v>
      </c>
      <c r="I69" s="177">
        <v>40</v>
      </c>
      <c r="J69" s="181"/>
      <c r="K69" s="178"/>
      <c r="L69" s="1"/>
    </row>
    <row r="70" spans="2:12">
      <c r="B70" s="1">
        <v>50</v>
      </c>
      <c r="C70" s="59"/>
      <c r="D70" s="60"/>
      <c r="E70" s="60"/>
      <c r="F70" s="60"/>
      <c r="G70" s="60"/>
      <c r="H70" s="60">
        <v>39.840000000000003</v>
      </c>
      <c r="I70" s="177">
        <v>40.01</v>
      </c>
      <c r="J70" s="181"/>
      <c r="K70" s="178"/>
      <c r="L70" s="1"/>
    </row>
    <row r="71" spans="2:12">
      <c r="B71" s="1">
        <v>51</v>
      </c>
      <c r="C71" s="59"/>
      <c r="D71" s="60"/>
      <c r="E71" s="60"/>
      <c r="F71" s="60"/>
      <c r="G71" s="60"/>
      <c r="H71" s="60">
        <v>40.19</v>
      </c>
      <c r="I71" s="177">
        <v>40.049999999999997</v>
      </c>
      <c r="J71" s="181"/>
      <c r="K71" s="178"/>
      <c r="L71" s="1"/>
    </row>
    <row r="72" spans="2:12">
      <c r="B72" s="1">
        <v>52</v>
      </c>
      <c r="C72" s="59"/>
      <c r="D72" s="60"/>
      <c r="E72" s="60"/>
      <c r="F72" s="60"/>
      <c r="G72" s="60"/>
      <c r="H72" s="60">
        <v>39.89</v>
      </c>
      <c r="I72" s="177">
        <v>39.92</v>
      </c>
      <c r="J72" s="181"/>
      <c r="K72" s="178"/>
      <c r="L72" s="1"/>
    </row>
    <row r="73" spans="2:12">
      <c r="B73" s="1">
        <v>53</v>
      </c>
      <c r="C73" s="59"/>
      <c r="D73" s="60"/>
      <c r="E73" s="60"/>
      <c r="F73" s="60"/>
      <c r="G73" s="60"/>
      <c r="H73" s="60">
        <v>39.83</v>
      </c>
      <c r="I73" s="177">
        <v>39.93</v>
      </c>
      <c r="J73" s="181"/>
      <c r="K73" s="178"/>
      <c r="L73" s="1"/>
    </row>
    <row r="74" spans="2:12">
      <c r="B74" s="1">
        <v>54</v>
      </c>
      <c r="C74" s="59"/>
      <c r="D74" s="60"/>
      <c r="E74" s="60"/>
      <c r="F74" s="60"/>
      <c r="G74" s="60"/>
      <c r="H74" s="60">
        <v>40.049999999999997</v>
      </c>
      <c r="I74" s="177">
        <v>40.24</v>
      </c>
      <c r="J74" s="181"/>
      <c r="K74" s="178"/>
      <c r="L74" s="1"/>
    </row>
    <row r="75" spans="2:12">
      <c r="B75" s="1">
        <v>55</v>
      </c>
      <c r="C75" s="59"/>
      <c r="D75" s="60"/>
      <c r="E75" s="60"/>
      <c r="F75" s="60"/>
      <c r="G75" s="60"/>
      <c r="H75" s="60">
        <v>39.9</v>
      </c>
      <c r="I75" s="177">
        <v>40.11</v>
      </c>
      <c r="J75" s="181"/>
      <c r="K75" s="178"/>
      <c r="L75" s="1"/>
    </row>
    <row r="76" spans="2:12">
      <c r="B76" s="1">
        <v>56</v>
      </c>
      <c r="C76" s="59"/>
      <c r="D76" s="60"/>
      <c r="E76" s="60"/>
      <c r="F76" s="60"/>
      <c r="G76" s="60"/>
      <c r="H76" s="60">
        <v>39.880000000000003</v>
      </c>
      <c r="I76" s="177">
        <v>40.06</v>
      </c>
      <c r="J76" s="181"/>
      <c r="K76" s="178"/>
      <c r="L76" s="1"/>
    </row>
    <row r="77" spans="2:12">
      <c r="B77" s="1">
        <v>57</v>
      </c>
      <c r="C77" s="114"/>
      <c r="D77" s="60"/>
      <c r="E77" s="60"/>
      <c r="F77" s="60"/>
      <c r="G77" s="60"/>
      <c r="H77" s="60">
        <v>40.06</v>
      </c>
      <c r="I77" s="178">
        <v>40.76</v>
      </c>
      <c r="J77" s="182"/>
      <c r="K77" s="178"/>
      <c r="L77" s="1"/>
    </row>
    <row r="78" spans="2:12">
      <c r="B78" s="1">
        <v>58</v>
      </c>
      <c r="C78" s="183"/>
      <c r="D78" s="177"/>
      <c r="E78" s="177"/>
      <c r="F78" s="177"/>
      <c r="G78" s="177"/>
      <c r="H78" s="177">
        <v>39.81</v>
      </c>
      <c r="I78" s="178">
        <v>39.94</v>
      </c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/>
      <c r="G79" s="177"/>
      <c r="H79" s="177">
        <v>40.21</v>
      </c>
      <c r="I79" s="177">
        <v>40.04</v>
      </c>
      <c r="J79" s="181"/>
      <c r="K79" s="177"/>
    </row>
    <row r="80" spans="2:12">
      <c r="B80" s="1">
        <v>60</v>
      </c>
      <c r="C80" s="183"/>
      <c r="D80" s="177"/>
      <c r="E80" s="177"/>
      <c r="F80" s="177"/>
      <c r="G80" s="177"/>
      <c r="H80" s="177">
        <v>40.06</v>
      </c>
      <c r="I80" s="177">
        <v>40</v>
      </c>
      <c r="J80" s="181"/>
      <c r="K80" s="177"/>
    </row>
    <row r="81" spans="2:11">
      <c r="B81" s="1">
        <v>61</v>
      </c>
      <c r="C81" s="183"/>
      <c r="D81" s="177"/>
      <c r="E81" s="177"/>
      <c r="F81" s="177"/>
      <c r="G81" s="177"/>
      <c r="H81" s="177">
        <v>39.99</v>
      </c>
      <c r="I81" s="177">
        <v>39.93</v>
      </c>
      <c r="J81" s="181"/>
      <c r="K81" s="177"/>
    </row>
    <row r="82" spans="2:11">
      <c r="B82" s="1">
        <v>62</v>
      </c>
      <c r="C82" s="183"/>
      <c r="D82" s="177"/>
      <c r="E82" s="177"/>
      <c r="F82" s="177"/>
      <c r="G82" s="177"/>
      <c r="H82" s="177">
        <v>40.04</v>
      </c>
      <c r="I82" s="177">
        <v>40.04</v>
      </c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/>
      <c r="H83" s="185">
        <v>40.67</v>
      </c>
      <c r="I83" s="185">
        <v>39.880000000000003</v>
      </c>
      <c r="J83" s="186"/>
      <c r="K83" s="177"/>
    </row>
    <row r="84" spans="2:11">
      <c r="I84" s="2">
        <v>40.74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P83"/>
  <sheetViews>
    <sheetView zoomScale="90" zoomScaleNormal="90" workbookViewId="0">
      <selection activeCell="J17" sqref="J17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109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 thickBot="1">
      <c r="A8" s="145">
        <v>1</v>
      </c>
      <c r="B8" s="196" t="s">
        <v>239</v>
      </c>
      <c r="C8" s="148" t="s">
        <v>222</v>
      </c>
      <c r="D8" s="189">
        <f>COUNTA(C21:C85)</f>
        <v>42</v>
      </c>
      <c r="E8" s="153">
        <f>COUNTA(C21:C85)</f>
        <v>42</v>
      </c>
      <c r="F8" s="399">
        <f>MIN(C21:C84)</f>
        <v>39.67</v>
      </c>
      <c r="G8" s="192">
        <f>AVERAGE(C21:C87)</f>
        <v>40.068571428571417</v>
      </c>
      <c r="H8" s="134">
        <v>7</v>
      </c>
      <c r="I8" s="158">
        <f>G8-F8</f>
        <v>0.39857142857141525</v>
      </c>
      <c r="J8" s="163">
        <v>1.9525462962962963E-2</v>
      </c>
      <c r="K8" s="170">
        <f>J8</f>
        <v>1.9525462962962963E-2</v>
      </c>
      <c r="L8" s="171">
        <f>K8</f>
        <v>1.9525462962962963E-2</v>
      </c>
      <c r="M8" s="187" t="s">
        <v>143</v>
      </c>
      <c r="N8" s="135"/>
      <c r="O8" s="133"/>
      <c r="P8" s="42"/>
    </row>
    <row r="9" spans="1:16" s="3" customFormat="1" ht="30" customHeight="1" thickBot="1">
      <c r="A9" s="146">
        <v>2</v>
      </c>
      <c r="B9" s="152" t="s">
        <v>240</v>
      </c>
      <c r="C9" s="149" t="s">
        <v>225</v>
      </c>
      <c r="D9" s="43">
        <f>COUNTA(D21:D85)+D8+1</f>
        <v>103</v>
      </c>
      <c r="E9" s="154">
        <f>COUNTA(D21:D85)+1</f>
        <v>61</v>
      </c>
      <c r="F9" s="400">
        <f>MIN(D21:D84)</f>
        <v>39.659999999999997</v>
      </c>
      <c r="G9" s="111">
        <f>AVERAGE(D21:D86)</f>
        <v>39.935833333333335</v>
      </c>
      <c r="H9" s="41">
        <v>1</v>
      </c>
      <c r="I9" s="159">
        <f>G9-F9</f>
        <v>0.27583333333333826</v>
      </c>
      <c r="J9" s="164">
        <v>4.8819444444444443E-2</v>
      </c>
      <c r="K9" s="172">
        <f>J9-J8</f>
        <v>2.929398148148148E-2</v>
      </c>
      <c r="L9" s="173">
        <f>K9</f>
        <v>2.929398148148148E-2</v>
      </c>
      <c r="M9" s="188" t="s">
        <v>156</v>
      </c>
      <c r="N9" s="136"/>
      <c r="O9" s="108"/>
      <c r="P9" s="42"/>
    </row>
    <row r="10" spans="1:16" s="3" customFormat="1" ht="30" customHeight="1">
      <c r="A10" s="146">
        <v>3</v>
      </c>
      <c r="B10" s="152" t="s">
        <v>239</v>
      </c>
      <c r="C10" s="149" t="s">
        <v>96</v>
      </c>
      <c r="D10" s="43">
        <f>COUNTA(E21:E85)+D9+1</f>
        <v>139</v>
      </c>
      <c r="E10" s="154">
        <f>COUNTA(E21:E85)+1</f>
        <v>36</v>
      </c>
      <c r="F10" s="191">
        <f>MIN(E21:E86)</f>
        <v>39.840000000000003</v>
      </c>
      <c r="G10" s="110">
        <f>AVERAGE(E21:E87)</f>
        <v>40.131714285714288</v>
      </c>
      <c r="H10" s="41">
        <v>3</v>
      </c>
      <c r="I10" s="159">
        <f t="shared" ref="I10:I15" si="0">G10-F10</f>
        <v>0.29171428571428493</v>
      </c>
      <c r="J10" s="164">
        <v>6.6666666666666666E-2</v>
      </c>
      <c r="K10" s="172">
        <f>J10-J9</f>
        <v>1.7847222222222223E-2</v>
      </c>
      <c r="L10" s="173">
        <f>K10+L8</f>
        <v>3.7372685185185189E-2</v>
      </c>
      <c r="M10" s="188" t="s">
        <v>167</v>
      </c>
      <c r="N10" s="137"/>
      <c r="O10" s="120"/>
      <c r="P10" s="42"/>
    </row>
    <row r="11" spans="1:16" s="3" customFormat="1" ht="30" customHeight="1" thickBot="1">
      <c r="A11" s="146">
        <v>4</v>
      </c>
      <c r="B11" s="152" t="s">
        <v>240</v>
      </c>
      <c r="C11" s="149" t="s">
        <v>238</v>
      </c>
      <c r="D11" s="43">
        <f>COUNTA(F21:F85)+D10+1</f>
        <v>196</v>
      </c>
      <c r="E11" s="154">
        <f>COUNTA(F21:F85)+1</f>
        <v>57</v>
      </c>
      <c r="F11" s="390">
        <f>MIN(F21:F86)</f>
        <v>39.69</v>
      </c>
      <c r="G11" s="110">
        <f>AVERAGE(F21:F86)</f>
        <v>40.083928571428586</v>
      </c>
      <c r="H11" s="41">
        <v>0</v>
      </c>
      <c r="I11" s="159">
        <f t="shared" si="0"/>
        <v>0.39392857142858873</v>
      </c>
      <c r="J11" s="164">
        <v>9.418981481481481E-2</v>
      </c>
      <c r="K11" s="172">
        <f>J11-J10</f>
        <v>2.7523148148148144E-2</v>
      </c>
      <c r="L11" s="173">
        <f>K11+L9</f>
        <v>5.681712962962962E-2</v>
      </c>
      <c r="M11" s="188" t="s">
        <v>174</v>
      </c>
      <c r="N11" s="136"/>
      <c r="O11" s="108"/>
      <c r="P11" s="42"/>
    </row>
    <row r="12" spans="1:16" s="3" customFormat="1" ht="30" customHeight="1" thickBot="1">
      <c r="A12" s="146">
        <v>5</v>
      </c>
      <c r="B12" s="198" t="s">
        <v>239</v>
      </c>
      <c r="C12" s="150" t="s">
        <v>219</v>
      </c>
      <c r="D12" s="43">
        <f>COUNTA(G21:G85)+D11+1</f>
        <v>248</v>
      </c>
      <c r="E12" s="154">
        <f>COUNTA(G21:G85)+1</f>
        <v>52</v>
      </c>
      <c r="F12" s="391">
        <f>MIN(G21:G86)</f>
        <v>39.6</v>
      </c>
      <c r="G12" s="110">
        <f>AVERAGE(G21:G886)</f>
        <v>39.99098039215685</v>
      </c>
      <c r="H12" s="41">
        <v>0</v>
      </c>
      <c r="I12" s="159">
        <f t="shared" si="0"/>
        <v>0.39098039215684821</v>
      </c>
      <c r="J12" s="164">
        <v>0.11937500000000001</v>
      </c>
      <c r="K12" s="172">
        <f>J12-J11</f>
        <v>2.5185185185185199E-2</v>
      </c>
      <c r="L12" s="173">
        <f t="shared" ref="L12:L15" si="1">K12+L10</f>
        <v>6.2557870370370389E-2</v>
      </c>
      <c r="M12" s="188" t="s">
        <v>191</v>
      </c>
      <c r="N12" s="136"/>
      <c r="O12" s="109"/>
    </row>
    <row r="13" spans="1:16" s="3" customFormat="1" ht="30" customHeight="1">
      <c r="A13" s="146">
        <v>6</v>
      </c>
      <c r="B13" s="198" t="s">
        <v>240</v>
      </c>
      <c r="C13" s="150" t="s">
        <v>220</v>
      </c>
      <c r="D13" s="43">
        <f>COUNTA(H21:H85)+D12+1</f>
        <v>268</v>
      </c>
      <c r="E13" s="154">
        <f>COUNTA(H21:H85)+1</f>
        <v>20</v>
      </c>
      <c r="F13" s="191">
        <f>MIN(H21:H86)</f>
        <v>39.880000000000003</v>
      </c>
      <c r="G13" s="110">
        <f>AVERAGE(H21:H86)</f>
        <v>40.132631578947354</v>
      </c>
      <c r="H13" s="41">
        <v>1</v>
      </c>
      <c r="I13" s="159">
        <f>G13-F13</f>
        <v>0.25263157894735144</v>
      </c>
      <c r="J13" s="164">
        <v>0.12976851851851853</v>
      </c>
      <c r="K13" s="385">
        <f t="shared" ref="K13:K15" si="2">J13-J12</f>
        <v>1.0393518518518524E-2</v>
      </c>
      <c r="L13" s="173">
        <f t="shared" si="1"/>
        <v>6.7210648148148144E-2</v>
      </c>
      <c r="M13" s="188" t="s">
        <v>194</v>
      </c>
      <c r="N13" s="136"/>
      <c r="O13" s="109"/>
    </row>
    <row r="14" spans="1:16" s="3" customFormat="1" ht="30" customHeight="1">
      <c r="A14" s="146">
        <v>7</v>
      </c>
      <c r="B14" s="198" t="s">
        <v>239</v>
      </c>
      <c r="C14" s="150" t="s">
        <v>219</v>
      </c>
      <c r="D14" s="43">
        <f>COUNTA(I21:I85)+D13+1</f>
        <v>320</v>
      </c>
      <c r="E14" s="154">
        <f>COUNTA(I21:I85)+1</f>
        <v>52</v>
      </c>
      <c r="F14" s="160">
        <f>MIN(I21:I86)</f>
        <v>39.78</v>
      </c>
      <c r="G14" s="67">
        <f>AVERAGE(I21:I86)</f>
        <v>39.943921568627445</v>
      </c>
      <c r="H14" s="41">
        <v>17</v>
      </c>
      <c r="I14" s="159">
        <f t="shared" si="0"/>
        <v>0.163921568627444</v>
      </c>
      <c r="J14" s="164">
        <v>0.15493055555555554</v>
      </c>
      <c r="K14" s="172">
        <f t="shared" si="2"/>
        <v>2.5162037037037011E-2</v>
      </c>
      <c r="L14" s="174">
        <f t="shared" si="1"/>
        <v>8.7719907407407399E-2</v>
      </c>
      <c r="M14" s="188" t="s">
        <v>209</v>
      </c>
      <c r="N14" s="137" t="s">
        <v>287</v>
      </c>
      <c r="O14" s="389" t="s">
        <v>288</v>
      </c>
    </row>
    <row r="15" spans="1:16" s="3" customFormat="1" ht="30" customHeight="1" thickBot="1">
      <c r="A15" s="147" t="s">
        <v>37</v>
      </c>
      <c r="B15" s="197" t="s">
        <v>240</v>
      </c>
      <c r="C15" s="151" t="s">
        <v>222</v>
      </c>
      <c r="D15" s="190">
        <f>COUNTA(J21:J85)+D14+1</f>
        <v>344</v>
      </c>
      <c r="E15" s="155">
        <f>COUNTA(J21:J85)+1</f>
        <v>24</v>
      </c>
      <c r="F15" s="161">
        <f>MIN(J21:J86)</f>
        <v>39.9</v>
      </c>
      <c r="G15" s="138">
        <f>AVERAGE(J21:J86)</f>
        <v>40.119130434782612</v>
      </c>
      <c r="H15" s="139">
        <v>7</v>
      </c>
      <c r="I15" s="162">
        <f t="shared" si="0"/>
        <v>0.21913043478261329</v>
      </c>
      <c r="J15" s="165" t="str">
        <f>'Общие результаты'!G6</f>
        <v>4:00:05</v>
      </c>
      <c r="K15" s="175">
        <f t="shared" si="2"/>
        <v>1.1793981481481502E-2</v>
      </c>
      <c r="L15" s="176">
        <f t="shared" si="1"/>
        <v>7.9004629629629647E-2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AVERAGE(F8,F10,F12,F14)</f>
        <v>39.722500000000004</v>
      </c>
      <c r="G16" s="73">
        <f>AVERAGE(G8,G10,G12,G14)</f>
        <v>40.0337969187675</v>
      </c>
      <c r="H16" s="118" t="s">
        <v>241</v>
      </c>
      <c r="I16" s="74">
        <f>AVERAGE(I8,I10,I12,I14)</f>
        <v>0.3112969187674981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AVERAGE(F9,F11,F13,F15)</f>
        <v>39.782499999999999</v>
      </c>
      <c r="G17" s="49">
        <f>AVERAGE(G9,G11,G13,G15)</f>
        <v>40.06788097962297</v>
      </c>
      <c r="H17" s="119" t="s">
        <v>242</v>
      </c>
      <c r="I17" s="50">
        <f>AVERAGE(I9,I11,I13,I15)</f>
        <v>0.28538097962297293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39.752499999999998</v>
      </c>
      <c r="G18" s="53">
        <f>AVERAGE(C21:J90)</f>
        <v>40.03050445103851</v>
      </c>
      <c r="H18" s="54"/>
      <c r="I18" s="55">
        <f>AVERAGE(I8:I15)</f>
        <v>0.29833894919523551</v>
      </c>
      <c r="J18" s="47"/>
      <c r="K18" s="47"/>
      <c r="L18" s="47"/>
      <c r="M18" s="51"/>
      <c r="N18" s="51"/>
    </row>
    <row r="20" spans="1:14" ht="15.75" thickBot="1">
      <c r="C20" s="56" t="str">
        <f>B8</f>
        <v>Стоцки Андрей</v>
      </c>
      <c r="D20" s="56" t="str">
        <f>B9</f>
        <v>Гаврилюк Олег</v>
      </c>
      <c r="E20" s="17" t="str">
        <f>B10</f>
        <v>Стоцки Андрей</v>
      </c>
      <c r="F20" s="17" t="str">
        <f>B11</f>
        <v>Гаврилюк Олег</v>
      </c>
      <c r="G20" s="17" t="str">
        <f>B12</f>
        <v>Стоцки Андрей</v>
      </c>
      <c r="H20" s="17" t="str">
        <f>B13</f>
        <v>Гаврилюк Олег</v>
      </c>
      <c r="I20" s="17" t="str">
        <f>B14</f>
        <v>Стоцки Андрей</v>
      </c>
      <c r="J20" s="17" t="str">
        <f>B15</f>
        <v>Гаврилюк Олег</v>
      </c>
    </row>
    <row r="21" spans="1:14">
      <c r="B21" s="1">
        <v>1</v>
      </c>
      <c r="C21" s="57">
        <v>46.15</v>
      </c>
      <c r="D21" s="58">
        <v>40.200000000000003</v>
      </c>
      <c r="E21" s="58">
        <v>40.61</v>
      </c>
      <c r="F21" s="58">
        <v>40.409999999999997</v>
      </c>
      <c r="G21" s="58">
        <v>40.32</v>
      </c>
      <c r="H21" s="58">
        <v>40.450000000000003</v>
      </c>
      <c r="I21" s="179">
        <v>40.08</v>
      </c>
      <c r="J21" s="180">
        <v>40.08</v>
      </c>
      <c r="K21" s="177"/>
      <c r="M21" s="2"/>
      <c r="N21" s="2"/>
    </row>
    <row r="22" spans="1:14">
      <c r="B22" s="1">
        <v>2</v>
      </c>
      <c r="C22" s="59">
        <v>40.64</v>
      </c>
      <c r="D22" s="60">
        <v>39.9</v>
      </c>
      <c r="E22" s="60">
        <v>40.369999999999997</v>
      </c>
      <c r="F22" s="60">
        <v>40.15</v>
      </c>
      <c r="G22" s="60">
        <v>40.130000000000003</v>
      </c>
      <c r="H22" s="60">
        <v>40.33</v>
      </c>
      <c r="I22" s="177">
        <v>40.03</v>
      </c>
      <c r="J22" s="181">
        <v>40.340000000000003</v>
      </c>
      <c r="K22" s="177"/>
      <c r="M22" s="3"/>
      <c r="N22" s="3"/>
    </row>
    <row r="23" spans="1:14">
      <c r="B23" s="1">
        <v>3</v>
      </c>
      <c r="C23" s="59">
        <v>40.28</v>
      </c>
      <c r="D23" s="60">
        <v>40.049999999999997</v>
      </c>
      <c r="E23" s="60">
        <v>40.44</v>
      </c>
      <c r="F23" s="60">
        <v>39.93</v>
      </c>
      <c r="G23" s="60">
        <v>39.909999999999997</v>
      </c>
      <c r="H23" s="60">
        <v>40.08</v>
      </c>
      <c r="I23" s="177">
        <v>39.9</v>
      </c>
      <c r="J23" s="181">
        <v>40.1</v>
      </c>
      <c r="K23" s="177"/>
      <c r="M23" s="3"/>
      <c r="N23" s="3"/>
    </row>
    <row r="24" spans="1:14">
      <c r="B24" s="1">
        <v>4</v>
      </c>
      <c r="C24" s="59">
        <v>40.229999999999997</v>
      </c>
      <c r="D24" s="60">
        <v>40.020000000000003</v>
      </c>
      <c r="E24" s="60">
        <v>40.1</v>
      </c>
      <c r="F24" s="60">
        <v>41.02</v>
      </c>
      <c r="G24" s="60">
        <v>40.28</v>
      </c>
      <c r="H24" s="60">
        <v>40.200000000000003</v>
      </c>
      <c r="I24" s="177">
        <v>39.909999999999997</v>
      </c>
      <c r="J24" s="181">
        <v>40.46</v>
      </c>
      <c r="K24" s="177"/>
      <c r="M24" s="3"/>
      <c r="N24" s="3"/>
    </row>
    <row r="25" spans="1:14">
      <c r="B25" s="1">
        <v>5</v>
      </c>
      <c r="C25" s="59">
        <v>39.979999999999997</v>
      </c>
      <c r="D25" s="60">
        <v>40</v>
      </c>
      <c r="E25" s="60">
        <v>40.44</v>
      </c>
      <c r="F25" s="60">
        <v>40.25</v>
      </c>
      <c r="G25" s="60">
        <v>40.69</v>
      </c>
      <c r="H25" s="60">
        <v>40.14</v>
      </c>
      <c r="I25" s="177">
        <v>40.119999999999997</v>
      </c>
      <c r="J25" s="181">
        <v>40.799999999999997</v>
      </c>
      <c r="K25" s="177"/>
    </row>
    <row r="26" spans="1:14">
      <c r="B26" s="1">
        <v>6</v>
      </c>
      <c r="C26" s="59">
        <v>39.83</v>
      </c>
      <c r="D26" s="60">
        <v>39.770000000000003</v>
      </c>
      <c r="E26" s="60">
        <v>40.31</v>
      </c>
      <c r="F26" s="60">
        <v>39.92</v>
      </c>
      <c r="G26" s="60">
        <v>40.08</v>
      </c>
      <c r="H26" s="60">
        <v>40.07</v>
      </c>
      <c r="I26" s="177">
        <v>39.97</v>
      </c>
      <c r="J26" s="181">
        <v>40.33</v>
      </c>
      <c r="K26" s="177"/>
    </row>
    <row r="27" spans="1:14">
      <c r="B27" s="1">
        <v>7</v>
      </c>
      <c r="C27" s="59">
        <v>39.770000000000003</v>
      </c>
      <c r="D27" s="60">
        <v>40.07</v>
      </c>
      <c r="E27" s="60">
        <v>40.159999999999997</v>
      </c>
      <c r="F27" s="60">
        <v>39.97</v>
      </c>
      <c r="G27" s="60">
        <v>39.97</v>
      </c>
      <c r="H27" s="60">
        <v>40.03</v>
      </c>
      <c r="I27" s="177">
        <v>40</v>
      </c>
      <c r="J27" s="181">
        <v>39.979999999999997</v>
      </c>
      <c r="K27" s="177"/>
    </row>
    <row r="28" spans="1:14">
      <c r="B28" s="1">
        <v>8</v>
      </c>
      <c r="C28" s="59">
        <v>40.07</v>
      </c>
      <c r="D28" s="60">
        <v>39.82</v>
      </c>
      <c r="E28" s="60">
        <v>40.03</v>
      </c>
      <c r="F28" s="60">
        <v>39.85</v>
      </c>
      <c r="G28" s="60">
        <v>40.03</v>
      </c>
      <c r="H28" s="60">
        <v>40.07</v>
      </c>
      <c r="I28" s="177">
        <v>39.79</v>
      </c>
      <c r="J28" s="181">
        <v>40.08</v>
      </c>
      <c r="K28" s="177"/>
    </row>
    <row r="29" spans="1:14">
      <c r="B29" s="1">
        <v>9</v>
      </c>
      <c r="C29" s="72">
        <v>39.69</v>
      </c>
      <c r="D29" s="60">
        <v>39.93</v>
      </c>
      <c r="E29" s="60">
        <v>40.159999999999997</v>
      </c>
      <c r="F29" s="60">
        <v>39.92</v>
      </c>
      <c r="G29" s="60">
        <v>40.729999999999997</v>
      </c>
      <c r="H29" s="60">
        <v>40.07</v>
      </c>
      <c r="I29" s="177">
        <v>40.15</v>
      </c>
      <c r="J29" s="181">
        <v>40.22</v>
      </c>
      <c r="K29" s="177"/>
    </row>
    <row r="30" spans="1:14">
      <c r="B30" s="1">
        <v>10</v>
      </c>
      <c r="C30" s="59">
        <v>40.04</v>
      </c>
      <c r="D30" s="60">
        <v>39.880000000000003</v>
      </c>
      <c r="E30" s="60">
        <v>40.090000000000003</v>
      </c>
      <c r="F30" s="60">
        <v>39.93</v>
      </c>
      <c r="G30" s="60">
        <v>39.950000000000003</v>
      </c>
      <c r="H30" s="60">
        <v>40.17</v>
      </c>
      <c r="I30" s="177">
        <v>39.96</v>
      </c>
      <c r="J30" s="181">
        <v>39.99</v>
      </c>
      <c r="K30" s="177"/>
    </row>
    <row r="31" spans="1:14">
      <c r="B31" s="1">
        <v>11</v>
      </c>
      <c r="C31" s="59">
        <v>39.82</v>
      </c>
      <c r="D31" s="60">
        <v>39.869999999999997</v>
      </c>
      <c r="E31" s="60">
        <v>40.15</v>
      </c>
      <c r="F31" s="60">
        <v>40</v>
      </c>
      <c r="G31" s="60">
        <v>39.99</v>
      </c>
      <c r="H31" s="60">
        <v>39.94</v>
      </c>
      <c r="I31" s="177">
        <v>39.86</v>
      </c>
      <c r="J31" s="181">
        <v>39.909999999999997</v>
      </c>
      <c r="K31" s="177"/>
    </row>
    <row r="32" spans="1:14">
      <c r="B32" s="1">
        <v>12</v>
      </c>
      <c r="C32" s="59">
        <v>39.67</v>
      </c>
      <c r="D32" s="60">
        <v>39.659999999999997</v>
      </c>
      <c r="E32" s="60">
        <v>40.049999999999997</v>
      </c>
      <c r="F32" s="60">
        <v>39.81</v>
      </c>
      <c r="G32" s="60">
        <v>39.89</v>
      </c>
      <c r="H32" s="60">
        <v>40.08</v>
      </c>
      <c r="I32" s="177">
        <v>39.82</v>
      </c>
      <c r="J32" s="181">
        <v>40.1</v>
      </c>
      <c r="K32" s="177"/>
    </row>
    <row r="33" spans="2:12">
      <c r="B33" s="1">
        <v>13</v>
      </c>
      <c r="C33" s="59">
        <v>39.68</v>
      </c>
      <c r="D33" s="60">
        <v>39.83</v>
      </c>
      <c r="E33" s="60">
        <v>40.76</v>
      </c>
      <c r="F33" s="60">
        <v>39.909999999999997</v>
      </c>
      <c r="G33" s="60">
        <v>40.21</v>
      </c>
      <c r="H33" s="60">
        <v>40.119999999999997</v>
      </c>
      <c r="I33" s="177">
        <v>39.869999999999997</v>
      </c>
      <c r="J33" s="181">
        <v>39.96</v>
      </c>
      <c r="K33" s="178"/>
      <c r="L33" s="1"/>
    </row>
    <row r="34" spans="2:12">
      <c r="B34" s="1">
        <v>14</v>
      </c>
      <c r="C34" s="62">
        <v>39.74</v>
      </c>
      <c r="D34" s="60">
        <v>39.74</v>
      </c>
      <c r="E34" s="60">
        <v>40.31</v>
      </c>
      <c r="F34" s="60">
        <v>40.01</v>
      </c>
      <c r="G34" s="60">
        <v>40.020000000000003</v>
      </c>
      <c r="H34" s="60">
        <v>40.19</v>
      </c>
      <c r="I34" s="177">
        <v>39.94</v>
      </c>
      <c r="J34" s="181">
        <v>40.07</v>
      </c>
      <c r="K34" s="178"/>
      <c r="L34" s="1"/>
    </row>
    <row r="35" spans="2:12">
      <c r="B35" s="1">
        <v>15</v>
      </c>
      <c r="C35" s="59">
        <v>39.869999999999997</v>
      </c>
      <c r="D35" s="60">
        <v>39.83</v>
      </c>
      <c r="E35" s="60">
        <v>39.99</v>
      </c>
      <c r="F35" s="60">
        <v>39.9</v>
      </c>
      <c r="G35" s="60">
        <v>39.979999999999997</v>
      </c>
      <c r="H35" s="60">
        <v>40.17</v>
      </c>
      <c r="I35" s="177">
        <v>39.99</v>
      </c>
      <c r="J35" s="181">
        <v>40.04</v>
      </c>
      <c r="K35" s="178"/>
      <c r="L35" s="1"/>
    </row>
    <row r="36" spans="2:12">
      <c r="B36" s="1">
        <v>16</v>
      </c>
      <c r="C36" s="59">
        <v>39.729999999999997</v>
      </c>
      <c r="D36" s="76">
        <v>39.83</v>
      </c>
      <c r="E36" s="60">
        <v>40.04</v>
      </c>
      <c r="F36" s="60">
        <v>40.19</v>
      </c>
      <c r="G36" s="60">
        <v>39.89</v>
      </c>
      <c r="H36" s="60">
        <v>39.880000000000003</v>
      </c>
      <c r="I36" s="177">
        <v>39.94</v>
      </c>
      <c r="J36" s="181">
        <v>39.97</v>
      </c>
      <c r="K36" s="178"/>
      <c r="L36" s="1"/>
    </row>
    <row r="37" spans="2:12">
      <c r="B37" s="1">
        <v>17</v>
      </c>
      <c r="C37" s="59">
        <v>39.770000000000003</v>
      </c>
      <c r="D37" s="60">
        <v>39.869999999999997</v>
      </c>
      <c r="E37" s="60">
        <v>40.11</v>
      </c>
      <c r="F37" s="60">
        <v>40.07</v>
      </c>
      <c r="G37" s="60">
        <v>40.01</v>
      </c>
      <c r="H37" s="60">
        <v>40.11</v>
      </c>
      <c r="I37" s="177">
        <v>39.96</v>
      </c>
      <c r="J37" s="181">
        <v>40.17</v>
      </c>
      <c r="K37" s="178"/>
      <c r="L37" s="1"/>
    </row>
    <row r="38" spans="2:12">
      <c r="B38" s="1">
        <v>18</v>
      </c>
      <c r="C38" s="59">
        <v>40.119999999999997</v>
      </c>
      <c r="D38" s="60">
        <v>39.950000000000003</v>
      </c>
      <c r="E38" s="60">
        <v>39.93</v>
      </c>
      <c r="F38" s="60">
        <v>40.36</v>
      </c>
      <c r="G38" s="60">
        <v>40.03</v>
      </c>
      <c r="H38" s="60">
        <v>40.130000000000003</v>
      </c>
      <c r="I38" s="177">
        <v>39.950000000000003</v>
      </c>
      <c r="J38" s="181">
        <v>40.22</v>
      </c>
      <c r="K38" s="178"/>
      <c r="L38" s="1"/>
    </row>
    <row r="39" spans="2:12">
      <c r="B39" s="1">
        <v>19</v>
      </c>
      <c r="C39" s="59">
        <v>39.93</v>
      </c>
      <c r="D39" s="60">
        <v>40.03</v>
      </c>
      <c r="E39" s="60">
        <v>39.840000000000003</v>
      </c>
      <c r="F39" s="60">
        <v>39.94</v>
      </c>
      <c r="G39" s="60">
        <v>39.96</v>
      </c>
      <c r="H39" s="60">
        <v>40.29</v>
      </c>
      <c r="I39" s="177">
        <v>39.86</v>
      </c>
      <c r="J39" s="181">
        <v>39.93</v>
      </c>
      <c r="K39" s="178"/>
      <c r="L39" s="1"/>
    </row>
    <row r="40" spans="2:12">
      <c r="B40" s="1">
        <v>20</v>
      </c>
      <c r="C40" s="59">
        <v>39.840000000000003</v>
      </c>
      <c r="D40" s="60">
        <v>39.96</v>
      </c>
      <c r="E40" s="60">
        <v>40.14</v>
      </c>
      <c r="F40" s="60">
        <v>39.92</v>
      </c>
      <c r="G40" s="60">
        <v>39.99</v>
      </c>
      <c r="H40" s="60"/>
      <c r="I40" s="177">
        <v>40.14</v>
      </c>
      <c r="J40" s="181">
        <v>39.99</v>
      </c>
      <c r="K40" s="178"/>
      <c r="L40" s="1"/>
    </row>
    <row r="41" spans="2:12">
      <c r="B41" s="1">
        <v>21</v>
      </c>
      <c r="C41" s="59">
        <v>39.74</v>
      </c>
      <c r="D41" s="60">
        <v>40.04</v>
      </c>
      <c r="E41" s="60">
        <v>40.04</v>
      </c>
      <c r="F41" s="60">
        <v>40.06</v>
      </c>
      <c r="G41" s="60">
        <v>39.96</v>
      </c>
      <c r="H41" s="60"/>
      <c r="I41" s="177">
        <v>39.96</v>
      </c>
      <c r="J41" s="181">
        <v>39.9</v>
      </c>
      <c r="K41" s="178"/>
      <c r="L41" s="1"/>
    </row>
    <row r="42" spans="2:12">
      <c r="B42" s="1">
        <v>22</v>
      </c>
      <c r="C42" s="59">
        <v>39.92</v>
      </c>
      <c r="D42" s="60">
        <v>39.950000000000003</v>
      </c>
      <c r="E42" s="60">
        <v>40.07</v>
      </c>
      <c r="F42" s="60">
        <v>40.1</v>
      </c>
      <c r="G42" s="60">
        <v>40.04</v>
      </c>
      <c r="H42" s="60"/>
      <c r="I42" s="177">
        <v>39.94</v>
      </c>
      <c r="J42" s="181">
        <v>40.020000000000003</v>
      </c>
      <c r="K42" s="178"/>
      <c r="L42" s="1"/>
    </row>
    <row r="43" spans="2:12">
      <c r="B43" s="1">
        <v>23</v>
      </c>
      <c r="C43" s="59">
        <v>39.979999999999997</v>
      </c>
      <c r="D43" s="60">
        <v>39.99</v>
      </c>
      <c r="E43" s="60">
        <v>39.97</v>
      </c>
      <c r="F43" s="60">
        <v>40.090000000000003</v>
      </c>
      <c r="G43" s="60">
        <v>39.94</v>
      </c>
      <c r="H43" s="60"/>
      <c r="I43" s="177">
        <v>39.950000000000003</v>
      </c>
      <c r="J43" s="181">
        <v>40.08</v>
      </c>
      <c r="K43" s="178"/>
      <c r="L43" s="1"/>
    </row>
    <row r="44" spans="2:12">
      <c r="B44" s="1">
        <v>24</v>
      </c>
      <c r="C44" s="59">
        <v>39.78</v>
      </c>
      <c r="D44" s="60">
        <v>39.89</v>
      </c>
      <c r="E44" s="60">
        <v>39.96</v>
      </c>
      <c r="F44" s="60">
        <v>39.94</v>
      </c>
      <c r="G44" s="60">
        <v>39.909999999999997</v>
      </c>
      <c r="H44" s="60"/>
      <c r="I44" s="177">
        <v>39.86</v>
      </c>
      <c r="J44" s="181"/>
      <c r="K44" s="178"/>
      <c r="L44" s="1"/>
    </row>
    <row r="45" spans="2:12">
      <c r="B45" s="1">
        <v>25</v>
      </c>
      <c r="C45" s="59">
        <v>39.89</v>
      </c>
      <c r="D45" s="60">
        <v>39.85</v>
      </c>
      <c r="E45" s="60">
        <v>39.93</v>
      </c>
      <c r="F45" s="60">
        <v>39.69</v>
      </c>
      <c r="G45" s="60">
        <v>39.74</v>
      </c>
      <c r="H45" s="60"/>
      <c r="I45" s="177">
        <v>39.9</v>
      </c>
      <c r="J45" s="181"/>
      <c r="K45" s="178"/>
      <c r="L45" s="1"/>
    </row>
    <row r="46" spans="2:12">
      <c r="B46" s="1">
        <v>26</v>
      </c>
      <c r="C46" s="59">
        <v>39.83</v>
      </c>
      <c r="D46" s="60">
        <v>39.79</v>
      </c>
      <c r="E46" s="60">
        <v>40.03</v>
      </c>
      <c r="F46" s="60">
        <v>40.49</v>
      </c>
      <c r="G46" s="60">
        <v>39.94</v>
      </c>
      <c r="H46" s="60"/>
      <c r="I46" s="177">
        <v>39.94</v>
      </c>
      <c r="J46" s="181"/>
      <c r="K46" s="178"/>
      <c r="L46" s="1"/>
    </row>
    <row r="47" spans="2:12">
      <c r="B47" s="1">
        <v>27</v>
      </c>
      <c r="C47" s="59">
        <v>39.89</v>
      </c>
      <c r="D47" s="60">
        <v>40.01</v>
      </c>
      <c r="E47" s="60">
        <v>40.159999999999997</v>
      </c>
      <c r="F47" s="60">
        <v>40.07</v>
      </c>
      <c r="G47" s="60">
        <v>39.85</v>
      </c>
      <c r="H47" s="60"/>
      <c r="I47" s="177">
        <v>39.97</v>
      </c>
      <c r="J47" s="181"/>
      <c r="K47" s="178"/>
      <c r="L47" s="1"/>
    </row>
    <row r="48" spans="2:12">
      <c r="B48" s="1">
        <v>28</v>
      </c>
      <c r="C48" s="59">
        <v>39.909999999999997</v>
      </c>
      <c r="D48" s="60">
        <v>39.9</v>
      </c>
      <c r="E48" s="60">
        <v>40.049999999999997</v>
      </c>
      <c r="F48" s="60">
        <v>40</v>
      </c>
      <c r="G48" s="60">
        <v>39.81</v>
      </c>
      <c r="H48" s="60"/>
      <c r="I48" s="177">
        <v>39.950000000000003</v>
      </c>
      <c r="J48" s="181"/>
      <c r="K48" s="178"/>
      <c r="L48" s="1"/>
    </row>
    <row r="49" spans="2:12">
      <c r="B49" s="1">
        <v>29</v>
      </c>
      <c r="C49" s="59">
        <v>39.799999999999997</v>
      </c>
      <c r="D49" s="60">
        <v>40.07</v>
      </c>
      <c r="E49" s="60">
        <v>40.11</v>
      </c>
      <c r="F49" s="60">
        <v>39.979999999999997</v>
      </c>
      <c r="G49" s="60">
        <v>39.909999999999997</v>
      </c>
      <c r="H49" s="60"/>
      <c r="I49" s="177">
        <v>39.96</v>
      </c>
      <c r="J49" s="181"/>
      <c r="K49" s="178"/>
      <c r="L49" s="1"/>
    </row>
    <row r="50" spans="2:12">
      <c r="B50" s="1">
        <v>30</v>
      </c>
      <c r="C50" s="59">
        <v>39.840000000000003</v>
      </c>
      <c r="D50" s="60">
        <v>39.97</v>
      </c>
      <c r="E50" s="60">
        <v>40.01</v>
      </c>
      <c r="F50" s="60">
        <v>40.299999999999997</v>
      </c>
      <c r="G50" s="60">
        <v>39.799999999999997</v>
      </c>
      <c r="H50" s="60"/>
      <c r="I50" s="177">
        <v>39.909999999999997</v>
      </c>
      <c r="J50" s="181"/>
      <c r="K50" s="178"/>
      <c r="L50" s="1"/>
    </row>
    <row r="51" spans="2:12">
      <c r="B51" s="1">
        <v>31</v>
      </c>
      <c r="C51" s="59">
        <v>40.07</v>
      </c>
      <c r="D51" s="60">
        <v>39.799999999999997</v>
      </c>
      <c r="E51" s="60">
        <v>39.99</v>
      </c>
      <c r="F51" s="60">
        <v>40.08</v>
      </c>
      <c r="G51" s="60">
        <v>39.770000000000003</v>
      </c>
      <c r="H51" s="60"/>
      <c r="I51" s="177">
        <v>39.909999999999997</v>
      </c>
      <c r="J51" s="181"/>
      <c r="K51" s="178"/>
      <c r="L51" s="1"/>
    </row>
    <row r="52" spans="2:12">
      <c r="B52" s="1">
        <v>32</v>
      </c>
      <c r="C52" s="59">
        <v>39.9</v>
      </c>
      <c r="D52" s="60">
        <v>40.130000000000003</v>
      </c>
      <c r="E52" s="60">
        <v>40.15</v>
      </c>
      <c r="F52" s="60">
        <v>40.130000000000003</v>
      </c>
      <c r="G52" s="60">
        <v>39.72</v>
      </c>
      <c r="H52" s="60"/>
      <c r="I52" s="177">
        <v>39.83</v>
      </c>
      <c r="J52" s="181"/>
      <c r="K52" s="178"/>
      <c r="L52" s="1"/>
    </row>
    <row r="53" spans="2:12">
      <c r="B53" s="1">
        <v>33</v>
      </c>
      <c r="C53" s="59">
        <v>39.840000000000003</v>
      </c>
      <c r="D53" s="60">
        <v>40.08</v>
      </c>
      <c r="E53" s="60">
        <v>39.880000000000003</v>
      </c>
      <c r="F53" s="60">
        <v>40.22</v>
      </c>
      <c r="G53" s="60">
        <v>39.79</v>
      </c>
      <c r="H53" s="60"/>
      <c r="I53" s="177">
        <v>39.83</v>
      </c>
      <c r="J53" s="181"/>
      <c r="K53" s="178"/>
      <c r="L53" s="1"/>
    </row>
    <row r="54" spans="2:12">
      <c r="B54" s="1">
        <v>34</v>
      </c>
      <c r="C54" s="59">
        <v>39.99</v>
      </c>
      <c r="D54" s="60">
        <v>40.020000000000003</v>
      </c>
      <c r="E54" s="60">
        <v>39.93</v>
      </c>
      <c r="F54" s="60">
        <v>40.03</v>
      </c>
      <c r="G54" s="60">
        <v>39.76</v>
      </c>
      <c r="H54" s="60"/>
      <c r="I54" s="177">
        <v>39.909999999999997</v>
      </c>
      <c r="J54" s="181"/>
      <c r="K54" s="178"/>
      <c r="L54" s="1"/>
    </row>
    <row r="55" spans="2:12">
      <c r="B55" s="1">
        <v>35</v>
      </c>
      <c r="C55" s="59">
        <v>39.81</v>
      </c>
      <c r="D55" s="60">
        <v>39.81</v>
      </c>
      <c r="E55" s="60">
        <v>40.299999999999997</v>
      </c>
      <c r="F55" s="60">
        <v>40.15</v>
      </c>
      <c r="G55" s="60">
        <v>39.6</v>
      </c>
      <c r="H55" s="60"/>
      <c r="I55" s="177">
        <v>39.81</v>
      </c>
      <c r="J55" s="181"/>
      <c r="K55" s="178"/>
      <c r="L55" s="1"/>
    </row>
    <row r="56" spans="2:12">
      <c r="B56" s="1">
        <v>36</v>
      </c>
      <c r="C56" s="59">
        <v>40</v>
      </c>
      <c r="D56" s="60">
        <v>39.89</v>
      </c>
      <c r="E56" s="60"/>
      <c r="F56" s="60">
        <v>39.99</v>
      </c>
      <c r="G56" s="60">
        <v>39.72</v>
      </c>
      <c r="H56" s="60"/>
      <c r="I56" s="177">
        <v>39.86</v>
      </c>
      <c r="J56" s="181"/>
      <c r="K56" s="178"/>
      <c r="L56" s="1"/>
    </row>
    <row r="57" spans="2:12">
      <c r="B57" s="1">
        <v>37</v>
      </c>
      <c r="C57" s="59">
        <v>39.86</v>
      </c>
      <c r="D57" s="60">
        <v>39.950000000000003</v>
      </c>
      <c r="E57" s="60"/>
      <c r="F57" s="60">
        <v>40.71</v>
      </c>
      <c r="G57" s="60">
        <v>39.82</v>
      </c>
      <c r="H57" s="60"/>
      <c r="I57" s="177">
        <v>39.85</v>
      </c>
      <c r="J57" s="181"/>
      <c r="K57" s="178"/>
      <c r="L57" s="1"/>
    </row>
    <row r="58" spans="2:12">
      <c r="B58" s="1">
        <v>38</v>
      </c>
      <c r="C58" s="59">
        <v>39.83</v>
      </c>
      <c r="D58" s="60">
        <v>40.020000000000003</v>
      </c>
      <c r="E58" s="60"/>
      <c r="F58" s="60">
        <v>40.07</v>
      </c>
      <c r="G58" s="60">
        <v>40.03</v>
      </c>
      <c r="H58" s="60"/>
      <c r="I58" s="177">
        <v>40.07</v>
      </c>
      <c r="J58" s="181"/>
      <c r="K58" s="178"/>
      <c r="L58" s="1"/>
    </row>
    <row r="59" spans="2:12">
      <c r="B59" s="1">
        <v>39</v>
      </c>
      <c r="C59" s="59">
        <v>39.869999999999997</v>
      </c>
      <c r="D59" s="60">
        <v>39.85</v>
      </c>
      <c r="E59" s="60"/>
      <c r="F59" s="60">
        <v>39.869999999999997</v>
      </c>
      <c r="G59" s="60">
        <v>40.04</v>
      </c>
      <c r="H59" s="60"/>
      <c r="I59" s="177">
        <v>39.840000000000003</v>
      </c>
      <c r="J59" s="181"/>
      <c r="K59" s="178"/>
      <c r="L59" s="1"/>
    </row>
    <row r="60" spans="2:12">
      <c r="B60" s="1">
        <v>40</v>
      </c>
      <c r="C60" s="59">
        <v>39.96</v>
      </c>
      <c r="D60" s="60">
        <v>39.81</v>
      </c>
      <c r="E60" s="60"/>
      <c r="F60" s="60">
        <v>40.090000000000003</v>
      </c>
      <c r="G60" s="60">
        <v>40.07</v>
      </c>
      <c r="H60" s="60"/>
      <c r="I60" s="177">
        <v>39.92</v>
      </c>
      <c r="J60" s="181"/>
      <c r="K60" s="178"/>
      <c r="L60" s="1"/>
    </row>
    <row r="61" spans="2:12">
      <c r="B61" s="1">
        <v>41</v>
      </c>
      <c r="C61" s="59">
        <v>40.020000000000003</v>
      </c>
      <c r="D61" s="60">
        <v>39.81</v>
      </c>
      <c r="E61" s="60"/>
      <c r="F61" s="60">
        <v>39.880000000000003</v>
      </c>
      <c r="G61" s="60">
        <v>40.42</v>
      </c>
      <c r="H61" s="60"/>
      <c r="I61" s="177">
        <v>39.840000000000003</v>
      </c>
      <c r="J61" s="181"/>
      <c r="K61" s="178"/>
      <c r="L61" s="1"/>
    </row>
    <row r="62" spans="2:12">
      <c r="B62" s="1">
        <v>42</v>
      </c>
      <c r="C62" s="59">
        <v>40.299999999999997</v>
      </c>
      <c r="D62" s="60">
        <v>39.93</v>
      </c>
      <c r="E62" s="60"/>
      <c r="F62" s="60">
        <v>39.82</v>
      </c>
      <c r="G62" s="60">
        <v>39.950000000000003</v>
      </c>
      <c r="H62" s="60"/>
      <c r="I62" s="177">
        <v>39.83</v>
      </c>
      <c r="J62" s="181"/>
      <c r="K62" s="178"/>
      <c r="L62" s="1"/>
    </row>
    <row r="63" spans="2:12">
      <c r="B63" s="1">
        <v>43</v>
      </c>
      <c r="C63" s="59"/>
      <c r="D63" s="60">
        <v>39.78</v>
      </c>
      <c r="E63" s="60"/>
      <c r="F63" s="60">
        <v>39.94</v>
      </c>
      <c r="G63" s="60">
        <v>39.97</v>
      </c>
      <c r="H63" s="60"/>
      <c r="I63" s="177">
        <v>40.07</v>
      </c>
      <c r="J63" s="181"/>
      <c r="K63" s="178"/>
      <c r="L63" s="1"/>
    </row>
    <row r="64" spans="2:12">
      <c r="B64" s="1">
        <v>44</v>
      </c>
      <c r="C64" s="59"/>
      <c r="D64" s="60">
        <v>39.82</v>
      </c>
      <c r="E64" s="60"/>
      <c r="F64" s="60">
        <v>40.090000000000003</v>
      </c>
      <c r="G64" s="60">
        <v>40.07</v>
      </c>
      <c r="H64" s="60"/>
      <c r="I64" s="177">
        <v>39.82</v>
      </c>
      <c r="J64" s="181"/>
      <c r="K64" s="178"/>
      <c r="L64" s="1"/>
    </row>
    <row r="65" spans="2:12">
      <c r="B65" s="1">
        <v>45</v>
      </c>
      <c r="C65" s="59"/>
      <c r="D65" s="60">
        <v>39.9</v>
      </c>
      <c r="E65" s="60"/>
      <c r="F65" s="60">
        <v>40.01</v>
      </c>
      <c r="G65" s="60">
        <v>39.82</v>
      </c>
      <c r="H65" s="60"/>
      <c r="I65" s="177">
        <v>40.06</v>
      </c>
      <c r="J65" s="181"/>
      <c r="K65" s="178"/>
      <c r="L65" s="1"/>
    </row>
    <row r="66" spans="2:12">
      <c r="B66" s="1">
        <v>46</v>
      </c>
      <c r="C66" s="59"/>
      <c r="D66" s="60">
        <v>39.979999999999997</v>
      </c>
      <c r="E66" s="60"/>
      <c r="F66" s="60">
        <v>39.9</v>
      </c>
      <c r="G66" s="60">
        <v>39.799999999999997</v>
      </c>
      <c r="H66" s="60"/>
      <c r="I66" s="177">
        <v>40.409999999999997</v>
      </c>
      <c r="J66" s="181"/>
      <c r="K66" s="178"/>
      <c r="L66" s="1"/>
    </row>
    <row r="67" spans="2:12">
      <c r="B67" s="1">
        <v>47</v>
      </c>
      <c r="C67" s="59"/>
      <c r="D67" s="60">
        <v>39.78</v>
      </c>
      <c r="E67" s="60"/>
      <c r="F67" s="60">
        <v>39.85</v>
      </c>
      <c r="G67" s="60">
        <v>40.049999999999997</v>
      </c>
      <c r="H67" s="60"/>
      <c r="I67" s="177">
        <v>39.85</v>
      </c>
      <c r="J67" s="181"/>
      <c r="K67" s="178"/>
      <c r="L67" s="1"/>
    </row>
    <row r="68" spans="2:12">
      <c r="B68" s="1">
        <v>48</v>
      </c>
      <c r="C68" s="59"/>
      <c r="D68" s="60">
        <v>39.97</v>
      </c>
      <c r="E68" s="60"/>
      <c r="F68" s="60">
        <v>40.01</v>
      </c>
      <c r="G68" s="60">
        <v>39.97</v>
      </c>
      <c r="H68" s="60"/>
      <c r="I68" s="177">
        <v>39.869999999999997</v>
      </c>
      <c r="J68" s="181"/>
      <c r="K68" s="178"/>
      <c r="L68" s="1"/>
    </row>
    <row r="69" spans="2:12">
      <c r="B69" s="1">
        <v>49</v>
      </c>
      <c r="C69" s="59"/>
      <c r="D69" s="60">
        <v>39.869999999999997</v>
      </c>
      <c r="E69" s="60"/>
      <c r="F69" s="60">
        <v>39.96</v>
      </c>
      <c r="G69" s="60">
        <v>39.950000000000003</v>
      </c>
      <c r="H69" s="60"/>
      <c r="I69" s="177">
        <v>39.78</v>
      </c>
      <c r="J69" s="181"/>
      <c r="K69" s="178"/>
      <c r="L69" s="1"/>
    </row>
    <row r="70" spans="2:12">
      <c r="B70" s="1">
        <v>50</v>
      </c>
      <c r="C70" s="59"/>
      <c r="D70" s="60">
        <v>40.299999999999997</v>
      </c>
      <c r="E70" s="60"/>
      <c r="F70" s="60">
        <v>41.05</v>
      </c>
      <c r="G70" s="60">
        <v>40.06</v>
      </c>
      <c r="H70" s="60"/>
      <c r="I70" s="177">
        <v>39.96</v>
      </c>
      <c r="J70" s="181"/>
      <c r="K70" s="178"/>
      <c r="L70" s="1"/>
    </row>
    <row r="71" spans="2:12">
      <c r="B71" s="1">
        <v>51</v>
      </c>
      <c r="C71" s="59"/>
      <c r="D71" s="60">
        <v>40.119999999999997</v>
      </c>
      <c r="E71" s="60"/>
      <c r="F71" s="60">
        <v>40.409999999999997</v>
      </c>
      <c r="G71" s="60">
        <v>40.200000000000003</v>
      </c>
      <c r="H71" s="60"/>
      <c r="I71" s="177">
        <v>40.24</v>
      </c>
      <c r="J71" s="181"/>
      <c r="K71" s="178"/>
      <c r="L71" s="1"/>
    </row>
    <row r="72" spans="2:12">
      <c r="B72" s="1">
        <v>52</v>
      </c>
      <c r="C72" s="59"/>
      <c r="D72" s="60">
        <v>41.01</v>
      </c>
      <c r="E72" s="60"/>
      <c r="F72" s="60">
        <v>39.950000000000003</v>
      </c>
      <c r="G72" s="60"/>
      <c r="H72" s="60"/>
      <c r="I72" s="177"/>
      <c r="J72" s="181"/>
      <c r="K72" s="178"/>
      <c r="L72" s="1"/>
    </row>
    <row r="73" spans="2:12">
      <c r="B73" s="1">
        <v>53</v>
      </c>
      <c r="C73" s="59"/>
      <c r="D73" s="60">
        <v>39.97</v>
      </c>
      <c r="E73" s="60"/>
      <c r="F73" s="60">
        <v>39.94</v>
      </c>
      <c r="G73" s="60"/>
      <c r="H73" s="60"/>
      <c r="I73" s="177"/>
      <c r="J73" s="181"/>
      <c r="K73" s="178"/>
      <c r="L73" s="1"/>
    </row>
    <row r="74" spans="2:12">
      <c r="B74" s="1">
        <v>54</v>
      </c>
      <c r="C74" s="59"/>
      <c r="D74" s="60">
        <v>39.880000000000003</v>
      </c>
      <c r="E74" s="60"/>
      <c r="F74" s="60">
        <v>40.049999999999997</v>
      </c>
      <c r="G74" s="60"/>
      <c r="H74" s="60"/>
      <c r="I74" s="177"/>
      <c r="J74" s="181"/>
      <c r="K74" s="178"/>
      <c r="L74" s="1"/>
    </row>
    <row r="75" spans="2:12">
      <c r="B75" s="1">
        <v>55</v>
      </c>
      <c r="C75" s="59"/>
      <c r="D75" s="60">
        <v>39.85</v>
      </c>
      <c r="E75" s="60"/>
      <c r="F75" s="60">
        <v>39.86</v>
      </c>
      <c r="G75" s="60"/>
      <c r="H75" s="60"/>
      <c r="I75" s="177"/>
      <c r="J75" s="181"/>
      <c r="K75" s="178"/>
      <c r="L75" s="1"/>
    </row>
    <row r="76" spans="2:12">
      <c r="B76" s="1">
        <v>56</v>
      </c>
      <c r="C76" s="59"/>
      <c r="D76" s="60">
        <v>39.880000000000003</v>
      </c>
      <c r="E76" s="60"/>
      <c r="F76" s="60">
        <v>40.46</v>
      </c>
      <c r="G76" s="60"/>
      <c r="H76" s="60"/>
      <c r="I76" s="177"/>
      <c r="J76" s="181"/>
      <c r="K76" s="178"/>
      <c r="L76" s="1"/>
    </row>
    <row r="77" spans="2:12">
      <c r="B77" s="1">
        <v>57</v>
      </c>
      <c r="C77" s="114"/>
      <c r="D77" s="60">
        <v>39.770000000000003</v>
      </c>
      <c r="E77" s="60"/>
      <c r="F77" s="60"/>
      <c r="G77" s="60"/>
      <c r="H77" s="60"/>
      <c r="I77" s="178"/>
      <c r="J77" s="182"/>
      <c r="K77" s="178"/>
      <c r="L77" s="1"/>
    </row>
    <row r="78" spans="2:12">
      <c r="B78" s="1">
        <v>58</v>
      </c>
      <c r="C78" s="183"/>
      <c r="D78" s="177">
        <v>39.71</v>
      </c>
      <c r="E78" s="177"/>
      <c r="F78" s="177"/>
      <c r="G78" s="177"/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>
        <v>39.74</v>
      </c>
      <c r="E79" s="177"/>
      <c r="F79" s="177"/>
      <c r="G79" s="177"/>
      <c r="H79" s="177"/>
      <c r="I79" s="177"/>
      <c r="J79" s="181"/>
      <c r="K79" s="177"/>
    </row>
    <row r="80" spans="2:12">
      <c r="B80" s="1">
        <v>60</v>
      </c>
      <c r="C80" s="183"/>
      <c r="D80" s="177">
        <v>40.049999999999997</v>
      </c>
      <c r="E80" s="177"/>
      <c r="F80" s="177"/>
      <c r="G80" s="177"/>
      <c r="H80" s="177"/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/>
      <c r="G81" s="177"/>
      <c r="H81" s="177"/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/>
      <c r="G82" s="177"/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3"/>
  <sheetViews>
    <sheetView zoomScale="90" zoomScaleNormal="90" workbookViewId="0">
      <selection activeCell="H15" sqref="H15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110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 thickBot="1">
      <c r="A8" s="145">
        <v>1</v>
      </c>
      <c r="B8" s="196" t="s">
        <v>244</v>
      </c>
      <c r="C8" s="148" t="s">
        <v>219</v>
      </c>
      <c r="D8" s="189">
        <f>COUNTA(C21:C85)</f>
        <v>41</v>
      </c>
      <c r="E8" s="153">
        <f>COUNTA(C21:C85)</f>
        <v>41</v>
      </c>
      <c r="F8" s="399">
        <f>MIN(C21:C84)</f>
        <v>39.61</v>
      </c>
      <c r="G8" s="192">
        <f>AVERAGE(C21:C87)</f>
        <v>40.37439024390244</v>
      </c>
      <c r="H8" s="134">
        <v>5</v>
      </c>
      <c r="I8" s="158">
        <f>G8-F8</f>
        <v>0.76439024390244015</v>
      </c>
      <c r="J8" s="163">
        <v>1.9212962962962963E-2</v>
      </c>
      <c r="K8" s="170">
        <f>J8</f>
        <v>1.9212962962962963E-2</v>
      </c>
      <c r="L8" s="171">
        <f>K8</f>
        <v>1.9212962962962963E-2</v>
      </c>
      <c r="M8" s="187" t="s">
        <v>141</v>
      </c>
      <c r="N8" s="395" t="s">
        <v>289</v>
      </c>
      <c r="O8" s="396" t="s">
        <v>290</v>
      </c>
      <c r="P8" s="42"/>
    </row>
    <row r="9" spans="1:16" s="3" customFormat="1" ht="30" customHeight="1" thickBot="1">
      <c r="A9" s="146">
        <v>2</v>
      </c>
      <c r="B9" s="152" t="s">
        <v>245</v>
      </c>
      <c r="C9" s="149" t="s">
        <v>221</v>
      </c>
      <c r="D9" s="43">
        <f>COUNTA(D21:D85)+D8+1</f>
        <v>92</v>
      </c>
      <c r="E9" s="154">
        <f>COUNTA(D21:D85)+1</f>
        <v>51</v>
      </c>
      <c r="F9" s="400">
        <f>MIN(D21:D84)</f>
        <v>39.619999999999997</v>
      </c>
      <c r="G9" s="111">
        <f>AVERAGE(D21:D86)</f>
        <v>39.948599999999999</v>
      </c>
      <c r="H9" s="41">
        <v>3</v>
      </c>
      <c r="I9" s="159">
        <f>G9-F9</f>
        <v>0.32860000000000156</v>
      </c>
      <c r="J9" s="164">
        <v>4.387731481481482E-2</v>
      </c>
      <c r="K9" s="172">
        <f>J9-J8</f>
        <v>2.4664351851851857E-2</v>
      </c>
      <c r="L9" s="173">
        <f>K9</f>
        <v>2.4664351851851857E-2</v>
      </c>
      <c r="M9" s="188" t="s">
        <v>152</v>
      </c>
      <c r="N9" s="136"/>
      <c r="O9" s="108"/>
      <c r="P9" s="42"/>
    </row>
    <row r="10" spans="1:16" s="3" customFormat="1" ht="30" customHeight="1">
      <c r="A10" s="146">
        <v>3</v>
      </c>
      <c r="B10" s="152" t="s">
        <v>244</v>
      </c>
      <c r="C10" s="149" t="s">
        <v>238</v>
      </c>
      <c r="D10" s="43">
        <f>COUNTA(E21:E85)+D9+1</f>
        <v>137</v>
      </c>
      <c r="E10" s="154">
        <f>COUNTA(E21:E85)+1</f>
        <v>45</v>
      </c>
      <c r="F10" s="191">
        <f>MIN(E21:E86)</f>
        <v>39.68</v>
      </c>
      <c r="G10" s="110">
        <f>AVERAGE(E21:E87)</f>
        <v>40.073636363636361</v>
      </c>
      <c r="H10" s="41">
        <v>11</v>
      </c>
      <c r="I10" s="159">
        <f t="shared" ref="I10:I15" si="0">G10-F10</f>
        <v>0.3936363636363609</v>
      </c>
      <c r="J10" s="164">
        <v>6.5914351851851849E-2</v>
      </c>
      <c r="K10" s="172">
        <f>J10-J9</f>
        <v>2.2037037037037029E-2</v>
      </c>
      <c r="L10" s="173">
        <f>K10+L8</f>
        <v>4.1249999999999995E-2</v>
      </c>
      <c r="M10" s="188" t="s">
        <v>165</v>
      </c>
      <c r="N10" s="137"/>
      <c r="O10" s="120"/>
      <c r="P10" s="42"/>
    </row>
    <row r="11" spans="1:16" s="3" customFormat="1" ht="30" customHeight="1">
      <c r="A11" s="146">
        <v>4</v>
      </c>
      <c r="B11" s="152" t="s">
        <v>245</v>
      </c>
      <c r="C11" s="149" t="s">
        <v>243</v>
      </c>
      <c r="D11" s="43">
        <f>COUNTA(F21:F85)+D10+1</f>
        <v>174</v>
      </c>
      <c r="E11" s="154">
        <f>COUNTA(F21:F85)+1</f>
        <v>37</v>
      </c>
      <c r="F11" s="160">
        <f>MIN(F21:F86)</f>
        <v>39.799999999999997</v>
      </c>
      <c r="G11" s="110">
        <f>AVERAGE(F21:F86)</f>
        <v>40.088888888888889</v>
      </c>
      <c r="H11" s="41">
        <v>1</v>
      </c>
      <c r="I11" s="159">
        <f t="shared" si="0"/>
        <v>0.28888888888889142</v>
      </c>
      <c r="J11" s="164">
        <v>8.4166666666666667E-2</v>
      </c>
      <c r="K11" s="172">
        <f>J11-J10</f>
        <v>1.8252314814814818E-2</v>
      </c>
      <c r="L11" s="173">
        <f>K11+L9</f>
        <v>4.2916666666666672E-2</v>
      </c>
      <c r="M11" s="188" t="s">
        <v>175</v>
      </c>
      <c r="N11" s="136"/>
      <c r="O11" s="108"/>
      <c r="P11" s="42"/>
    </row>
    <row r="12" spans="1:16" s="3" customFormat="1" ht="30" customHeight="1">
      <c r="A12" s="146">
        <v>5</v>
      </c>
      <c r="B12" s="198" t="s">
        <v>244</v>
      </c>
      <c r="C12" s="150" t="s">
        <v>228</v>
      </c>
      <c r="D12" s="43">
        <f>COUNTA(G21:G85)+D11+1</f>
        <v>237</v>
      </c>
      <c r="E12" s="154">
        <f>COUNTA(G21:G85)+1</f>
        <v>63</v>
      </c>
      <c r="F12" s="160">
        <f>MIN(G21:G86)</f>
        <v>39.57</v>
      </c>
      <c r="G12" s="110">
        <f>AVERAGE(G21:G886)</f>
        <v>39.85274193548387</v>
      </c>
      <c r="H12" s="41">
        <v>6</v>
      </c>
      <c r="I12" s="159">
        <f t="shared" si="0"/>
        <v>0.28274193548386961</v>
      </c>
      <c r="J12" s="164">
        <v>0.1143287037037037</v>
      </c>
      <c r="K12" s="172">
        <f>J12-J11</f>
        <v>3.0162037037037029E-2</v>
      </c>
      <c r="L12" s="173">
        <f t="shared" ref="L12:L15" si="1">K12+L10</f>
        <v>7.1412037037037024E-2</v>
      </c>
      <c r="M12" s="188" t="s">
        <v>188</v>
      </c>
      <c r="N12" s="136"/>
      <c r="O12" s="109"/>
    </row>
    <row r="13" spans="1:16" s="3" customFormat="1" ht="30" customHeight="1" thickBot="1">
      <c r="A13" s="146">
        <v>6</v>
      </c>
      <c r="B13" s="198" t="s">
        <v>245</v>
      </c>
      <c r="C13" s="150" t="s">
        <v>238</v>
      </c>
      <c r="D13" s="43">
        <f>COUNTA(H21:H85)+D12+1</f>
        <v>291</v>
      </c>
      <c r="E13" s="154">
        <f>COUNTA(H21:H85)+1</f>
        <v>54</v>
      </c>
      <c r="F13" s="390">
        <f>MIN(H21:H86)</f>
        <v>39.979999999999997</v>
      </c>
      <c r="G13" s="110">
        <f>AVERAGE(H21:H86)</f>
        <v>40.251509433962262</v>
      </c>
      <c r="H13" s="41">
        <v>14</v>
      </c>
      <c r="I13" s="159">
        <f>G13-F13</f>
        <v>0.27150943396226523</v>
      </c>
      <c r="J13" s="164">
        <v>0.14060185185185184</v>
      </c>
      <c r="K13" s="172">
        <f t="shared" ref="K13:K15" si="2">J13-J12</f>
        <v>2.6273148148148143E-2</v>
      </c>
      <c r="L13" s="173">
        <f t="shared" si="1"/>
        <v>6.9189814814814815E-2</v>
      </c>
      <c r="M13" s="188" t="s">
        <v>200</v>
      </c>
      <c r="N13" s="136"/>
      <c r="O13" s="109"/>
    </row>
    <row r="14" spans="1:16" s="3" customFormat="1" ht="30" customHeight="1" thickBot="1">
      <c r="A14" s="146">
        <v>7</v>
      </c>
      <c r="B14" s="198" t="s">
        <v>244</v>
      </c>
      <c r="C14" s="150" t="s">
        <v>228</v>
      </c>
      <c r="D14" s="43">
        <f>COUNTA(I21:I85)+D13+1</f>
        <v>317</v>
      </c>
      <c r="E14" s="154">
        <f>COUNTA(I21:I85)+1</f>
        <v>26</v>
      </c>
      <c r="F14" s="391">
        <f>MIN(I21:I86)</f>
        <v>39.549999999999997</v>
      </c>
      <c r="G14" s="110">
        <f>AVERAGE(I21:I86)</f>
        <v>39.758400000000002</v>
      </c>
      <c r="H14" s="41">
        <v>4</v>
      </c>
      <c r="I14" s="159">
        <f t="shared" si="0"/>
        <v>0.20840000000000458</v>
      </c>
      <c r="J14" s="164">
        <v>0.15368055555555557</v>
      </c>
      <c r="K14" s="172">
        <f t="shared" si="2"/>
        <v>1.3078703703703731E-2</v>
      </c>
      <c r="L14" s="174">
        <f t="shared" si="1"/>
        <v>8.4490740740740755E-2</v>
      </c>
      <c r="M14" s="188" t="s">
        <v>208</v>
      </c>
      <c r="N14" s="136"/>
      <c r="O14" s="109"/>
    </row>
    <row r="15" spans="1:16" s="3" customFormat="1" ht="30" customHeight="1" thickBot="1">
      <c r="A15" s="147" t="s">
        <v>37</v>
      </c>
      <c r="B15" s="197" t="s">
        <v>245</v>
      </c>
      <c r="C15" s="151" t="s">
        <v>96</v>
      </c>
      <c r="D15" s="190">
        <f>COUNTA(J21:J85)+D14+1</f>
        <v>343</v>
      </c>
      <c r="E15" s="155">
        <f>COUNTA(J21:J85)+1</f>
        <v>26</v>
      </c>
      <c r="F15" s="401">
        <f>MIN(J21:J86)</f>
        <v>39.72</v>
      </c>
      <c r="G15" s="138">
        <f>AVERAGE(J21:J86)</f>
        <v>39.977600000000002</v>
      </c>
      <c r="H15" s="139">
        <v>1</v>
      </c>
      <c r="I15" s="162">
        <f t="shared" si="0"/>
        <v>0.2576000000000036</v>
      </c>
      <c r="J15" s="165" t="str">
        <f>'Общие результаты'!G6</f>
        <v>4:00:05</v>
      </c>
      <c r="K15" s="175">
        <f t="shared" si="2"/>
        <v>1.3043981481481476E-2</v>
      </c>
      <c r="L15" s="176">
        <f t="shared" si="1"/>
        <v>8.2233796296296291E-2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AVERAGE(F8,F10,F12,F14)</f>
        <v>39.602499999999992</v>
      </c>
      <c r="G16" s="73">
        <f>AVERAGE(G8,G10,G12,G14)</f>
        <v>40.014792135755663</v>
      </c>
      <c r="H16" s="118" t="s">
        <v>246</v>
      </c>
      <c r="I16" s="74">
        <f>AVERAGE(I8,I10,I12,I14)</f>
        <v>0.41229213575566881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AVERAGE(F9,F11,F13,F15)</f>
        <v>39.779999999999994</v>
      </c>
      <c r="G17" s="49">
        <f>AVERAGE(G9,G11,G13,G15)</f>
        <v>40.066649580712784</v>
      </c>
      <c r="H17" s="119" t="s">
        <v>247</v>
      </c>
      <c r="I17" s="50">
        <f>AVERAGE(I9,I11,I13,I15)</f>
        <v>0.28664958071279045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39.691249999999997</v>
      </c>
      <c r="G18" s="53">
        <f>AVERAGE(C21:J90)</f>
        <v>40.050059523809495</v>
      </c>
      <c r="H18" s="54"/>
      <c r="I18" s="55">
        <f>AVERAGE(I8:I15)</f>
        <v>0.34947085823422963</v>
      </c>
      <c r="J18" s="47"/>
      <c r="K18" s="47"/>
      <c r="L18" s="47"/>
      <c r="M18" s="51"/>
      <c r="N18" s="51"/>
    </row>
    <row r="20" spans="1:14" ht="15.75" thickBot="1">
      <c r="C20" s="56" t="str">
        <f>B8</f>
        <v>Ткаченко Кирилл</v>
      </c>
      <c r="D20" s="56" t="str">
        <f>B9</f>
        <v>Голубченко Саша</v>
      </c>
      <c r="E20" s="17" t="str">
        <f>B10</f>
        <v>Ткаченко Кирилл</v>
      </c>
      <c r="F20" s="17" t="str">
        <f>B11</f>
        <v>Голубченко Саша</v>
      </c>
      <c r="G20" s="17" t="str">
        <f>B12</f>
        <v>Ткаченко Кирилл</v>
      </c>
      <c r="H20" s="17" t="str">
        <f>B13</f>
        <v>Голубченко Саша</v>
      </c>
      <c r="I20" s="17" t="str">
        <f>B14</f>
        <v>Ткаченко Кирилл</v>
      </c>
      <c r="J20" s="17" t="str">
        <f>B15</f>
        <v>Голубченко Саша</v>
      </c>
    </row>
    <row r="21" spans="1:14">
      <c r="B21" s="1">
        <v>1</v>
      </c>
      <c r="C21" s="57">
        <v>46.1</v>
      </c>
      <c r="D21" s="58">
        <v>40.159999999999997</v>
      </c>
      <c r="E21" s="58">
        <v>41.72</v>
      </c>
      <c r="F21" s="58">
        <v>40.590000000000003</v>
      </c>
      <c r="G21" s="58">
        <v>39.79</v>
      </c>
      <c r="H21" s="58">
        <v>40.36</v>
      </c>
      <c r="I21" s="179">
        <v>39.79</v>
      </c>
      <c r="J21" s="180">
        <v>39.96</v>
      </c>
      <c r="K21" s="177"/>
      <c r="M21" s="2"/>
      <c r="N21" s="2"/>
    </row>
    <row r="22" spans="1:14">
      <c r="B22" s="1">
        <v>2</v>
      </c>
      <c r="C22" s="59">
        <v>41.04</v>
      </c>
      <c r="D22" s="60">
        <v>39.96</v>
      </c>
      <c r="E22" s="60">
        <v>40.590000000000003</v>
      </c>
      <c r="F22" s="60">
        <v>40.44</v>
      </c>
      <c r="G22" s="60">
        <v>39.94</v>
      </c>
      <c r="H22" s="60">
        <v>40.270000000000003</v>
      </c>
      <c r="I22" s="177">
        <v>39.94</v>
      </c>
      <c r="J22" s="181">
        <v>39.979999999999997</v>
      </c>
      <c r="K22" s="177"/>
      <c r="M22" s="3"/>
      <c r="N22" s="3"/>
    </row>
    <row r="23" spans="1:14">
      <c r="B23" s="1">
        <v>3</v>
      </c>
      <c r="C23" s="59">
        <v>44.03</v>
      </c>
      <c r="D23" s="60">
        <v>39.99</v>
      </c>
      <c r="E23" s="60">
        <v>40.21</v>
      </c>
      <c r="F23" s="60">
        <v>40.119999999999997</v>
      </c>
      <c r="G23" s="60">
        <v>39.86</v>
      </c>
      <c r="H23" s="60">
        <v>40.53</v>
      </c>
      <c r="I23" s="177">
        <v>39.79</v>
      </c>
      <c r="J23" s="181">
        <v>40.15</v>
      </c>
      <c r="K23" s="177"/>
      <c r="M23" s="3"/>
      <c r="N23" s="3"/>
    </row>
    <row r="24" spans="1:14">
      <c r="B24" s="1">
        <v>4</v>
      </c>
      <c r="C24" s="59">
        <v>40.71</v>
      </c>
      <c r="D24" s="60">
        <v>40.340000000000003</v>
      </c>
      <c r="E24" s="60">
        <v>42.17</v>
      </c>
      <c r="F24" s="60">
        <v>40.369999999999997</v>
      </c>
      <c r="G24" s="60">
        <v>40.1</v>
      </c>
      <c r="H24" s="60">
        <v>40.53</v>
      </c>
      <c r="I24" s="177">
        <v>39.79</v>
      </c>
      <c r="J24" s="181">
        <v>40.04</v>
      </c>
      <c r="K24" s="177"/>
      <c r="M24" s="3"/>
      <c r="N24" s="3"/>
    </row>
    <row r="25" spans="1:14">
      <c r="B25" s="1">
        <v>5</v>
      </c>
      <c r="C25" s="59">
        <v>40.43</v>
      </c>
      <c r="D25" s="60">
        <v>40.54</v>
      </c>
      <c r="E25" s="60">
        <v>40.53</v>
      </c>
      <c r="F25" s="60">
        <v>40.03</v>
      </c>
      <c r="G25" s="60">
        <v>39.799999999999997</v>
      </c>
      <c r="H25" s="60">
        <v>40.19</v>
      </c>
      <c r="I25" s="177">
        <v>39.799999999999997</v>
      </c>
      <c r="J25" s="181">
        <v>39.99</v>
      </c>
      <c r="K25" s="177"/>
    </row>
    <row r="26" spans="1:14">
      <c r="B26" s="1">
        <v>6</v>
      </c>
      <c r="C26" s="59">
        <v>44.01</v>
      </c>
      <c r="D26" s="60">
        <v>40.369999999999997</v>
      </c>
      <c r="E26" s="60">
        <v>40.03</v>
      </c>
      <c r="F26" s="60">
        <v>40.15</v>
      </c>
      <c r="G26" s="60">
        <v>39.76</v>
      </c>
      <c r="H26" s="60">
        <v>40.299999999999997</v>
      </c>
      <c r="I26" s="177">
        <v>39.9</v>
      </c>
      <c r="J26" s="181">
        <v>40.04</v>
      </c>
      <c r="K26" s="177"/>
    </row>
    <row r="27" spans="1:14">
      <c r="B27" s="1">
        <v>7</v>
      </c>
      <c r="C27" s="59">
        <v>41.53</v>
      </c>
      <c r="D27" s="60">
        <v>39.909999999999997</v>
      </c>
      <c r="E27" s="60">
        <v>39.979999999999997</v>
      </c>
      <c r="F27" s="60">
        <v>40</v>
      </c>
      <c r="G27" s="60">
        <v>39.82</v>
      </c>
      <c r="H27" s="60">
        <v>40.159999999999997</v>
      </c>
      <c r="I27" s="177">
        <v>39.619999999999997</v>
      </c>
      <c r="J27" s="181">
        <v>39.93</v>
      </c>
      <c r="K27" s="177"/>
    </row>
    <row r="28" spans="1:14">
      <c r="B28" s="1">
        <v>8</v>
      </c>
      <c r="C28" s="59">
        <v>39.979999999999997</v>
      </c>
      <c r="D28" s="60">
        <v>39.979999999999997</v>
      </c>
      <c r="E28" s="60">
        <v>40.35</v>
      </c>
      <c r="F28" s="60">
        <v>39.909999999999997</v>
      </c>
      <c r="G28" s="60">
        <v>39.83</v>
      </c>
      <c r="H28" s="60">
        <v>40.32</v>
      </c>
      <c r="I28" s="177">
        <v>39.67</v>
      </c>
      <c r="J28" s="181">
        <v>40.020000000000003</v>
      </c>
      <c r="K28" s="177"/>
    </row>
    <row r="29" spans="1:14">
      <c r="B29" s="1">
        <v>9</v>
      </c>
      <c r="C29" s="72">
        <v>40.1</v>
      </c>
      <c r="D29" s="60">
        <v>40.020000000000003</v>
      </c>
      <c r="E29" s="60">
        <v>40.22</v>
      </c>
      <c r="F29" s="60">
        <v>39.799999999999997</v>
      </c>
      <c r="G29" s="60">
        <v>39.72</v>
      </c>
      <c r="H29" s="60">
        <v>40.17</v>
      </c>
      <c r="I29" s="177">
        <v>39.619999999999997</v>
      </c>
      <c r="J29" s="181">
        <v>40.03</v>
      </c>
      <c r="K29" s="177"/>
    </row>
    <row r="30" spans="1:14">
      <c r="B30" s="1">
        <v>10</v>
      </c>
      <c r="C30" s="59">
        <v>40.4</v>
      </c>
      <c r="D30" s="60">
        <v>40.11</v>
      </c>
      <c r="E30" s="60">
        <v>40.07</v>
      </c>
      <c r="F30" s="60">
        <v>40</v>
      </c>
      <c r="G30" s="60">
        <v>39.76</v>
      </c>
      <c r="H30" s="60">
        <v>40.590000000000003</v>
      </c>
      <c r="I30" s="177">
        <v>39.630000000000003</v>
      </c>
      <c r="J30" s="181">
        <v>40.159999999999997</v>
      </c>
      <c r="K30" s="177"/>
    </row>
    <row r="31" spans="1:14">
      <c r="B31" s="1">
        <v>11</v>
      </c>
      <c r="C31" s="59">
        <v>39.89</v>
      </c>
      <c r="D31" s="60">
        <v>40.01</v>
      </c>
      <c r="E31" s="60">
        <v>40.049999999999997</v>
      </c>
      <c r="F31" s="60">
        <v>40.01</v>
      </c>
      <c r="G31" s="60">
        <v>39.57</v>
      </c>
      <c r="H31" s="60">
        <v>40.200000000000003</v>
      </c>
      <c r="I31" s="177">
        <v>39.72</v>
      </c>
      <c r="J31" s="181">
        <v>39.85</v>
      </c>
      <c r="K31" s="177"/>
    </row>
    <row r="32" spans="1:14">
      <c r="B32" s="1">
        <v>12</v>
      </c>
      <c r="C32" s="59">
        <v>40.119999999999997</v>
      </c>
      <c r="D32" s="60">
        <v>39.78</v>
      </c>
      <c r="E32" s="60">
        <v>39.85</v>
      </c>
      <c r="F32" s="60">
        <v>39.97</v>
      </c>
      <c r="G32" s="60">
        <v>39.869999999999997</v>
      </c>
      <c r="H32" s="60">
        <v>40.04</v>
      </c>
      <c r="I32" s="177">
        <v>39.71</v>
      </c>
      <c r="J32" s="181">
        <v>40.479999999999997</v>
      </c>
      <c r="K32" s="177"/>
    </row>
    <row r="33" spans="2:12">
      <c r="B33" s="1">
        <v>13</v>
      </c>
      <c r="C33" s="59">
        <v>39.74</v>
      </c>
      <c r="D33" s="60">
        <v>39.799999999999997</v>
      </c>
      <c r="E33" s="60">
        <v>39.85</v>
      </c>
      <c r="F33" s="60">
        <v>40.07</v>
      </c>
      <c r="G33" s="60">
        <v>39.97</v>
      </c>
      <c r="H33" s="60">
        <v>40</v>
      </c>
      <c r="I33" s="177">
        <v>39.549999999999997</v>
      </c>
      <c r="J33" s="181">
        <v>39.869999999999997</v>
      </c>
      <c r="K33" s="178"/>
      <c r="L33" s="1"/>
    </row>
    <row r="34" spans="2:12">
      <c r="B34" s="1">
        <v>14</v>
      </c>
      <c r="C34" s="62">
        <v>39.630000000000003</v>
      </c>
      <c r="D34" s="60">
        <v>40.090000000000003</v>
      </c>
      <c r="E34" s="60">
        <v>39.86</v>
      </c>
      <c r="F34" s="60">
        <v>40.03</v>
      </c>
      <c r="G34" s="60">
        <v>40.619999999999997</v>
      </c>
      <c r="H34" s="60">
        <v>41.25</v>
      </c>
      <c r="I34" s="177">
        <v>39.659999999999997</v>
      </c>
      <c r="J34" s="181">
        <v>39.909999999999997</v>
      </c>
      <c r="K34" s="178"/>
      <c r="L34" s="1"/>
    </row>
    <row r="35" spans="2:12">
      <c r="B35" s="1">
        <v>15</v>
      </c>
      <c r="C35" s="59">
        <v>40.01</v>
      </c>
      <c r="D35" s="60">
        <v>39.85</v>
      </c>
      <c r="E35" s="60">
        <v>39.78</v>
      </c>
      <c r="F35" s="60">
        <v>40.020000000000003</v>
      </c>
      <c r="G35" s="60">
        <v>39.9</v>
      </c>
      <c r="H35" s="60">
        <v>40.049999999999997</v>
      </c>
      <c r="I35" s="177">
        <v>39.75</v>
      </c>
      <c r="J35" s="181">
        <v>39.869999999999997</v>
      </c>
      <c r="K35" s="178"/>
      <c r="L35" s="1"/>
    </row>
    <row r="36" spans="2:12">
      <c r="B36" s="1">
        <v>16</v>
      </c>
      <c r="C36" s="59">
        <v>39.869999999999997</v>
      </c>
      <c r="D36" s="76">
        <v>40.130000000000003</v>
      </c>
      <c r="E36" s="60">
        <v>40.29</v>
      </c>
      <c r="F36" s="60">
        <v>40.08</v>
      </c>
      <c r="G36" s="60">
        <v>39.89</v>
      </c>
      <c r="H36" s="60">
        <v>40.130000000000003</v>
      </c>
      <c r="I36" s="177">
        <v>39.700000000000003</v>
      </c>
      <c r="J36" s="181">
        <v>39.96</v>
      </c>
      <c r="K36" s="178"/>
      <c r="L36" s="1"/>
    </row>
    <row r="37" spans="2:12">
      <c r="B37" s="1">
        <v>17</v>
      </c>
      <c r="C37" s="59">
        <v>39.729999999999997</v>
      </c>
      <c r="D37" s="60">
        <v>39.950000000000003</v>
      </c>
      <c r="E37" s="60">
        <v>39.93</v>
      </c>
      <c r="F37" s="60">
        <v>40.14</v>
      </c>
      <c r="G37" s="60">
        <v>39.78</v>
      </c>
      <c r="H37" s="60">
        <v>40.159999999999997</v>
      </c>
      <c r="I37" s="177">
        <v>39.78</v>
      </c>
      <c r="J37" s="181">
        <v>39.909999999999997</v>
      </c>
      <c r="K37" s="178"/>
      <c r="L37" s="1"/>
    </row>
    <row r="38" spans="2:12">
      <c r="B38" s="1">
        <v>18</v>
      </c>
      <c r="C38" s="59">
        <v>39.840000000000003</v>
      </c>
      <c r="D38" s="60">
        <v>39.94</v>
      </c>
      <c r="E38" s="60">
        <v>40.07</v>
      </c>
      <c r="F38" s="60">
        <v>40.049999999999997</v>
      </c>
      <c r="G38" s="60">
        <v>39.840000000000003</v>
      </c>
      <c r="H38" s="60">
        <v>40.090000000000003</v>
      </c>
      <c r="I38" s="177">
        <v>39.909999999999997</v>
      </c>
      <c r="J38" s="181">
        <v>39.99</v>
      </c>
      <c r="K38" s="178"/>
      <c r="L38" s="1"/>
    </row>
    <row r="39" spans="2:12">
      <c r="B39" s="1">
        <v>19</v>
      </c>
      <c r="C39" s="59">
        <v>39.67</v>
      </c>
      <c r="D39" s="60">
        <v>39.619999999999997</v>
      </c>
      <c r="E39" s="60">
        <v>39.799999999999997</v>
      </c>
      <c r="F39" s="60">
        <v>39.9</v>
      </c>
      <c r="G39" s="60">
        <v>39.880000000000003</v>
      </c>
      <c r="H39" s="60">
        <v>40.18</v>
      </c>
      <c r="I39" s="177">
        <v>39.94</v>
      </c>
      <c r="J39" s="181">
        <v>39.799999999999997</v>
      </c>
      <c r="K39" s="178"/>
      <c r="L39" s="1"/>
    </row>
    <row r="40" spans="2:12">
      <c r="B40" s="1">
        <v>20</v>
      </c>
      <c r="C40" s="59">
        <v>39.83</v>
      </c>
      <c r="D40" s="60">
        <v>39.799999999999997</v>
      </c>
      <c r="E40" s="60">
        <v>40.229999999999997</v>
      </c>
      <c r="F40" s="60">
        <v>40.04</v>
      </c>
      <c r="G40" s="60">
        <v>39.83</v>
      </c>
      <c r="H40" s="60">
        <v>40.19</v>
      </c>
      <c r="I40" s="177">
        <v>39.729999999999997</v>
      </c>
      <c r="J40" s="181">
        <v>40.380000000000003</v>
      </c>
      <c r="K40" s="178"/>
      <c r="L40" s="1"/>
    </row>
    <row r="41" spans="2:12">
      <c r="B41" s="1">
        <v>21</v>
      </c>
      <c r="C41" s="59">
        <v>39.76</v>
      </c>
      <c r="D41" s="60">
        <v>39.78</v>
      </c>
      <c r="E41" s="60">
        <v>40.869999999999997</v>
      </c>
      <c r="F41" s="60">
        <v>40.03</v>
      </c>
      <c r="G41" s="60">
        <v>39.71</v>
      </c>
      <c r="H41" s="60">
        <v>40.24</v>
      </c>
      <c r="I41" s="177">
        <v>39.74</v>
      </c>
      <c r="J41" s="181">
        <v>39.869999999999997</v>
      </c>
      <c r="K41" s="178"/>
      <c r="L41" s="1"/>
    </row>
    <row r="42" spans="2:12">
      <c r="B42" s="1">
        <v>22</v>
      </c>
      <c r="C42" s="59">
        <v>39.83</v>
      </c>
      <c r="D42" s="60">
        <v>39.79</v>
      </c>
      <c r="E42" s="60">
        <v>39.82</v>
      </c>
      <c r="F42" s="60">
        <v>40.07</v>
      </c>
      <c r="G42" s="60">
        <v>39.81</v>
      </c>
      <c r="H42" s="60">
        <v>40.340000000000003</v>
      </c>
      <c r="I42" s="177">
        <v>39.65</v>
      </c>
      <c r="J42" s="181">
        <v>39.840000000000003</v>
      </c>
      <c r="K42" s="178"/>
      <c r="L42" s="1"/>
    </row>
    <row r="43" spans="2:12">
      <c r="B43" s="1">
        <v>23</v>
      </c>
      <c r="C43" s="59">
        <v>39.67</v>
      </c>
      <c r="D43" s="60">
        <v>40.07</v>
      </c>
      <c r="E43" s="60">
        <v>40.18</v>
      </c>
      <c r="F43" s="60">
        <v>40.07</v>
      </c>
      <c r="G43" s="60">
        <v>39.700000000000003</v>
      </c>
      <c r="H43" s="60">
        <v>40.42</v>
      </c>
      <c r="I43" s="177">
        <v>39.86</v>
      </c>
      <c r="J43" s="181">
        <v>39.86</v>
      </c>
      <c r="K43" s="178"/>
      <c r="L43" s="1"/>
    </row>
    <row r="44" spans="2:12">
      <c r="B44" s="1">
        <v>24</v>
      </c>
      <c r="C44" s="59">
        <v>39.69</v>
      </c>
      <c r="D44" s="60">
        <v>40.33</v>
      </c>
      <c r="E44" s="60">
        <v>39.68</v>
      </c>
      <c r="F44" s="60">
        <v>40.119999999999997</v>
      </c>
      <c r="G44" s="60">
        <v>40.11</v>
      </c>
      <c r="H44" s="60">
        <v>40.42</v>
      </c>
      <c r="I44" s="177">
        <v>39.880000000000003</v>
      </c>
      <c r="J44" s="181">
        <v>39.72</v>
      </c>
      <c r="K44" s="178"/>
      <c r="L44" s="1"/>
    </row>
    <row r="45" spans="2:12">
      <c r="B45" s="1">
        <v>25</v>
      </c>
      <c r="C45" s="59">
        <v>40.21</v>
      </c>
      <c r="D45" s="60">
        <v>40.020000000000003</v>
      </c>
      <c r="E45" s="60">
        <v>39.69</v>
      </c>
      <c r="F45" s="60">
        <v>39.909999999999997</v>
      </c>
      <c r="G45" s="60">
        <v>39.799999999999997</v>
      </c>
      <c r="H45" s="60">
        <v>40.32</v>
      </c>
      <c r="I45" s="177">
        <v>39.83</v>
      </c>
      <c r="J45" s="181">
        <v>39.83</v>
      </c>
      <c r="K45" s="178"/>
      <c r="L45" s="1"/>
    </row>
    <row r="46" spans="2:12">
      <c r="B46" s="1">
        <v>26</v>
      </c>
      <c r="C46" s="59">
        <v>39.61</v>
      </c>
      <c r="D46" s="60">
        <v>39.99</v>
      </c>
      <c r="E46" s="60">
        <v>39.729999999999997</v>
      </c>
      <c r="F46" s="60">
        <v>40.090000000000003</v>
      </c>
      <c r="G46" s="60">
        <v>39.840000000000003</v>
      </c>
      <c r="H46" s="60">
        <v>40.03</v>
      </c>
      <c r="I46" s="177"/>
      <c r="J46" s="181"/>
      <c r="K46" s="178"/>
      <c r="L46" s="1"/>
    </row>
    <row r="47" spans="2:12">
      <c r="B47" s="1">
        <v>27</v>
      </c>
      <c r="C47" s="59">
        <v>39.799999999999997</v>
      </c>
      <c r="D47" s="60">
        <v>39.93</v>
      </c>
      <c r="E47" s="60">
        <v>40.49</v>
      </c>
      <c r="F47" s="60">
        <v>39.96</v>
      </c>
      <c r="G47" s="60">
        <v>39.619999999999997</v>
      </c>
      <c r="H47" s="60">
        <v>40.18</v>
      </c>
      <c r="I47" s="177"/>
      <c r="J47" s="181"/>
      <c r="K47" s="178"/>
      <c r="L47" s="1"/>
    </row>
    <row r="48" spans="2:12">
      <c r="B48" s="1">
        <v>28</v>
      </c>
      <c r="C48" s="59">
        <v>39.92</v>
      </c>
      <c r="D48" s="60">
        <v>39.799999999999997</v>
      </c>
      <c r="E48" s="60">
        <v>39.85</v>
      </c>
      <c r="F48" s="60">
        <v>40.19</v>
      </c>
      <c r="G48" s="60">
        <v>39.869999999999997</v>
      </c>
      <c r="H48" s="60">
        <v>40.06</v>
      </c>
      <c r="I48" s="177"/>
      <c r="J48" s="181"/>
      <c r="K48" s="178"/>
      <c r="L48" s="1"/>
    </row>
    <row r="49" spans="2:12">
      <c r="B49" s="1">
        <v>29</v>
      </c>
      <c r="C49" s="59">
        <v>39.950000000000003</v>
      </c>
      <c r="D49" s="60">
        <v>40</v>
      </c>
      <c r="E49" s="60">
        <v>40.08</v>
      </c>
      <c r="F49" s="60">
        <v>40.270000000000003</v>
      </c>
      <c r="G49" s="60">
        <v>39.83</v>
      </c>
      <c r="H49" s="60">
        <v>40.03</v>
      </c>
      <c r="I49" s="177"/>
      <c r="J49" s="181"/>
      <c r="K49" s="178"/>
      <c r="L49" s="1"/>
    </row>
    <row r="50" spans="2:12">
      <c r="B50" s="1">
        <v>30</v>
      </c>
      <c r="C50" s="59">
        <v>40.08</v>
      </c>
      <c r="D50" s="60">
        <v>39.630000000000003</v>
      </c>
      <c r="E50" s="60">
        <v>39.76</v>
      </c>
      <c r="F50" s="60">
        <v>40.22</v>
      </c>
      <c r="G50" s="60">
        <v>39.799999999999997</v>
      </c>
      <c r="H50" s="60">
        <v>40.049999999999997</v>
      </c>
      <c r="I50" s="177"/>
      <c r="J50" s="181"/>
      <c r="K50" s="178"/>
      <c r="L50" s="1"/>
    </row>
    <row r="51" spans="2:12">
      <c r="B51" s="1">
        <v>31</v>
      </c>
      <c r="C51" s="59">
        <v>39.85</v>
      </c>
      <c r="D51" s="60">
        <v>39.82</v>
      </c>
      <c r="E51" s="60">
        <v>39.69</v>
      </c>
      <c r="F51" s="60">
        <v>40.11</v>
      </c>
      <c r="G51" s="60">
        <v>39.81</v>
      </c>
      <c r="H51" s="60">
        <v>40.26</v>
      </c>
      <c r="I51" s="177"/>
      <c r="J51" s="181"/>
      <c r="K51" s="178"/>
      <c r="L51" s="1"/>
    </row>
    <row r="52" spans="2:12">
      <c r="B52" s="1">
        <v>32</v>
      </c>
      <c r="C52" s="59">
        <v>40.07</v>
      </c>
      <c r="D52" s="60">
        <v>39.94</v>
      </c>
      <c r="E52" s="60">
        <v>39.729999999999997</v>
      </c>
      <c r="F52" s="60">
        <v>39.950000000000003</v>
      </c>
      <c r="G52" s="60">
        <v>39.97</v>
      </c>
      <c r="H52" s="60">
        <v>40.07</v>
      </c>
      <c r="I52" s="177"/>
      <c r="J52" s="181"/>
      <c r="K52" s="178"/>
      <c r="L52" s="1"/>
    </row>
    <row r="53" spans="2:12">
      <c r="B53" s="1">
        <v>33</v>
      </c>
      <c r="C53" s="59">
        <v>39.85</v>
      </c>
      <c r="D53" s="60">
        <v>39.840000000000003</v>
      </c>
      <c r="E53" s="60">
        <v>39.71</v>
      </c>
      <c r="F53" s="60">
        <v>40.07</v>
      </c>
      <c r="G53" s="60">
        <v>39.869999999999997</v>
      </c>
      <c r="H53" s="60">
        <v>40.08</v>
      </c>
      <c r="I53" s="177"/>
      <c r="J53" s="181"/>
      <c r="K53" s="178"/>
      <c r="L53" s="1"/>
    </row>
    <row r="54" spans="2:12">
      <c r="B54" s="1">
        <v>34</v>
      </c>
      <c r="C54" s="59">
        <v>39.68</v>
      </c>
      <c r="D54" s="60">
        <v>39.869999999999997</v>
      </c>
      <c r="E54" s="60">
        <v>39.78</v>
      </c>
      <c r="F54" s="60">
        <v>40.130000000000003</v>
      </c>
      <c r="G54" s="60">
        <v>39.799999999999997</v>
      </c>
      <c r="H54" s="60">
        <v>40</v>
      </c>
      <c r="I54" s="177"/>
      <c r="J54" s="181"/>
      <c r="K54" s="178"/>
      <c r="L54" s="1"/>
    </row>
    <row r="55" spans="2:12">
      <c r="B55" s="1">
        <v>35</v>
      </c>
      <c r="C55" s="59">
        <v>39.74</v>
      </c>
      <c r="D55" s="60">
        <v>39.78</v>
      </c>
      <c r="E55" s="60">
        <v>39.68</v>
      </c>
      <c r="F55" s="60">
        <v>39.950000000000003</v>
      </c>
      <c r="G55" s="60">
        <v>40.21</v>
      </c>
      <c r="H55" s="60">
        <v>40.39</v>
      </c>
      <c r="I55" s="177"/>
      <c r="J55" s="181"/>
      <c r="K55" s="178"/>
      <c r="L55" s="1"/>
    </row>
    <row r="56" spans="2:12">
      <c r="B56" s="1">
        <v>36</v>
      </c>
      <c r="C56" s="59">
        <v>39.85</v>
      </c>
      <c r="D56" s="60">
        <v>39.89</v>
      </c>
      <c r="E56" s="60">
        <v>39.729999999999997</v>
      </c>
      <c r="F56" s="60">
        <v>40.340000000000003</v>
      </c>
      <c r="G56" s="60">
        <v>39.69</v>
      </c>
      <c r="H56" s="60">
        <v>40.51</v>
      </c>
      <c r="I56" s="177"/>
      <c r="J56" s="181"/>
      <c r="K56" s="178"/>
      <c r="L56" s="1"/>
    </row>
    <row r="57" spans="2:12">
      <c r="B57" s="1">
        <v>37</v>
      </c>
      <c r="C57" s="59">
        <v>40.299999999999997</v>
      </c>
      <c r="D57" s="60">
        <v>39.71</v>
      </c>
      <c r="E57" s="60">
        <v>39.81</v>
      </c>
      <c r="F57" s="60"/>
      <c r="G57" s="60">
        <v>39.86</v>
      </c>
      <c r="H57" s="60">
        <v>40.15</v>
      </c>
      <c r="I57" s="177"/>
      <c r="J57" s="181"/>
      <c r="K57" s="178"/>
      <c r="L57" s="1"/>
    </row>
    <row r="58" spans="2:12">
      <c r="B58" s="1">
        <v>38</v>
      </c>
      <c r="C58" s="59">
        <v>39.950000000000003</v>
      </c>
      <c r="D58" s="60">
        <v>39.78</v>
      </c>
      <c r="E58" s="60">
        <v>39.840000000000003</v>
      </c>
      <c r="F58" s="60"/>
      <c r="G58" s="60">
        <v>39.659999999999997</v>
      </c>
      <c r="H58" s="60">
        <v>41.23</v>
      </c>
      <c r="I58" s="177"/>
      <c r="J58" s="181"/>
      <c r="K58" s="178"/>
      <c r="L58" s="1"/>
    </row>
    <row r="59" spans="2:12">
      <c r="B59" s="1">
        <v>39</v>
      </c>
      <c r="C59" s="59">
        <v>39.93</v>
      </c>
      <c r="D59" s="60">
        <v>39.909999999999997</v>
      </c>
      <c r="E59" s="60">
        <v>39.700000000000003</v>
      </c>
      <c r="F59" s="60"/>
      <c r="G59" s="60">
        <v>39.700000000000003</v>
      </c>
      <c r="H59" s="60">
        <v>40.049999999999997</v>
      </c>
      <c r="I59" s="177"/>
      <c r="J59" s="181"/>
      <c r="K59" s="178"/>
      <c r="L59" s="1"/>
    </row>
    <row r="60" spans="2:12">
      <c r="B60" s="1">
        <v>40</v>
      </c>
      <c r="C60" s="59">
        <v>39.94</v>
      </c>
      <c r="D60" s="60">
        <v>40.1</v>
      </c>
      <c r="E60" s="60">
        <v>40.14</v>
      </c>
      <c r="F60" s="60"/>
      <c r="G60" s="60">
        <v>39.76</v>
      </c>
      <c r="H60" s="60">
        <v>40.020000000000003</v>
      </c>
      <c r="I60" s="177"/>
      <c r="J60" s="181"/>
      <c r="K60" s="178"/>
      <c r="L60" s="1"/>
    </row>
    <row r="61" spans="2:12">
      <c r="B61" s="1">
        <v>41</v>
      </c>
      <c r="C61" s="59">
        <v>41.01</v>
      </c>
      <c r="D61" s="60">
        <v>39.71</v>
      </c>
      <c r="E61" s="60">
        <v>39.96</v>
      </c>
      <c r="F61" s="60"/>
      <c r="G61" s="60">
        <v>39.85</v>
      </c>
      <c r="H61" s="60">
        <v>40.14</v>
      </c>
      <c r="I61" s="177"/>
      <c r="J61" s="181"/>
      <c r="K61" s="178"/>
      <c r="L61" s="1"/>
    </row>
    <row r="62" spans="2:12">
      <c r="B62" s="1">
        <v>42</v>
      </c>
      <c r="C62" s="59"/>
      <c r="D62" s="60">
        <v>39.75</v>
      </c>
      <c r="E62" s="60">
        <v>39.83</v>
      </c>
      <c r="F62" s="60"/>
      <c r="G62" s="60">
        <v>40.5</v>
      </c>
      <c r="H62" s="60">
        <v>40.19</v>
      </c>
      <c r="I62" s="177"/>
      <c r="J62" s="181"/>
      <c r="K62" s="178"/>
      <c r="L62" s="1"/>
    </row>
    <row r="63" spans="2:12">
      <c r="B63" s="1">
        <v>43</v>
      </c>
      <c r="C63" s="59"/>
      <c r="D63" s="60">
        <v>39.78</v>
      </c>
      <c r="E63" s="60">
        <v>40.049999999999997</v>
      </c>
      <c r="F63" s="60"/>
      <c r="G63" s="60">
        <v>40.54</v>
      </c>
      <c r="H63" s="60">
        <v>40.42</v>
      </c>
      <c r="I63" s="177"/>
      <c r="J63" s="181"/>
      <c r="K63" s="178"/>
      <c r="L63" s="1"/>
    </row>
    <row r="64" spans="2:12">
      <c r="B64" s="1">
        <v>44</v>
      </c>
      <c r="C64" s="59"/>
      <c r="D64" s="60">
        <v>40.090000000000003</v>
      </c>
      <c r="E64" s="60">
        <v>39.86</v>
      </c>
      <c r="F64" s="60"/>
      <c r="G64" s="60">
        <v>40.409999999999997</v>
      </c>
      <c r="H64" s="60">
        <v>40.11</v>
      </c>
      <c r="I64" s="177"/>
      <c r="J64" s="181"/>
      <c r="K64" s="178"/>
      <c r="L64" s="1"/>
    </row>
    <row r="65" spans="2:12">
      <c r="B65" s="1">
        <v>45</v>
      </c>
      <c r="C65" s="59"/>
      <c r="D65" s="60">
        <v>39.92</v>
      </c>
      <c r="E65" s="60"/>
      <c r="F65" s="60"/>
      <c r="G65" s="60">
        <v>39.9</v>
      </c>
      <c r="H65" s="60">
        <v>40.119999999999997</v>
      </c>
      <c r="I65" s="177"/>
      <c r="J65" s="181"/>
      <c r="K65" s="178"/>
      <c r="L65" s="1"/>
    </row>
    <row r="66" spans="2:12">
      <c r="B66" s="1">
        <v>46</v>
      </c>
      <c r="C66" s="59"/>
      <c r="D66" s="60">
        <v>39.950000000000003</v>
      </c>
      <c r="E66" s="60"/>
      <c r="F66" s="60"/>
      <c r="G66" s="60">
        <v>39.86</v>
      </c>
      <c r="H66" s="60">
        <v>40.020000000000003</v>
      </c>
      <c r="I66" s="177"/>
      <c r="J66" s="181"/>
      <c r="K66" s="178"/>
      <c r="L66" s="1"/>
    </row>
    <row r="67" spans="2:12">
      <c r="B67" s="1">
        <v>47</v>
      </c>
      <c r="C67" s="59"/>
      <c r="D67" s="60">
        <v>39.97</v>
      </c>
      <c r="E67" s="60"/>
      <c r="F67" s="60"/>
      <c r="G67" s="60">
        <v>39.770000000000003</v>
      </c>
      <c r="H67" s="60">
        <v>40.049999999999997</v>
      </c>
      <c r="I67" s="177"/>
      <c r="J67" s="181"/>
      <c r="K67" s="178"/>
      <c r="L67" s="1"/>
    </row>
    <row r="68" spans="2:12">
      <c r="B68" s="1">
        <v>48</v>
      </c>
      <c r="C68" s="59"/>
      <c r="D68" s="60">
        <v>39.89</v>
      </c>
      <c r="E68" s="60"/>
      <c r="F68" s="60"/>
      <c r="G68" s="60">
        <v>39.729999999999997</v>
      </c>
      <c r="H68" s="60">
        <v>40.17</v>
      </c>
      <c r="I68" s="177"/>
      <c r="J68" s="181"/>
      <c r="K68" s="178"/>
      <c r="L68" s="1"/>
    </row>
    <row r="69" spans="2:12">
      <c r="B69" s="1">
        <v>49</v>
      </c>
      <c r="C69" s="59"/>
      <c r="D69" s="60">
        <v>39.82</v>
      </c>
      <c r="E69" s="60"/>
      <c r="F69" s="60"/>
      <c r="G69" s="60">
        <v>39.71</v>
      </c>
      <c r="H69" s="60">
        <v>39.979999999999997</v>
      </c>
      <c r="I69" s="177"/>
      <c r="J69" s="181"/>
      <c r="K69" s="178"/>
      <c r="L69" s="1"/>
    </row>
    <row r="70" spans="2:12">
      <c r="B70" s="1">
        <v>50</v>
      </c>
      <c r="C70" s="59"/>
      <c r="D70" s="60">
        <v>40.22</v>
      </c>
      <c r="E70" s="60"/>
      <c r="F70" s="60"/>
      <c r="G70" s="60">
        <v>39.83</v>
      </c>
      <c r="H70" s="60">
        <v>40.270000000000003</v>
      </c>
      <c r="I70" s="177"/>
      <c r="J70" s="181"/>
      <c r="K70" s="178"/>
      <c r="L70" s="1"/>
    </row>
    <row r="71" spans="2:12">
      <c r="B71" s="1">
        <v>51</v>
      </c>
      <c r="C71" s="59"/>
      <c r="D71" s="60"/>
      <c r="E71" s="60"/>
      <c r="F71" s="60"/>
      <c r="G71" s="60">
        <v>39.68</v>
      </c>
      <c r="H71" s="60">
        <v>40.14</v>
      </c>
      <c r="I71" s="177"/>
      <c r="J71" s="181"/>
      <c r="K71" s="178"/>
      <c r="L71" s="1"/>
    </row>
    <row r="72" spans="2:12">
      <c r="B72" s="1">
        <v>52</v>
      </c>
      <c r="C72" s="59"/>
      <c r="D72" s="60"/>
      <c r="E72" s="60"/>
      <c r="F72" s="60"/>
      <c r="G72" s="60">
        <v>39.659999999999997</v>
      </c>
      <c r="H72" s="60">
        <v>40.18</v>
      </c>
      <c r="I72" s="177"/>
      <c r="J72" s="181"/>
      <c r="K72" s="178"/>
      <c r="L72" s="1"/>
    </row>
    <row r="73" spans="2:12">
      <c r="B73" s="1">
        <v>53</v>
      </c>
      <c r="C73" s="59"/>
      <c r="D73" s="60"/>
      <c r="E73" s="60"/>
      <c r="F73" s="60"/>
      <c r="G73" s="60">
        <v>39.619999999999997</v>
      </c>
      <c r="H73" s="60">
        <v>40.98</v>
      </c>
      <c r="I73" s="177"/>
      <c r="J73" s="181"/>
      <c r="K73" s="178"/>
      <c r="L73" s="1"/>
    </row>
    <row r="74" spans="2:12">
      <c r="B74" s="1">
        <v>54</v>
      </c>
      <c r="C74" s="59"/>
      <c r="D74" s="60"/>
      <c r="E74" s="60"/>
      <c r="F74" s="60"/>
      <c r="G74" s="60">
        <v>39.729999999999997</v>
      </c>
      <c r="H74" s="60"/>
      <c r="I74" s="177"/>
      <c r="J74" s="181"/>
      <c r="K74" s="178"/>
      <c r="L74" s="1"/>
    </row>
    <row r="75" spans="2:12">
      <c r="B75" s="1">
        <v>55</v>
      </c>
      <c r="C75" s="59"/>
      <c r="D75" s="60"/>
      <c r="E75" s="60"/>
      <c r="F75" s="60"/>
      <c r="G75" s="60">
        <v>39.9</v>
      </c>
      <c r="H75" s="60"/>
      <c r="I75" s="177"/>
      <c r="J75" s="181"/>
      <c r="K75" s="178"/>
      <c r="L75" s="1"/>
    </row>
    <row r="76" spans="2:12">
      <c r="B76" s="1">
        <v>56</v>
      </c>
      <c r="C76" s="59"/>
      <c r="D76" s="60"/>
      <c r="E76" s="60"/>
      <c r="F76" s="60"/>
      <c r="G76" s="60">
        <v>39.630000000000003</v>
      </c>
      <c r="H76" s="60"/>
      <c r="I76" s="177"/>
      <c r="J76" s="181"/>
      <c r="K76" s="178"/>
      <c r="L76" s="1"/>
    </row>
    <row r="77" spans="2:12">
      <c r="B77" s="1">
        <v>57</v>
      </c>
      <c r="C77" s="114"/>
      <c r="D77" s="60"/>
      <c r="E77" s="60"/>
      <c r="F77" s="60"/>
      <c r="G77" s="60">
        <v>39.67</v>
      </c>
      <c r="H77" s="60"/>
      <c r="I77" s="178"/>
      <c r="J77" s="182"/>
      <c r="K77" s="178"/>
      <c r="L77" s="1"/>
    </row>
    <row r="78" spans="2:12">
      <c r="B78" s="1">
        <v>58</v>
      </c>
      <c r="C78" s="183"/>
      <c r="D78" s="177"/>
      <c r="E78" s="177"/>
      <c r="F78" s="177"/>
      <c r="G78" s="177">
        <v>39.69</v>
      </c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/>
      <c r="G79" s="177">
        <v>39.799999999999997</v>
      </c>
      <c r="H79" s="177"/>
      <c r="I79" s="177"/>
      <c r="J79" s="181"/>
      <c r="K79" s="177"/>
    </row>
    <row r="80" spans="2:12">
      <c r="B80" s="1">
        <v>60</v>
      </c>
      <c r="C80" s="183"/>
      <c r="D80" s="177"/>
      <c r="E80" s="177"/>
      <c r="F80" s="177"/>
      <c r="G80" s="177">
        <v>39.72</v>
      </c>
      <c r="H80" s="177"/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/>
      <c r="G81" s="177">
        <v>39.82</v>
      </c>
      <c r="H81" s="177"/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/>
      <c r="G82" s="177">
        <v>39.9</v>
      </c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3"/>
  <sheetViews>
    <sheetView topLeftCell="A49" zoomScale="90" zoomScaleNormal="90" workbookViewId="0">
      <selection activeCell="I13" sqref="I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112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 thickBot="1">
      <c r="A8" s="145">
        <v>1</v>
      </c>
      <c r="B8" s="196" t="s">
        <v>248</v>
      </c>
      <c r="C8" s="148" t="s">
        <v>234</v>
      </c>
      <c r="D8" s="189">
        <f>COUNTA(C21:C85)</f>
        <v>41</v>
      </c>
      <c r="E8" s="153">
        <f>COUNTA(C21:C85)</f>
        <v>41</v>
      </c>
      <c r="F8" s="399">
        <f>MIN(C21:C84)</f>
        <v>39.880000000000003</v>
      </c>
      <c r="G8" s="192">
        <f>AVERAGE(C21:C87)</f>
        <v>40.377804878048792</v>
      </c>
      <c r="H8" s="134">
        <v>4</v>
      </c>
      <c r="I8" s="158">
        <f>G8-F8</f>
        <v>0.49780487804878959</v>
      </c>
      <c r="J8" s="163">
        <v>1.9212962962962963E-2</v>
      </c>
      <c r="K8" s="170">
        <f>J8</f>
        <v>1.9212962962962963E-2</v>
      </c>
      <c r="L8" s="171">
        <f>K8</f>
        <v>1.9212962962962963E-2</v>
      </c>
      <c r="M8" s="187" t="s">
        <v>142</v>
      </c>
      <c r="N8" s="135"/>
      <c r="O8" s="133"/>
      <c r="P8" s="42"/>
    </row>
    <row r="9" spans="1:16" s="3" customFormat="1" ht="30" customHeight="1" thickBot="1">
      <c r="A9" s="146">
        <v>2</v>
      </c>
      <c r="B9" s="152" t="s">
        <v>249</v>
      </c>
      <c r="C9" s="149" t="s">
        <v>228</v>
      </c>
      <c r="D9" s="43">
        <f>COUNTA(D21:D85)+D8+1</f>
        <v>105</v>
      </c>
      <c r="E9" s="154">
        <f>COUNTA(D21:D85)+1</f>
        <v>64</v>
      </c>
      <c r="F9" s="402">
        <f>MIN(D21:D84)</f>
        <v>39.58</v>
      </c>
      <c r="G9" s="111">
        <f>AVERAGE(D21:D86)</f>
        <v>39.945873015873019</v>
      </c>
      <c r="H9" s="41">
        <v>3</v>
      </c>
      <c r="I9" s="159">
        <f>G9-F9</f>
        <v>0.36587301587302079</v>
      </c>
      <c r="J9" s="164">
        <v>4.9930555555555554E-2</v>
      </c>
      <c r="K9" s="172">
        <f>J9-J8</f>
        <v>3.0717592592592591E-2</v>
      </c>
      <c r="L9" s="173">
        <f>K9</f>
        <v>3.0717592592592591E-2</v>
      </c>
      <c r="M9" s="188" t="s">
        <v>157</v>
      </c>
      <c r="N9" s="136"/>
      <c r="O9" s="108"/>
      <c r="P9" s="42"/>
    </row>
    <row r="10" spans="1:16" s="3" customFormat="1" ht="30" customHeight="1" thickBot="1">
      <c r="A10" s="146">
        <v>3</v>
      </c>
      <c r="B10" s="152" t="s">
        <v>248</v>
      </c>
      <c r="C10" s="149" t="s">
        <v>221</v>
      </c>
      <c r="D10" s="43">
        <f>COUNTA(E21:E85)+D9+1</f>
        <v>169</v>
      </c>
      <c r="E10" s="154">
        <f>COUNTA(E21:E85)+1</f>
        <v>64</v>
      </c>
      <c r="F10" s="393">
        <f>MIN(E21:E86)</f>
        <v>39.76</v>
      </c>
      <c r="G10" s="110">
        <f>AVERAGE(E21:E87)</f>
        <v>40.24825396825397</v>
      </c>
      <c r="H10" s="41">
        <v>5</v>
      </c>
      <c r="I10" s="159">
        <f t="shared" ref="I10:I15" si="0">G10-F10</f>
        <v>0.48825396825397149</v>
      </c>
      <c r="J10" s="164">
        <v>8.0856481481481488E-2</v>
      </c>
      <c r="K10" s="172">
        <f>J10-J9</f>
        <v>3.0925925925925933E-2</v>
      </c>
      <c r="L10" s="173">
        <f>K10+L8</f>
        <v>5.0138888888888899E-2</v>
      </c>
      <c r="M10" s="188" t="s">
        <v>180</v>
      </c>
      <c r="N10" s="137"/>
      <c r="O10" s="120"/>
      <c r="P10" s="42"/>
    </row>
    <row r="11" spans="1:16" s="3" customFormat="1" ht="30" customHeight="1">
      <c r="A11" s="146">
        <v>4</v>
      </c>
      <c r="B11" s="152" t="s">
        <v>249</v>
      </c>
      <c r="C11" s="149" t="s">
        <v>217</v>
      </c>
      <c r="D11" s="43">
        <f>COUNTA(F21:F85)+D10+1</f>
        <v>198</v>
      </c>
      <c r="E11" s="154">
        <f>COUNTA(F21:F85)+1</f>
        <v>29</v>
      </c>
      <c r="F11" s="191">
        <f>MIN(F21:F86)</f>
        <v>40.04</v>
      </c>
      <c r="G11" s="110">
        <f>AVERAGE(F21:F86)</f>
        <v>40.461428571428563</v>
      </c>
      <c r="H11" s="41">
        <v>1</v>
      </c>
      <c r="I11" s="159">
        <f t="shared" si="0"/>
        <v>0.42142857142856371</v>
      </c>
      <c r="J11" s="164">
        <v>9.5567129629629641E-2</v>
      </c>
      <c r="K11" s="172">
        <f>J11-J10</f>
        <v>1.4710648148148153E-2</v>
      </c>
      <c r="L11" s="173">
        <f>K11+L9</f>
        <v>4.5428240740740741E-2</v>
      </c>
      <c r="M11" s="188" t="s">
        <v>184</v>
      </c>
      <c r="N11" s="136"/>
      <c r="O11" s="108"/>
      <c r="P11" s="42"/>
    </row>
    <row r="12" spans="1:16" s="3" customFormat="1" ht="30" customHeight="1">
      <c r="A12" s="146">
        <v>5</v>
      </c>
      <c r="B12" s="198" t="s">
        <v>248</v>
      </c>
      <c r="C12" s="150" t="s">
        <v>238</v>
      </c>
      <c r="D12" s="43">
        <f>COUNTA(G21:G85)+D11+1</f>
        <v>235</v>
      </c>
      <c r="E12" s="154">
        <f>COUNTA(G21:G85)+1</f>
        <v>37</v>
      </c>
      <c r="F12" s="160">
        <f>MIN(G21:G86)</f>
        <v>40.06</v>
      </c>
      <c r="G12" s="110">
        <f>AVERAGE(G21:G886)</f>
        <v>40.382222222222225</v>
      </c>
      <c r="H12" s="41">
        <v>6</v>
      </c>
      <c r="I12" s="159">
        <f t="shared" si="0"/>
        <v>0.32222222222222285</v>
      </c>
      <c r="J12" s="164">
        <v>0.11396990740740741</v>
      </c>
      <c r="K12" s="172">
        <f>J12-J11</f>
        <v>1.8402777777777768E-2</v>
      </c>
      <c r="L12" s="173">
        <f t="shared" ref="L12:L15" si="1">K12+L10</f>
        <v>6.8541666666666667E-2</v>
      </c>
      <c r="M12" s="188" t="s">
        <v>199</v>
      </c>
      <c r="N12" s="136"/>
      <c r="O12" s="109"/>
    </row>
    <row r="13" spans="1:16" s="3" customFormat="1" ht="30" customHeight="1">
      <c r="A13" s="146">
        <v>6</v>
      </c>
      <c r="B13" s="198" t="s">
        <v>249</v>
      </c>
      <c r="C13" s="150" t="s">
        <v>225</v>
      </c>
      <c r="D13" s="43">
        <f>COUNTA(H21:H85)+D12+1</f>
        <v>290</v>
      </c>
      <c r="E13" s="154">
        <f>COUNTA(H21:H85)+1</f>
        <v>55</v>
      </c>
      <c r="F13" s="160">
        <f>MIN(H21:H86)</f>
        <v>39.83</v>
      </c>
      <c r="G13" s="110">
        <f>AVERAGE(H21:H86)</f>
        <v>40.162407407407414</v>
      </c>
      <c r="H13" s="41">
        <v>6</v>
      </c>
      <c r="I13" s="159">
        <f>G13-F13</f>
        <v>0.33240740740741614</v>
      </c>
      <c r="J13" s="164">
        <v>0.14068287037037039</v>
      </c>
      <c r="K13" s="172">
        <f t="shared" ref="K13:K15" si="2">J13-J12</f>
        <v>2.671296296296298E-2</v>
      </c>
      <c r="L13" s="173">
        <f t="shared" si="1"/>
        <v>7.2141203703703721E-2</v>
      </c>
      <c r="M13" s="188" t="s">
        <v>166</v>
      </c>
      <c r="N13" s="136"/>
      <c r="O13" s="109"/>
    </row>
    <row r="14" spans="1:16" s="3" customFormat="1" ht="30" customHeight="1">
      <c r="A14" s="146">
        <v>7</v>
      </c>
      <c r="B14" s="198" t="s">
        <v>248</v>
      </c>
      <c r="C14" s="150" t="s">
        <v>221</v>
      </c>
      <c r="D14" s="43">
        <f>COUNTA(I21:I85)+D13+1</f>
        <v>318</v>
      </c>
      <c r="E14" s="154">
        <f>COUNTA(I21:I85)+1</f>
        <v>28</v>
      </c>
      <c r="F14" s="160">
        <f>MIN(I21:I86)</f>
        <v>39.770000000000003</v>
      </c>
      <c r="G14" s="67">
        <f>AVERAGE(I21:I86)</f>
        <v>40.398148148148145</v>
      </c>
      <c r="H14" s="41">
        <v>0</v>
      </c>
      <c r="I14" s="159">
        <f t="shared" si="0"/>
        <v>0.62814814814814213</v>
      </c>
      <c r="J14" s="164">
        <v>0.15488425925925928</v>
      </c>
      <c r="K14" s="172">
        <f t="shared" si="2"/>
        <v>1.4201388888888888E-2</v>
      </c>
      <c r="L14" s="174">
        <f t="shared" si="1"/>
        <v>8.2743055555555556E-2</v>
      </c>
      <c r="M14" s="188" t="s">
        <v>170</v>
      </c>
      <c r="N14" s="136"/>
      <c r="O14" s="109"/>
    </row>
    <row r="15" spans="1:16" s="3" customFormat="1" ht="30" customHeight="1" thickBot="1">
      <c r="A15" s="147" t="s">
        <v>37</v>
      </c>
      <c r="B15" s="197" t="s">
        <v>249</v>
      </c>
      <c r="C15" s="151" t="s">
        <v>220</v>
      </c>
      <c r="D15" s="190">
        <f>COUNTA(J21:J85)+D14+1</f>
        <v>342</v>
      </c>
      <c r="E15" s="155">
        <f>COUNTA(J21:J85)+1</f>
        <v>24</v>
      </c>
      <c r="F15" s="161">
        <f>MIN(J21:J86)</f>
        <v>39.89</v>
      </c>
      <c r="G15" s="138">
        <f>AVERAGE(J21:J86)</f>
        <v>40.171739130434773</v>
      </c>
      <c r="H15" s="139">
        <v>0</v>
      </c>
      <c r="I15" s="162">
        <f t="shared" si="0"/>
        <v>0.28173913043477228</v>
      </c>
      <c r="J15" s="165" t="str">
        <f>'Общие результаты'!G6</f>
        <v>4:00:05</v>
      </c>
      <c r="K15" s="175">
        <f t="shared" si="2"/>
        <v>1.1840277777777769E-2</v>
      </c>
      <c r="L15" s="176">
        <f t="shared" si="1"/>
        <v>8.398148148148149E-2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AVERAGE(F8,F10,F12,F14)</f>
        <v>39.8675</v>
      </c>
      <c r="G16" s="73">
        <f>AVERAGE(G8,G10,G12,G14)</f>
        <v>40.351607304168283</v>
      </c>
      <c r="H16" s="118" t="s">
        <v>250</v>
      </c>
      <c r="I16" s="74">
        <f>AVERAGE(I8,I10,I12,I14)</f>
        <v>0.48410730416828152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AVERAGE(F9,F11,F13,F15)</f>
        <v>39.835000000000001</v>
      </c>
      <c r="G17" s="49">
        <f>AVERAGE(G9,G11,G13,G15)</f>
        <v>40.185362031285948</v>
      </c>
      <c r="H17" s="119" t="s">
        <v>247</v>
      </c>
      <c r="I17" s="50">
        <f>AVERAGE(I9,I11,I13,I15)</f>
        <v>0.35036203128594323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39.851249999999993</v>
      </c>
      <c r="G18" s="53">
        <f>AVERAGE(C21:J90)</f>
        <v>40.232447761194024</v>
      </c>
      <c r="H18" s="54"/>
      <c r="I18" s="55">
        <f>AVERAGE(I8:I15)</f>
        <v>0.41723466772711237</v>
      </c>
      <c r="J18" s="47"/>
      <c r="K18" s="47"/>
      <c r="L18" s="47"/>
      <c r="M18" s="51"/>
      <c r="N18" s="51"/>
    </row>
    <row r="20" spans="1:14" ht="15.75" thickBot="1">
      <c r="C20" s="56" t="str">
        <f>B8</f>
        <v>Соколан Артем</v>
      </c>
      <c r="D20" s="56" t="str">
        <f>B9</f>
        <v>Шиленко Саша</v>
      </c>
      <c r="E20" s="17" t="str">
        <f>B10</f>
        <v>Соколан Артем</v>
      </c>
      <c r="F20" s="17" t="str">
        <f>B11</f>
        <v>Шиленко Саша</v>
      </c>
      <c r="G20" s="17" t="str">
        <f>B12</f>
        <v>Соколан Артем</v>
      </c>
      <c r="H20" s="17" t="str">
        <f>B13</f>
        <v>Шиленко Саша</v>
      </c>
      <c r="I20" s="17" t="str">
        <f>B14</f>
        <v>Соколан Артем</v>
      </c>
      <c r="J20" s="17" t="str">
        <f>B15</f>
        <v>Шиленко Саша</v>
      </c>
    </row>
    <row r="21" spans="1:14">
      <c r="B21" s="1">
        <v>1</v>
      </c>
      <c r="C21" s="57">
        <v>45.46</v>
      </c>
      <c r="D21" s="58">
        <v>40.42</v>
      </c>
      <c r="E21" s="58">
        <v>40.72</v>
      </c>
      <c r="F21" s="58">
        <v>40.69</v>
      </c>
      <c r="G21" s="58">
        <v>40.590000000000003</v>
      </c>
      <c r="H21" s="58">
        <v>40.229999999999997</v>
      </c>
      <c r="I21" s="179">
        <v>45.45</v>
      </c>
      <c r="J21" s="180">
        <v>40.15</v>
      </c>
      <c r="K21" s="177"/>
      <c r="M21" s="2"/>
      <c r="N21" s="2"/>
    </row>
    <row r="22" spans="1:14">
      <c r="B22" s="1">
        <v>2</v>
      </c>
      <c r="C22" s="59">
        <v>41</v>
      </c>
      <c r="D22" s="60">
        <v>40.07</v>
      </c>
      <c r="E22" s="60">
        <v>40.33</v>
      </c>
      <c r="F22" s="60">
        <v>40.78</v>
      </c>
      <c r="G22" s="60">
        <v>40.28</v>
      </c>
      <c r="H22" s="60">
        <v>40.08</v>
      </c>
      <c r="I22" s="177">
        <v>40.119999999999997</v>
      </c>
      <c r="J22" s="181">
        <v>40.229999999999997</v>
      </c>
      <c r="K22" s="177"/>
      <c r="M22" s="3"/>
      <c r="N22" s="3"/>
    </row>
    <row r="23" spans="1:14">
      <c r="B23" s="1">
        <v>3</v>
      </c>
      <c r="C23" s="59">
        <v>41.28</v>
      </c>
      <c r="D23" s="60">
        <v>40.22</v>
      </c>
      <c r="E23" s="60">
        <v>40.770000000000003</v>
      </c>
      <c r="F23" s="60">
        <v>40.81</v>
      </c>
      <c r="G23" s="60">
        <v>40.450000000000003</v>
      </c>
      <c r="H23" s="60">
        <v>40.229999999999997</v>
      </c>
      <c r="I23" s="177">
        <v>40.14</v>
      </c>
      <c r="J23" s="181">
        <v>40.54</v>
      </c>
      <c r="K23" s="177"/>
      <c r="M23" s="3"/>
      <c r="N23" s="3"/>
    </row>
    <row r="24" spans="1:14">
      <c r="B24" s="1">
        <v>4</v>
      </c>
      <c r="C24" s="59">
        <v>40.58</v>
      </c>
      <c r="D24" s="60">
        <v>39.880000000000003</v>
      </c>
      <c r="E24" s="60">
        <v>40.42</v>
      </c>
      <c r="F24" s="60">
        <v>40.29</v>
      </c>
      <c r="G24" s="60">
        <v>40.42</v>
      </c>
      <c r="H24" s="60">
        <v>39.979999999999997</v>
      </c>
      <c r="I24" s="177">
        <v>40.83</v>
      </c>
      <c r="J24" s="181">
        <v>40.32</v>
      </c>
      <c r="K24" s="177"/>
      <c r="M24" s="3"/>
      <c r="N24" s="3"/>
    </row>
    <row r="25" spans="1:14">
      <c r="B25" s="1">
        <v>5</v>
      </c>
      <c r="C25" s="59">
        <v>40.409999999999997</v>
      </c>
      <c r="D25" s="60">
        <v>39.74</v>
      </c>
      <c r="E25" s="60">
        <v>40.33</v>
      </c>
      <c r="F25" s="60">
        <v>40.299999999999997</v>
      </c>
      <c r="G25" s="60">
        <v>40.450000000000003</v>
      </c>
      <c r="H25" s="60">
        <v>40.18</v>
      </c>
      <c r="I25" s="177">
        <v>40.36</v>
      </c>
      <c r="J25" s="181">
        <v>40.21</v>
      </c>
      <c r="K25" s="177"/>
    </row>
    <row r="26" spans="1:14">
      <c r="B26" s="1">
        <v>6</v>
      </c>
      <c r="C26" s="59">
        <v>40.299999999999997</v>
      </c>
      <c r="D26" s="60">
        <v>40.409999999999997</v>
      </c>
      <c r="E26" s="60">
        <v>40.380000000000003</v>
      </c>
      <c r="F26" s="60">
        <v>40.26</v>
      </c>
      <c r="G26" s="60">
        <v>41.34</v>
      </c>
      <c r="H26" s="60">
        <v>40.4</v>
      </c>
      <c r="I26" s="177">
        <v>40.94</v>
      </c>
      <c r="J26" s="181">
        <v>40.119999999999997</v>
      </c>
      <c r="K26" s="177"/>
    </row>
    <row r="27" spans="1:14">
      <c r="B27" s="1">
        <v>7</v>
      </c>
      <c r="C27" s="59">
        <v>40.29</v>
      </c>
      <c r="D27" s="60">
        <v>39.89</v>
      </c>
      <c r="E27" s="60">
        <v>40.299999999999997</v>
      </c>
      <c r="F27" s="60">
        <v>40.43</v>
      </c>
      <c r="G27" s="60">
        <v>40.35</v>
      </c>
      <c r="H27" s="60">
        <v>40.020000000000003</v>
      </c>
      <c r="I27" s="177">
        <v>40.049999999999997</v>
      </c>
      <c r="J27" s="181">
        <v>40.24</v>
      </c>
      <c r="K27" s="177"/>
    </row>
    <row r="28" spans="1:14">
      <c r="B28" s="1">
        <v>8</v>
      </c>
      <c r="C28" s="59">
        <v>40.33</v>
      </c>
      <c r="D28" s="60">
        <v>39.979999999999997</v>
      </c>
      <c r="E28" s="60">
        <v>41.69</v>
      </c>
      <c r="F28" s="60">
        <v>40.36</v>
      </c>
      <c r="G28" s="60">
        <v>40.32</v>
      </c>
      <c r="H28" s="60">
        <v>40.21</v>
      </c>
      <c r="I28" s="177">
        <v>40.31</v>
      </c>
      <c r="J28" s="181">
        <v>40.01</v>
      </c>
      <c r="K28" s="177"/>
    </row>
    <row r="29" spans="1:14">
      <c r="B29" s="1">
        <v>9</v>
      </c>
      <c r="C29" s="72">
        <v>40.299999999999997</v>
      </c>
      <c r="D29" s="60">
        <v>39.86</v>
      </c>
      <c r="E29" s="60">
        <v>40.28</v>
      </c>
      <c r="F29" s="60">
        <v>40.28</v>
      </c>
      <c r="G29" s="60">
        <v>40.450000000000003</v>
      </c>
      <c r="H29" s="60">
        <v>40.04</v>
      </c>
      <c r="I29" s="177">
        <v>40.08</v>
      </c>
      <c r="J29" s="181">
        <v>40.15</v>
      </c>
      <c r="K29" s="177"/>
    </row>
    <row r="30" spans="1:14">
      <c r="B30" s="1">
        <v>10</v>
      </c>
      <c r="C30" s="59">
        <v>39.99</v>
      </c>
      <c r="D30" s="60">
        <v>39.93</v>
      </c>
      <c r="E30" s="60">
        <v>40.22</v>
      </c>
      <c r="F30" s="60">
        <v>40.270000000000003</v>
      </c>
      <c r="G30" s="60">
        <v>40.270000000000003</v>
      </c>
      <c r="H30" s="60">
        <v>40.1</v>
      </c>
      <c r="I30" s="177">
        <v>40.06</v>
      </c>
      <c r="J30" s="181">
        <v>40.04</v>
      </c>
      <c r="K30" s="177"/>
    </row>
    <row r="31" spans="1:14">
      <c r="B31" s="1">
        <v>11</v>
      </c>
      <c r="C31" s="59">
        <v>40.200000000000003</v>
      </c>
      <c r="D31" s="60">
        <v>39.79</v>
      </c>
      <c r="E31" s="60">
        <v>40.17</v>
      </c>
      <c r="F31" s="60">
        <v>40.4</v>
      </c>
      <c r="G31" s="60">
        <v>40.159999999999997</v>
      </c>
      <c r="H31" s="60">
        <v>39.880000000000003</v>
      </c>
      <c r="I31" s="177">
        <v>39.99</v>
      </c>
      <c r="J31" s="181">
        <v>40.299999999999997</v>
      </c>
      <c r="K31" s="177"/>
    </row>
    <row r="32" spans="1:14">
      <c r="B32" s="1">
        <v>12</v>
      </c>
      <c r="C32" s="59">
        <v>40.159999999999997</v>
      </c>
      <c r="D32" s="60">
        <v>39.799999999999997</v>
      </c>
      <c r="E32" s="60">
        <v>40</v>
      </c>
      <c r="F32" s="60">
        <v>40.159999999999997</v>
      </c>
      <c r="G32" s="60">
        <v>40.229999999999997</v>
      </c>
      <c r="H32" s="60">
        <v>40.090000000000003</v>
      </c>
      <c r="I32" s="177">
        <v>40.58</v>
      </c>
      <c r="J32" s="181">
        <v>40.51</v>
      </c>
      <c r="K32" s="177"/>
    </row>
    <row r="33" spans="2:12">
      <c r="B33" s="1">
        <v>13</v>
      </c>
      <c r="C33" s="59">
        <v>40.1</v>
      </c>
      <c r="D33" s="60">
        <v>39.65</v>
      </c>
      <c r="E33" s="60">
        <v>39.82</v>
      </c>
      <c r="F33" s="60">
        <v>41.03</v>
      </c>
      <c r="G33" s="60">
        <v>40.270000000000003</v>
      </c>
      <c r="H33" s="60">
        <v>39.94</v>
      </c>
      <c r="I33" s="177">
        <v>40.01</v>
      </c>
      <c r="J33" s="181">
        <v>40.07</v>
      </c>
      <c r="K33" s="178"/>
      <c r="L33" s="1"/>
    </row>
    <row r="34" spans="2:12">
      <c r="B34" s="1">
        <v>14</v>
      </c>
      <c r="C34" s="62">
        <v>40.159999999999997</v>
      </c>
      <c r="D34" s="60">
        <v>39.81</v>
      </c>
      <c r="E34" s="60">
        <v>39.840000000000003</v>
      </c>
      <c r="F34" s="60">
        <v>40.549999999999997</v>
      </c>
      <c r="G34" s="60">
        <v>40.130000000000003</v>
      </c>
      <c r="H34" s="60">
        <v>40.35</v>
      </c>
      <c r="I34" s="177">
        <v>40.08</v>
      </c>
      <c r="J34" s="181">
        <v>40.01</v>
      </c>
      <c r="K34" s="178"/>
      <c r="L34" s="1"/>
    </row>
    <row r="35" spans="2:12">
      <c r="B35" s="1">
        <v>15</v>
      </c>
      <c r="C35" s="59">
        <v>40.11</v>
      </c>
      <c r="D35" s="60">
        <v>39.909999999999997</v>
      </c>
      <c r="E35" s="60">
        <v>40.75</v>
      </c>
      <c r="F35" s="60">
        <v>40.44</v>
      </c>
      <c r="G35" s="60">
        <v>40.369999999999997</v>
      </c>
      <c r="H35" s="60">
        <v>40.21</v>
      </c>
      <c r="I35" s="177">
        <v>40.18</v>
      </c>
      <c r="J35" s="181">
        <v>40.28</v>
      </c>
      <c r="K35" s="178"/>
      <c r="L35" s="1"/>
    </row>
    <row r="36" spans="2:12">
      <c r="B36" s="1">
        <v>16</v>
      </c>
      <c r="C36" s="59">
        <v>40.130000000000003</v>
      </c>
      <c r="D36" s="76">
        <v>39.94</v>
      </c>
      <c r="E36" s="60">
        <v>41.39</v>
      </c>
      <c r="F36" s="60">
        <v>40.619999999999997</v>
      </c>
      <c r="G36" s="60">
        <v>40.119999999999997</v>
      </c>
      <c r="H36" s="60">
        <v>39.950000000000003</v>
      </c>
      <c r="I36" s="177">
        <v>40.11</v>
      </c>
      <c r="J36" s="181">
        <v>40.19</v>
      </c>
      <c r="K36" s="178"/>
      <c r="L36" s="1"/>
    </row>
    <row r="37" spans="2:12">
      <c r="B37" s="1">
        <v>17</v>
      </c>
      <c r="C37" s="59">
        <v>39.950000000000003</v>
      </c>
      <c r="D37" s="60">
        <v>39.869999999999997</v>
      </c>
      <c r="E37" s="60">
        <v>41.31</v>
      </c>
      <c r="F37" s="60">
        <v>40.04</v>
      </c>
      <c r="G37" s="60">
        <v>40.99</v>
      </c>
      <c r="H37" s="60">
        <v>40.07</v>
      </c>
      <c r="I37" s="177">
        <v>40.049999999999997</v>
      </c>
      <c r="J37" s="181">
        <v>40.18</v>
      </c>
      <c r="K37" s="178"/>
      <c r="L37" s="1"/>
    </row>
    <row r="38" spans="2:12">
      <c r="B38" s="1">
        <v>18</v>
      </c>
      <c r="C38" s="59">
        <v>40.049999999999997</v>
      </c>
      <c r="D38" s="60">
        <v>39.78</v>
      </c>
      <c r="E38" s="60">
        <v>40.1</v>
      </c>
      <c r="F38" s="60">
        <v>40.159999999999997</v>
      </c>
      <c r="G38" s="60">
        <v>40.380000000000003</v>
      </c>
      <c r="H38" s="60">
        <v>40.01</v>
      </c>
      <c r="I38" s="177">
        <v>39.950000000000003</v>
      </c>
      <c r="J38" s="181">
        <v>40.01</v>
      </c>
      <c r="K38" s="178"/>
      <c r="L38" s="1"/>
    </row>
    <row r="39" spans="2:12">
      <c r="B39" s="1">
        <v>19</v>
      </c>
      <c r="C39" s="59">
        <v>40.090000000000003</v>
      </c>
      <c r="D39" s="60">
        <v>39.94</v>
      </c>
      <c r="E39" s="60">
        <v>39.909999999999997</v>
      </c>
      <c r="F39" s="60">
        <v>40.049999999999997</v>
      </c>
      <c r="G39" s="60">
        <v>41.16</v>
      </c>
      <c r="H39" s="60">
        <v>40.090000000000003</v>
      </c>
      <c r="I39" s="177">
        <v>40.229999999999997</v>
      </c>
      <c r="J39" s="181">
        <v>39.89</v>
      </c>
      <c r="K39" s="178"/>
      <c r="L39" s="1"/>
    </row>
    <row r="40" spans="2:12">
      <c r="B40" s="1">
        <v>20</v>
      </c>
      <c r="C40" s="59">
        <v>39.979999999999997</v>
      </c>
      <c r="D40" s="60">
        <v>39.89</v>
      </c>
      <c r="E40" s="60">
        <v>40.15</v>
      </c>
      <c r="F40" s="60">
        <v>40.369999999999997</v>
      </c>
      <c r="G40" s="60">
        <v>40.17</v>
      </c>
      <c r="H40" s="60">
        <v>40.270000000000003</v>
      </c>
      <c r="I40" s="177">
        <v>40.06</v>
      </c>
      <c r="J40" s="181">
        <v>40.04</v>
      </c>
      <c r="K40" s="178"/>
      <c r="L40" s="1"/>
    </row>
    <row r="41" spans="2:12">
      <c r="B41" s="1">
        <v>21</v>
      </c>
      <c r="C41" s="59">
        <v>40.07</v>
      </c>
      <c r="D41" s="60">
        <v>39.799999999999997</v>
      </c>
      <c r="E41" s="60">
        <v>40.1</v>
      </c>
      <c r="F41" s="60">
        <v>40.35</v>
      </c>
      <c r="G41" s="60">
        <v>40.270000000000003</v>
      </c>
      <c r="H41" s="60">
        <v>40.01</v>
      </c>
      <c r="I41" s="177">
        <v>40.049999999999997</v>
      </c>
      <c r="J41" s="181">
        <v>40.090000000000003</v>
      </c>
      <c r="K41" s="178"/>
      <c r="L41" s="1"/>
    </row>
    <row r="42" spans="2:12">
      <c r="B42" s="1">
        <v>22</v>
      </c>
      <c r="C42" s="59">
        <v>40.11</v>
      </c>
      <c r="D42" s="60">
        <v>39.74</v>
      </c>
      <c r="E42" s="60">
        <v>40.229999999999997</v>
      </c>
      <c r="F42" s="60">
        <v>41.13</v>
      </c>
      <c r="G42" s="60">
        <v>40.06</v>
      </c>
      <c r="H42" s="60">
        <v>40.17</v>
      </c>
      <c r="I42" s="177">
        <v>40.200000000000003</v>
      </c>
      <c r="J42" s="181">
        <v>40</v>
      </c>
      <c r="K42" s="178"/>
      <c r="L42" s="1"/>
    </row>
    <row r="43" spans="2:12">
      <c r="B43" s="1">
        <v>23</v>
      </c>
      <c r="C43" s="59">
        <v>40.03</v>
      </c>
      <c r="D43" s="60">
        <v>39.659999999999997</v>
      </c>
      <c r="E43" s="60">
        <v>40.26</v>
      </c>
      <c r="F43" s="60">
        <v>40.26</v>
      </c>
      <c r="G43" s="60">
        <v>40.47</v>
      </c>
      <c r="H43" s="60">
        <v>40.21</v>
      </c>
      <c r="I43" s="177">
        <v>40.21</v>
      </c>
      <c r="J43" s="181">
        <v>40.369999999999997</v>
      </c>
      <c r="K43" s="178"/>
      <c r="L43" s="1"/>
    </row>
    <row r="44" spans="2:12">
      <c r="B44" s="1">
        <v>24</v>
      </c>
      <c r="C44" s="59">
        <v>40.01</v>
      </c>
      <c r="D44" s="60">
        <v>39.93</v>
      </c>
      <c r="E44" s="60">
        <v>40.4</v>
      </c>
      <c r="F44" s="60">
        <v>40.24</v>
      </c>
      <c r="G44" s="60">
        <v>40.369999999999997</v>
      </c>
      <c r="H44" s="60">
        <v>40</v>
      </c>
      <c r="I44" s="177">
        <v>39.770000000000003</v>
      </c>
      <c r="J44" s="181"/>
      <c r="K44" s="178"/>
      <c r="L44" s="1"/>
    </row>
    <row r="45" spans="2:12">
      <c r="B45" s="1">
        <v>25</v>
      </c>
      <c r="C45" s="59">
        <v>40.26</v>
      </c>
      <c r="D45" s="60">
        <v>39.909999999999997</v>
      </c>
      <c r="E45" s="60">
        <v>41.29</v>
      </c>
      <c r="F45" s="60">
        <v>40.42</v>
      </c>
      <c r="G45" s="60">
        <v>40.229999999999997</v>
      </c>
      <c r="H45" s="60">
        <v>39.979999999999997</v>
      </c>
      <c r="I45" s="177">
        <v>40.119999999999997</v>
      </c>
      <c r="J45" s="181"/>
      <c r="K45" s="178"/>
      <c r="L45" s="1"/>
    </row>
    <row r="46" spans="2:12">
      <c r="B46" s="1">
        <v>26</v>
      </c>
      <c r="C46" s="59">
        <v>40.17</v>
      </c>
      <c r="D46" s="60">
        <v>39.81</v>
      </c>
      <c r="E46" s="60">
        <v>40.18</v>
      </c>
      <c r="F46" s="60">
        <v>40.46</v>
      </c>
      <c r="G46" s="60">
        <v>40.11</v>
      </c>
      <c r="H46" s="60">
        <v>39.94</v>
      </c>
      <c r="I46" s="177">
        <v>40.68</v>
      </c>
      <c r="J46" s="181"/>
      <c r="K46" s="178"/>
      <c r="L46" s="1"/>
    </row>
    <row r="47" spans="2:12">
      <c r="B47" s="1">
        <v>27</v>
      </c>
      <c r="C47" s="59">
        <v>40.06</v>
      </c>
      <c r="D47" s="60">
        <v>40.24</v>
      </c>
      <c r="E47" s="60">
        <v>40.01</v>
      </c>
      <c r="F47" s="60">
        <v>40.25</v>
      </c>
      <c r="G47" s="60">
        <v>40.54</v>
      </c>
      <c r="H47" s="60">
        <v>39.840000000000003</v>
      </c>
      <c r="I47" s="177">
        <v>40.14</v>
      </c>
      <c r="J47" s="181"/>
      <c r="K47" s="178"/>
      <c r="L47" s="1"/>
    </row>
    <row r="48" spans="2:12">
      <c r="B48" s="1">
        <v>28</v>
      </c>
      <c r="C48" s="59">
        <v>40.299999999999997</v>
      </c>
      <c r="D48" s="60">
        <v>39.840000000000003</v>
      </c>
      <c r="E48" s="60">
        <v>40.42</v>
      </c>
      <c r="F48" s="60">
        <v>41.52</v>
      </c>
      <c r="G48" s="60">
        <v>40.15</v>
      </c>
      <c r="H48" s="60">
        <v>40.19</v>
      </c>
      <c r="I48" s="177"/>
      <c r="J48" s="181"/>
      <c r="K48" s="178"/>
      <c r="L48" s="1"/>
    </row>
    <row r="49" spans="2:12">
      <c r="B49" s="1">
        <v>29</v>
      </c>
      <c r="C49" s="59">
        <v>40.15</v>
      </c>
      <c r="D49" s="60">
        <v>39.78</v>
      </c>
      <c r="E49" s="60">
        <v>39.9</v>
      </c>
      <c r="F49" s="60"/>
      <c r="G49" s="60">
        <v>40.17</v>
      </c>
      <c r="H49" s="60">
        <v>39.96</v>
      </c>
      <c r="I49" s="177"/>
      <c r="J49" s="181"/>
      <c r="K49" s="178"/>
      <c r="L49" s="1"/>
    </row>
    <row r="50" spans="2:12">
      <c r="B50" s="1">
        <v>30</v>
      </c>
      <c r="C50" s="59">
        <v>40.04</v>
      </c>
      <c r="D50" s="60">
        <v>39.69</v>
      </c>
      <c r="E50" s="60">
        <v>40.119999999999997</v>
      </c>
      <c r="F50" s="60"/>
      <c r="G50" s="60">
        <v>40.42</v>
      </c>
      <c r="H50" s="60">
        <v>39.96</v>
      </c>
      <c r="I50" s="177"/>
      <c r="J50" s="181"/>
      <c r="K50" s="178"/>
      <c r="L50" s="1"/>
    </row>
    <row r="51" spans="2:12">
      <c r="B51" s="1">
        <v>31</v>
      </c>
      <c r="C51" s="59">
        <v>40.380000000000003</v>
      </c>
      <c r="D51" s="60">
        <v>39.75</v>
      </c>
      <c r="E51" s="60">
        <v>39.86</v>
      </c>
      <c r="F51" s="60"/>
      <c r="G51" s="60">
        <v>40.159999999999997</v>
      </c>
      <c r="H51" s="60">
        <v>40.03</v>
      </c>
      <c r="I51" s="177"/>
      <c r="J51" s="181"/>
      <c r="K51" s="178"/>
      <c r="L51" s="1"/>
    </row>
    <row r="52" spans="2:12">
      <c r="B52" s="1">
        <v>32</v>
      </c>
      <c r="C52" s="59">
        <v>39.880000000000003</v>
      </c>
      <c r="D52" s="60">
        <v>39.67</v>
      </c>
      <c r="E52" s="60">
        <v>39.92</v>
      </c>
      <c r="F52" s="60"/>
      <c r="G52" s="60">
        <v>40.32</v>
      </c>
      <c r="H52" s="60">
        <v>40.049999999999997</v>
      </c>
      <c r="I52" s="177"/>
      <c r="J52" s="181"/>
      <c r="K52" s="178"/>
      <c r="L52" s="1"/>
    </row>
    <row r="53" spans="2:12">
      <c r="B53" s="1">
        <v>33</v>
      </c>
      <c r="C53" s="59">
        <v>39.979999999999997</v>
      </c>
      <c r="D53" s="60">
        <v>39.85</v>
      </c>
      <c r="E53" s="60">
        <v>40.03</v>
      </c>
      <c r="F53" s="60"/>
      <c r="G53" s="60">
        <v>40.21</v>
      </c>
      <c r="H53" s="60">
        <v>39.96</v>
      </c>
      <c r="I53" s="177"/>
      <c r="J53" s="181"/>
      <c r="K53" s="178"/>
      <c r="L53" s="1"/>
    </row>
    <row r="54" spans="2:12">
      <c r="B54" s="1">
        <v>34</v>
      </c>
      <c r="C54" s="59">
        <v>40.14</v>
      </c>
      <c r="D54" s="60">
        <v>39.85</v>
      </c>
      <c r="E54" s="60">
        <v>40.08</v>
      </c>
      <c r="F54" s="60"/>
      <c r="G54" s="60">
        <v>40.47</v>
      </c>
      <c r="H54" s="60">
        <v>41.15</v>
      </c>
      <c r="I54" s="177"/>
      <c r="J54" s="181"/>
      <c r="K54" s="178"/>
      <c r="L54" s="1"/>
    </row>
    <row r="55" spans="2:12">
      <c r="B55" s="1">
        <v>35</v>
      </c>
      <c r="C55" s="59">
        <v>39.9</v>
      </c>
      <c r="D55" s="60">
        <v>39.82</v>
      </c>
      <c r="E55" s="60">
        <v>40.07</v>
      </c>
      <c r="F55" s="60"/>
      <c r="G55" s="60">
        <v>40.42</v>
      </c>
      <c r="H55" s="60">
        <v>40.299999999999997</v>
      </c>
      <c r="I55" s="177"/>
      <c r="J55" s="181"/>
      <c r="K55" s="178"/>
      <c r="L55" s="1"/>
    </row>
    <row r="56" spans="2:12">
      <c r="B56" s="1">
        <v>36</v>
      </c>
      <c r="C56" s="59">
        <v>40.24</v>
      </c>
      <c r="D56" s="60">
        <v>39.58</v>
      </c>
      <c r="E56" s="60">
        <v>39.96</v>
      </c>
      <c r="F56" s="60"/>
      <c r="G56" s="60">
        <v>40.49</v>
      </c>
      <c r="H56" s="60">
        <v>39.83</v>
      </c>
      <c r="I56" s="177"/>
      <c r="J56" s="181"/>
      <c r="K56" s="178"/>
      <c r="L56" s="1"/>
    </row>
    <row r="57" spans="2:12">
      <c r="B57" s="1">
        <v>37</v>
      </c>
      <c r="C57" s="59">
        <v>40.75</v>
      </c>
      <c r="D57" s="60">
        <v>39.659999999999997</v>
      </c>
      <c r="E57" s="60">
        <v>40.020000000000003</v>
      </c>
      <c r="F57" s="60"/>
      <c r="G57" s="60"/>
      <c r="H57" s="60">
        <v>39.89</v>
      </c>
      <c r="I57" s="177"/>
      <c r="J57" s="181"/>
      <c r="K57" s="178"/>
      <c r="L57" s="1"/>
    </row>
    <row r="58" spans="2:12">
      <c r="B58" s="1">
        <v>38</v>
      </c>
      <c r="C58" s="59">
        <v>40.17</v>
      </c>
      <c r="D58" s="60">
        <v>40.57</v>
      </c>
      <c r="E58" s="60">
        <v>40.11</v>
      </c>
      <c r="F58" s="60"/>
      <c r="G58" s="60"/>
      <c r="H58" s="60">
        <v>39.93</v>
      </c>
      <c r="I58" s="177"/>
      <c r="J58" s="181"/>
      <c r="K58" s="178"/>
      <c r="L58" s="1"/>
    </row>
    <row r="59" spans="2:12">
      <c r="B59" s="1">
        <v>39</v>
      </c>
      <c r="C59" s="59">
        <v>40.06</v>
      </c>
      <c r="D59" s="60">
        <v>39.909999999999997</v>
      </c>
      <c r="E59" s="60">
        <v>40.25</v>
      </c>
      <c r="F59" s="60"/>
      <c r="G59" s="60"/>
      <c r="H59" s="60">
        <v>39.869999999999997</v>
      </c>
      <c r="I59" s="177"/>
      <c r="J59" s="181"/>
      <c r="K59" s="178"/>
      <c r="L59" s="1"/>
    </row>
    <row r="60" spans="2:12">
      <c r="B60" s="1">
        <v>40</v>
      </c>
      <c r="C60" s="59">
        <v>40.229999999999997</v>
      </c>
      <c r="D60" s="60">
        <v>39.700000000000003</v>
      </c>
      <c r="E60" s="60">
        <v>40.22</v>
      </c>
      <c r="F60" s="60"/>
      <c r="G60" s="60"/>
      <c r="H60" s="60">
        <v>39.94</v>
      </c>
      <c r="I60" s="177"/>
      <c r="J60" s="181"/>
      <c r="K60" s="178"/>
      <c r="L60" s="1"/>
    </row>
    <row r="61" spans="2:12">
      <c r="B61" s="1">
        <v>41</v>
      </c>
      <c r="C61" s="59">
        <v>41.69</v>
      </c>
      <c r="D61" s="60">
        <v>39.82</v>
      </c>
      <c r="E61" s="60">
        <v>40.19</v>
      </c>
      <c r="F61" s="60"/>
      <c r="G61" s="60"/>
      <c r="H61" s="60">
        <v>40.1</v>
      </c>
      <c r="I61" s="177"/>
      <c r="J61" s="181"/>
      <c r="K61" s="178"/>
      <c r="L61" s="1"/>
    </row>
    <row r="62" spans="2:12">
      <c r="B62" s="1">
        <v>42</v>
      </c>
      <c r="C62" s="59"/>
      <c r="D62" s="60">
        <v>39.71</v>
      </c>
      <c r="E62" s="60">
        <v>40.07</v>
      </c>
      <c r="F62" s="60"/>
      <c r="G62" s="60"/>
      <c r="H62" s="60">
        <v>40.04</v>
      </c>
      <c r="I62" s="177"/>
      <c r="J62" s="181"/>
      <c r="K62" s="178"/>
      <c r="L62" s="1"/>
    </row>
    <row r="63" spans="2:12">
      <c r="B63" s="1">
        <v>43</v>
      </c>
      <c r="C63" s="59"/>
      <c r="D63" s="60">
        <v>39.799999999999997</v>
      </c>
      <c r="E63" s="60">
        <v>39.76</v>
      </c>
      <c r="F63" s="60"/>
      <c r="G63" s="60"/>
      <c r="H63" s="60">
        <v>39.909999999999997</v>
      </c>
      <c r="I63" s="177"/>
      <c r="J63" s="181"/>
      <c r="K63" s="178"/>
      <c r="L63" s="1"/>
    </row>
    <row r="64" spans="2:12">
      <c r="B64" s="1">
        <v>44</v>
      </c>
      <c r="C64" s="59"/>
      <c r="D64" s="60">
        <v>39.79</v>
      </c>
      <c r="E64" s="60">
        <v>40.18</v>
      </c>
      <c r="F64" s="60"/>
      <c r="G64" s="60"/>
      <c r="H64" s="60">
        <v>40.340000000000003</v>
      </c>
      <c r="I64" s="177"/>
      <c r="J64" s="181"/>
      <c r="K64" s="178"/>
      <c r="L64" s="1"/>
    </row>
    <row r="65" spans="2:12">
      <c r="B65" s="1">
        <v>45</v>
      </c>
      <c r="C65" s="59"/>
      <c r="D65" s="60">
        <v>39.86</v>
      </c>
      <c r="E65" s="60">
        <v>39.880000000000003</v>
      </c>
      <c r="F65" s="60"/>
      <c r="G65" s="60"/>
      <c r="H65" s="60">
        <v>40.22</v>
      </c>
      <c r="I65" s="177"/>
      <c r="J65" s="181"/>
      <c r="K65" s="178"/>
      <c r="L65" s="1"/>
    </row>
    <row r="66" spans="2:12">
      <c r="B66" s="1">
        <v>46</v>
      </c>
      <c r="C66" s="59"/>
      <c r="D66" s="60">
        <v>39.89</v>
      </c>
      <c r="E66" s="60">
        <v>39.96</v>
      </c>
      <c r="F66" s="60"/>
      <c r="G66" s="60"/>
      <c r="H66" s="60">
        <v>40.659999999999997</v>
      </c>
      <c r="I66" s="177"/>
      <c r="J66" s="181"/>
      <c r="K66" s="178"/>
      <c r="L66" s="1"/>
    </row>
    <row r="67" spans="2:12">
      <c r="B67" s="1">
        <v>47</v>
      </c>
      <c r="C67" s="59"/>
      <c r="D67" s="60">
        <v>39.76</v>
      </c>
      <c r="E67" s="60">
        <v>40.07</v>
      </c>
      <c r="F67" s="60"/>
      <c r="G67" s="60"/>
      <c r="H67" s="60">
        <v>40.31</v>
      </c>
      <c r="I67" s="177"/>
      <c r="J67" s="181"/>
      <c r="K67" s="178"/>
      <c r="L67" s="1"/>
    </row>
    <row r="68" spans="2:12">
      <c r="B68" s="1">
        <v>48</v>
      </c>
      <c r="C68" s="59"/>
      <c r="D68" s="60">
        <v>40.4</v>
      </c>
      <c r="E68" s="60">
        <v>40.14</v>
      </c>
      <c r="F68" s="60"/>
      <c r="G68" s="60"/>
      <c r="H68" s="60">
        <v>40.26</v>
      </c>
      <c r="I68" s="177"/>
      <c r="J68" s="181"/>
      <c r="K68" s="178"/>
      <c r="L68" s="1"/>
    </row>
    <row r="69" spans="2:12">
      <c r="B69" s="1">
        <v>49</v>
      </c>
      <c r="C69" s="59"/>
      <c r="D69" s="60">
        <v>40.25</v>
      </c>
      <c r="E69" s="60">
        <v>40.19</v>
      </c>
      <c r="F69" s="60"/>
      <c r="G69" s="60"/>
      <c r="H69" s="60">
        <v>41.19</v>
      </c>
      <c r="I69" s="177"/>
      <c r="J69" s="181"/>
      <c r="K69" s="178"/>
      <c r="L69" s="1"/>
    </row>
    <row r="70" spans="2:12">
      <c r="B70" s="1">
        <v>50</v>
      </c>
      <c r="C70" s="59"/>
      <c r="D70" s="60">
        <v>40.1</v>
      </c>
      <c r="E70" s="60">
        <v>40.17</v>
      </c>
      <c r="F70" s="60"/>
      <c r="G70" s="60"/>
      <c r="H70" s="60">
        <v>40.630000000000003</v>
      </c>
      <c r="I70" s="177"/>
      <c r="J70" s="181"/>
      <c r="K70" s="178"/>
      <c r="L70" s="1"/>
    </row>
    <row r="71" spans="2:12">
      <c r="B71" s="1">
        <v>51</v>
      </c>
      <c r="C71" s="59"/>
      <c r="D71" s="60">
        <v>39.93</v>
      </c>
      <c r="E71" s="60">
        <v>39.99</v>
      </c>
      <c r="F71" s="60"/>
      <c r="G71" s="60"/>
      <c r="H71" s="60">
        <v>40.25</v>
      </c>
      <c r="I71" s="177"/>
      <c r="J71" s="181"/>
      <c r="K71" s="178"/>
      <c r="L71" s="1"/>
    </row>
    <row r="72" spans="2:12">
      <c r="B72" s="1">
        <v>52</v>
      </c>
      <c r="C72" s="59"/>
      <c r="D72" s="60">
        <v>39.82</v>
      </c>
      <c r="E72" s="60">
        <v>40.33</v>
      </c>
      <c r="F72" s="60"/>
      <c r="G72" s="60"/>
      <c r="H72" s="60">
        <v>40.200000000000003</v>
      </c>
      <c r="I72" s="177"/>
      <c r="J72" s="181"/>
      <c r="K72" s="178"/>
      <c r="L72" s="1"/>
    </row>
    <row r="73" spans="2:12">
      <c r="B73" s="1">
        <v>53</v>
      </c>
      <c r="C73" s="59"/>
      <c r="D73" s="60">
        <v>39.950000000000003</v>
      </c>
      <c r="E73" s="60">
        <v>40.19</v>
      </c>
      <c r="F73" s="60"/>
      <c r="G73" s="60"/>
      <c r="H73" s="60">
        <v>40.43</v>
      </c>
      <c r="I73" s="177"/>
      <c r="J73" s="181"/>
      <c r="K73" s="178"/>
      <c r="L73" s="1"/>
    </row>
    <row r="74" spans="2:12">
      <c r="B74" s="1">
        <v>54</v>
      </c>
      <c r="C74" s="59"/>
      <c r="D74" s="60">
        <v>39.94</v>
      </c>
      <c r="E74" s="60">
        <v>40.49</v>
      </c>
      <c r="F74" s="60"/>
      <c r="G74" s="60"/>
      <c r="H74" s="60">
        <v>40.69</v>
      </c>
      <c r="I74" s="177"/>
      <c r="J74" s="181"/>
      <c r="K74" s="178"/>
      <c r="L74" s="1"/>
    </row>
    <row r="75" spans="2:12">
      <c r="B75" s="1">
        <v>55</v>
      </c>
      <c r="C75" s="59"/>
      <c r="D75" s="60">
        <v>40.04</v>
      </c>
      <c r="E75" s="60">
        <v>40.43</v>
      </c>
      <c r="F75" s="60"/>
      <c r="G75" s="60"/>
      <c r="H75" s="60"/>
      <c r="I75" s="177"/>
      <c r="J75" s="181"/>
      <c r="K75" s="178"/>
      <c r="L75" s="1"/>
    </row>
    <row r="76" spans="2:12">
      <c r="B76" s="1">
        <v>56</v>
      </c>
      <c r="C76" s="59"/>
      <c r="D76" s="60">
        <v>39.9</v>
      </c>
      <c r="E76" s="60">
        <v>41</v>
      </c>
      <c r="F76" s="60"/>
      <c r="G76" s="60"/>
      <c r="H76" s="60"/>
      <c r="I76" s="177"/>
      <c r="J76" s="181"/>
      <c r="K76" s="178"/>
      <c r="L76" s="1"/>
    </row>
    <row r="77" spans="2:12">
      <c r="B77" s="1">
        <v>57</v>
      </c>
      <c r="C77" s="114"/>
      <c r="D77" s="60">
        <v>39.76</v>
      </c>
      <c r="E77" s="60">
        <v>39.82</v>
      </c>
      <c r="F77" s="60"/>
      <c r="G77" s="60"/>
      <c r="H77" s="60"/>
      <c r="I77" s="178"/>
      <c r="J77" s="182"/>
      <c r="K77" s="178"/>
      <c r="L77" s="1"/>
    </row>
    <row r="78" spans="2:12">
      <c r="B78" s="1">
        <v>58</v>
      </c>
      <c r="C78" s="183"/>
      <c r="D78" s="177">
        <v>40.07</v>
      </c>
      <c r="E78" s="177">
        <v>39.97</v>
      </c>
      <c r="F78" s="177"/>
      <c r="G78" s="177"/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>
        <v>39.96</v>
      </c>
      <c r="E79" s="177">
        <v>39.76</v>
      </c>
      <c r="F79" s="177"/>
      <c r="G79" s="177"/>
      <c r="H79" s="177"/>
      <c r="I79" s="177"/>
      <c r="J79" s="181"/>
      <c r="K79" s="177"/>
    </row>
    <row r="80" spans="2:12">
      <c r="B80" s="1">
        <v>60</v>
      </c>
      <c r="C80" s="183"/>
      <c r="D80" s="177">
        <v>39.86</v>
      </c>
      <c r="E80" s="177">
        <v>40.29</v>
      </c>
      <c r="F80" s="177"/>
      <c r="G80" s="177"/>
      <c r="H80" s="177"/>
      <c r="I80" s="177"/>
      <c r="J80" s="181"/>
      <c r="K80" s="177"/>
    </row>
    <row r="81" spans="2:11">
      <c r="B81" s="1">
        <v>61</v>
      </c>
      <c r="C81" s="183"/>
      <c r="D81" s="177">
        <v>40.07</v>
      </c>
      <c r="E81" s="177">
        <v>40.03</v>
      </c>
      <c r="F81" s="177"/>
      <c r="G81" s="177"/>
      <c r="H81" s="177"/>
      <c r="I81" s="177"/>
      <c r="J81" s="181"/>
      <c r="K81" s="177"/>
    </row>
    <row r="82" spans="2:11">
      <c r="B82" s="1">
        <v>62</v>
      </c>
      <c r="C82" s="183"/>
      <c r="D82" s="177">
        <v>40.479999999999997</v>
      </c>
      <c r="E82" s="177">
        <v>40.1</v>
      </c>
      <c r="F82" s="177"/>
      <c r="G82" s="177"/>
      <c r="H82" s="177"/>
      <c r="I82" s="177"/>
      <c r="J82" s="181"/>
      <c r="K82" s="177"/>
    </row>
    <row r="83" spans="2:11" ht="15.75" thickBot="1">
      <c r="B83" s="1">
        <v>63</v>
      </c>
      <c r="C83" s="184"/>
      <c r="D83" s="185">
        <v>41.89</v>
      </c>
      <c r="E83" s="185">
        <v>40.32</v>
      </c>
      <c r="F83" s="185"/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P83"/>
  <sheetViews>
    <sheetView zoomScale="90" zoomScaleNormal="90" workbookViewId="0">
      <selection activeCell="H15" sqref="H15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114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251</v>
      </c>
      <c r="C8" s="148" t="s">
        <v>218</v>
      </c>
      <c r="D8" s="189">
        <f>COUNTA(C21:C85)</f>
        <v>25</v>
      </c>
      <c r="E8" s="153">
        <f>COUNTA(C21:C85)</f>
        <v>25</v>
      </c>
      <c r="F8" s="224">
        <f>MIN(C21:C84)</f>
        <v>39.97</v>
      </c>
      <c r="G8" s="192">
        <f>AVERAGE(C21:C87)</f>
        <v>40.798400000000001</v>
      </c>
      <c r="H8" s="134">
        <v>2</v>
      </c>
      <c r="I8" s="158">
        <f>G8-F8</f>
        <v>0.82840000000000202</v>
      </c>
      <c r="J8" s="163">
        <v>1.1863425925925925E-2</v>
      </c>
      <c r="K8" s="170">
        <f>J8</f>
        <v>1.1863425925925925E-2</v>
      </c>
      <c r="L8" s="171">
        <f>K8</f>
        <v>1.1863425925925925E-2</v>
      </c>
      <c r="M8" s="187" t="s">
        <v>134</v>
      </c>
      <c r="N8" s="395" t="s">
        <v>291</v>
      </c>
      <c r="O8" s="396" t="s">
        <v>283</v>
      </c>
      <c r="P8" s="42"/>
    </row>
    <row r="9" spans="1:16" s="3" customFormat="1" ht="30" customHeight="1">
      <c r="A9" s="146">
        <v>2</v>
      </c>
      <c r="B9" s="152" t="s">
        <v>252</v>
      </c>
      <c r="C9" s="149" t="s">
        <v>220</v>
      </c>
      <c r="D9" s="43">
        <f>COUNTA(D21:D85)+D8+1</f>
        <v>69</v>
      </c>
      <c r="E9" s="154">
        <f>COUNTA(D21:D85)+1</f>
        <v>44</v>
      </c>
      <c r="F9" s="225">
        <f>MIN(D21:D84)</f>
        <v>40.21</v>
      </c>
      <c r="G9" s="111">
        <f>AVERAGE(D21:D86)</f>
        <v>40.616046511627907</v>
      </c>
      <c r="H9" s="41">
        <v>5</v>
      </c>
      <c r="I9" s="159">
        <f>G9-F9</f>
        <v>0.40604651162790617</v>
      </c>
      <c r="J9" s="164">
        <v>3.3171296296296296E-2</v>
      </c>
      <c r="K9" s="172">
        <f>J9-J8</f>
        <v>2.1307870370370373E-2</v>
      </c>
      <c r="L9" s="173">
        <f>K9</f>
        <v>2.1307870370370373E-2</v>
      </c>
      <c r="M9" s="188" t="s">
        <v>146</v>
      </c>
      <c r="N9" s="136"/>
      <c r="O9" s="108"/>
      <c r="P9" s="42"/>
    </row>
    <row r="10" spans="1:16" s="3" customFormat="1" ht="30" customHeight="1">
      <c r="A10" s="146">
        <v>3</v>
      </c>
      <c r="B10" s="152" t="s">
        <v>251</v>
      </c>
      <c r="C10" s="149" t="s">
        <v>234</v>
      </c>
      <c r="D10" s="43">
        <f>COUNTA(E21:E85)+D9+1</f>
        <v>132</v>
      </c>
      <c r="E10" s="154">
        <f>COUNTA(E21:E85)+1</f>
        <v>63</v>
      </c>
      <c r="F10" s="191">
        <f>MIN(E21:E86)</f>
        <v>39.82</v>
      </c>
      <c r="G10" s="110">
        <f>AVERAGE(E21:E87)</f>
        <v>40.266451612903218</v>
      </c>
      <c r="H10" s="41">
        <v>2</v>
      </c>
      <c r="I10" s="159">
        <f t="shared" ref="I10:I15" si="0">G10-F10</f>
        <v>0.44645161290321767</v>
      </c>
      <c r="J10" s="164">
        <v>6.3645833333333332E-2</v>
      </c>
      <c r="K10" s="172">
        <f>J10-J9</f>
        <v>3.0474537037037036E-2</v>
      </c>
      <c r="L10" s="173">
        <f>K10+L8</f>
        <v>4.2337962962962959E-2</v>
      </c>
      <c r="M10" s="188" t="s">
        <v>162</v>
      </c>
      <c r="N10" s="137"/>
      <c r="O10" s="120"/>
      <c r="P10" s="42"/>
    </row>
    <row r="11" spans="1:16" s="3" customFormat="1" ht="30" customHeight="1" thickBot="1">
      <c r="A11" s="146">
        <v>4</v>
      </c>
      <c r="B11" s="152" t="s">
        <v>252</v>
      </c>
      <c r="C11" s="149" t="s">
        <v>218</v>
      </c>
      <c r="D11" s="43">
        <f>COUNTA(F21:F85)+D10+1</f>
        <v>172</v>
      </c>
      <c r="E11" s="154">
        <f>COUNTA(F21:F85)+1</f>
        <v>40</v>
      </c>
      <c r="F11" s="390">
        <f>MIN(F21:F86)</f>
        <v>40.35</v>
      </c>
      <c r="G11" s="110">
        <f>AVERAGE(F21:F86)</f>
        <v>40.697435897435902</v>
      </c>
      <c r="H11" s="41">
        <v>4</v>
      </c>
      <c r="I11" s="159">
        <f t="shared" si="0"/>
        <v>0.34743589743590064</v>
      </c>
      <c r="J11" s="164">
        <v>8.3611111111111122E-2</v>
      </c>
      <c r="K11" s="172">
        <f>J11-J10</f>
        <v>1.996527777777779E-2</v>
      </c>
      <c r="L11" s="173">
        <f>K11+L9</f>
        <v>4.1273148148148163E-2</v>
      </c>
      <c r="M11" s="188" t="s">
        <v>174</v>
      </c>
      <c r="N11" s="136"/>
      <c r="O11" s="108"/>
      <c r="P11" s="42"/>
    </row>
    <row r="12" spans="1:16" s="3" customFormat="1" ht="30" customHeight="1" thickBot="1">
      <c r="A12" s="146">
        <v>5</v>
      </c>
      <c r="B12" s="198" t="s">
        <v>251</v>
      </c>
      <c r="C12" s="150" t="s">
        <v>234</v>
      </c>
      <c r="D12" s="43">
        <f>COUNTA(G21:G85)+D11+1</f>
        <v>235</v>
      </c>
      <c r="E12" s="154">
        <f>COUNTA(G21:G85)+1</f>
        <v>63</v>
      </c>
      <c r="F12" s="391">
        <f>MIN(G21:G86)</f>
        <v>39.81</v>
      </c>
      <c r="G12" s="110">
        <f>AVERAGE(G21:G886)</f>
        <v>40.124999999999993</v>
      </c>
      <c r="H12" s="41">
        <v>10</v>
      </c>
      <c r="I12" s="159">
        <f t="shared" si="0"/>
        <v>0.31499999999999062</v>
      </c>
      <c r="J12" s="164">
        <v>0.11398148148148148</v>
      </c>
      <c r="K12" s="172">
        <f>J12-J11</f>
        <v>3.0370370370370353E-2</v>
      </c>
      <c r="L12" s="173">
        <f t="shared" ref="L12:L15" si="1">K12+L10</f>
        <v>7.2708333333333319E-2</v>
      </c>
      <c r="M12" s="188" t="s">
        <v>185</v>
      </c>
      <c r="N12" s="136"/>
      <c r="O12" s="109"/>
    </row>
    <row r="13" spans="1:16" s="3" customFormat="1" ht="30" customHeight="1" thickBot="1">
      <c r="A13" s="146">
        <v>6</v>
      </c>
      <c r="B13" s="198" t="s">
        <v>252</v>
      </c>
      <c r="C13" s="150" t="s">
        <v>221</v>
      </c>
      <c r="D13" s="43">
        <f>COUNTA(H21:H85)+D12+1</f>
        <v>285</v>
      </c>
      <c r="E13" s="154">
        <f>COUNTA(H21:H85)+1</f>
        <v>50</v>
      </c>
      <c r="F13" s="393">
        <f>MIN(H21:H86)</f>
        <v>39.85</v>
      </c>
      <c r="G13" s="110">
        <f>AVERAGE(H21:H86)</f>
        <v>40.184489795918367</v>
      </c>
      <c r="H13" s="41">
        <v>4</v>
      </c>
      <c r="I13" s="159">
        <f>G13-F13</f>
        <v>0.33448979591836547</v>
      </c>
      <c r="J13" s="164">
        <v>0.13835648148148147</v>
      </c>
      <c r="K13" s="172">
        <f t="shared" ref="K13:K15" si="2">J13-J12</f>
        <v>2.4374999999999994E-2</v>
      </c>
      <c r="L13" s="173">
        <f t="shared" si="1"/>
        <v>6.564814814814815E-2</v>
      </c>
      <c r="M13" s="188" t="s">
        <v>197</v>
      </c>
      <c r="N13" s="136"/>
      <c r="O13" s="109"/>
    </row>
    <row r="14" spans="1:16" s="3" customFormat="1" ht="30" customHeight="1">
      <c r="A14" s="146">
        <v>7</v>
      </c>
      <c r="B14" s="198" t="s">
        <v>251</v>
      </c>
      <c r="C14" s="150" t="s">
        <v>217</v>
      </c>
      <c r="D14" s="43">
        <f>COUNTA(I21:I85)+D13+1</f>
        <v>313</v>
      </c>
      <c r="E14" s="154">
        <f>COUNTA(I21:I85)+1</f>
        <v>28</v>
      </c>
      <c r="F14" s="191">
        <f>MIN(I21:I86)</f>
        <v>40.1</v>
      </c>
      <c r="G14" s="67">
        <f>AVERAGE(I21:I86)</f>
        <v>40.595555555555556</v>
      </c>
      <c r="H14" s="41">
        <v>4</v>
      </c>
      <c r="I14" s="159">
        <f t="shared" si="0"/>
        <v>0.49555555555555486</v>
      </c>
      <c r="J14" s="164">
        <v>0.15262731481481481</v>
      </c>
      <c r="K14" s="172">
        <f t="shared" si="2"/>
        <v>1.4270833333333344E-2</v>
      </c>
      <c r="L14" s="174">
        <f t="shared" si="1"/>
        <v>8.6979166666666663E-2</v>
      </c>
      <c r="M14" s="188" t="s">
        <v>172</v>
      </c>
      <c r="N14" s="136"/>
      <c r="O14" s="109"/>
    </row>
    <row r="15" spans="1:16" s="3" customFormat="1" ht="30" customHeight="1" thickBot="1">
      <c r="A15" s="147" t="s">
        <v>37</v>
      </c>
      <c r="B15" s="197" t="s">
        <v>252</v>
      </c>
      <c r="C15" s="151" t="s">
        <v>243</v>
      </c>
      <c r="D15" s="190">
        <f>COUNTA(J21:J85)+D14+1</f>
        <v>342</v>
      </c>
      <c r="E15" s="155">
        <f>COUNTA(J21:J85)+1</f>
        <v>29</v>
      </c>
      <c r="F15" s="161">
        <f>MIN(J21:J86)</f>
        <v>39.97</v>
      </c>
      <c r="G15" s="138">
        <f>AVERAGE(J21:J86)</f>
        <v>40.343214285714289</v>
      </c>
      <c r="H15" s="139">
        <v>1</v>
      </c>
      <c r="I15" s="162">
        <f t="shared" si="0"/>
        <v>0.37321428571429038</v>
      </c>
      <c r="J15" s="165" t="str">
        <f>'Общие результаты'!G6</f>
        <v>4:00:05</v>
      </c>
      <c r="K15" s="175">
        <f t="shared" si="2"/>
        <v>1.4097222222222233E-2</v>
      </c>
      <c r="L15" s="176">
        <f t="shared" si="1"/>
        <v>7.9745370370370383E-2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AVERAGE(F8,F10,F12,F14)</f>
        <v>39.924999999999997</v>
      </c>
      <c r="G16" s="73">
        <f>AVERAGE(G8,G10,G12,G14)</f>
        <v>40.446351792114697</v>
      </c>
      <c r="H16" s="118" t="s">
        <v>253</v>
      </c>
      <c r="I16" s="74">
        <f>AVERAGE(I8,I10,I12,I14)</f>
        <v>0.52135179211469129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AVERAGE(F9,F11,F13,F15)</f>
        <v>40.094999999999999</v>
      </c>
      <c r="G17" s="49">
        <f>AVERAGE(G9,G11,G13,G15)</f>
        <v>40.460296622674115</v>
      </c>
      <c r="H17" s="119" t="s">
        <v>254</v>
      </c>
      <c r="I17" s="50">
        <f>AVERAGE(I9,I11,I13,I15)</f>
        <v>0.36529662267411567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40.010000000000005</v>
      </c>
      <c r="G18" s="53">
        <f>AVERAGE(C21:J90)</f>
        <v>40.395970149253742</v>
      </c>
      <c r="H18" s="54"/>
      <c r="I18" s="55">
        <f>AVERAGE(I8:I15)</f>
        <v>0.44332420739440348</v>
      </c>
      <c r="J18" s="47"/>
      <c r="K18" s="47"/>
      <c r="L18" s="47"/>
      <c r="M18" s="51"/>
      <c r="N18" s="51"/>
    </row>
    <row r="20" spans="1:14" ht="15.75" thickBot="1">
      <c r="C20" s="56" t="str">
        <f>B8</f>
        <v>Таволжан Виталий</v>
      </c>
      <c r="D20" s="56" t="str">
        <f>B9</f>
        <v>Лабинский Николай</v>
      </c>
      <c r="E20" s="17" t="str">
        <f>B10</f>
        <v>Таволжан Виталий</v>
      </c>
      <c r="F20" s="17" t="str">
        <f>B11</f>
        <v>Лабинский Николай</v>
      </c>
      <c r="G20" s="17" t="str">
        <f>B12</f>
        <v>Таволжан Виталий</v>
      </c>
      <c r="H20" s="17" t="str">
        <f>B13</f>
        <v>Лабинский Николай</v>
      </c>
      <c r="I20" s="17" t="str">
        <f>B14</f>
        <v>Таволжан Виталий</v>
      </c>
      <c r="J20" s="17" t="str">
        <f>B15</f>
        <v>Лабинский Николай</v>
      </c>
    </row>
    <row r="21" spans="1:14">
      <c r="B21" s="1">
        <v>1</v>
      </c>
      <c r="C21" s="57">
        <v>46.27</v>
      </c>
      <c r="D21" s="58">
        <v>41.02</v>
      </c>
      <c r="E21" s="58">
        <v>41.41</v>
      </c>
      <c r="F21" s="58">
        <v>40.909999999999997</v>
      </c>
      <c r="G21" s="58">
        <v>40.270000000000003</v>
      </c>
      <c r="H21" s="58">
        <v>40.380000000000003</v>
      </c>
      <c r="I21" s="179">
        <v>41.01</v>
      </c>
      <c r="J21" s="180">
        <v>40.340000000000003</v>
      </c>
      <c r="K21" s="177"/>
      <c r="M21" s="2"/>
      <c r="N21" s="2"/>
    </row>
    <row r="22" spans="1:14">
      <c r="B22" s="1">
        <v>2</v>
      </c>
      <c r="C22" s="59">
        <v>41.3</v>
      </c>
      <c r="D22" s="60">
        <v>40.92</v>
      </c>
      <c r="E22" s="60">
        <v>40.26</v>
      </c>
      <c r="F22" s="60">
        <v>40.619999999999997</v>
      </c>
      <c r="G22" s="60">
        <v>40.15</v>
      </c>
      <c r="H22" s="60">
        <v>39.99</v>
      </c>
      <c r="I22" s="177">
        <v>40.92</v>
      </c>
      <c r="J22" s="181">
        <v>40.270000000000003</v>
      </c>
      <c r="K22" s="177"/>
      <c r="M22" s="3"/>
      <c r="N22" s="3"/>
    </row>
    <row r="23" spans="1:14">
      <c r="B23" s="1">
        <v>3</v>
      </c>
      <c r="C23" s="59">
        <v>43.2</v>
      </c>
      <c r="D23" s="60">
        <v>40.770000000000003</v>
      </c>
      <c r="E23" s="60">
        <v>40.08</v>
      </c>
      <c r="F23" s="60">
        <v>40.630000000000003</v>
      </c>
      <c r="G23" s="60">
        <v>40.049999999999997</v>
      </c>
      <c r="H23" s="60">
        <v>40.04</v>
      </c>
      <c r="I23" s="177">
        <v>40.53</v>
      </c>
      <c r="J23" s="181">
        <v>40.270000000000003</v>
      </c>
      <c r="K23" s="177"/>
      <c r="M23" s="3"/>
      <c r="N23" s="3"/>
    </row>
    <row r="24" spans="1:14">
      <c r="B24" s="1">
        <v>4</v>
      </c>
      <c r="C24" s="59">
        <v>42.12</v>
      </c>
      <c r="D24" s="60">
        <v>40.89</v>
      </c>
      <c r="E24" s="60">
        <v>40.090000000000003</v>
      </c>
      <c r="F24" s="60">
        <v>40.659999999999997</v>
      </c>
      <c r="G24" s="60">
        <v>39.99</v>
      </c>
      <c r="H24" s="60">
        <v>40.15</v>
      </c>
      <c r="I24" s="177">
        <v>40.450000000000003</v>
      </c>
      <c r="J24" s="181">
        <v>40.700000000000003</v>
      </c>
      <c r="K24" s="177"/>
      <c r="M24" s="3"/>
      <c r="N24" s="3"/>
    </row>
    <row r="25" spans="1:14">
      <c r="B25" s="1">
        <v>5</v>
      </c>
      <c r="C25" s="59">
        <v>40.56</v>
      </c>
      <c r="D25" s="60">
        <v>40.67</v>
      </c>
      <c r="E25" s="60">
        <v>40.020000000000003</v>
      </c>
      <c r="F25" s="60">
        <v>40.880000000000003</v>
      </c>
      <c r="G25" s="60">
        <v>39.840000000000003</v>
      </c>
      <c r="H25" s="60">
        <v>40.19</v>
      </c>
      <c r="I25" s="177">
        <v>40.479999999999997</v>
      </c>
      <c r="J25" s="181">
        <v>40.380000000000003</v>
      </c>
      <c r="K25" s="177"/>
    </row>
    <row r="26" spans="1:14">
      <c r="B26" s="1">
        <v>6</v>
      </c>
      <c r="C26" s="59">
        <v>40.85</v>
      </c>
      <c r="D26" s="60">
        <v>41.27</v>
      </c>
      <c r="E26" s="60">
        <v>39.96</v>
      </c>
      <c r="F26" s="60">
        <v>40.770000000000003</v>
      </c>
      <c r="G26" s="60">
        <v>40.22</v>
      </c>
      <c r="H26" s="60">
        <v>40.18</v>
      </c>
      <c r="I26" s="177">
        <v>41.55</v>
      </c>
      <c r="J26" s="181">
        <v>40.299999999999997</v>
      </c>
      <c r="K26" s="177"/>
    </row>
    <row r="27" spans="1:14">
      <c r="B27" s="1">
        <v>7</v>
      </c>
      <c r="C27" s="59">
        <v>41.25</v>
      </c>
      <c r="D27" s="60">
        <v>40.450000000000003</v>
      </c>
      <c r="E27" s="60">
        <v>40.11</v>
      </c>
      <c r="F27" s="60">
        <v>40.67</v>
      </c>
      <c r="G27" s="60">
        <v>40.380000000000003</v>
      </c>
      <c r="H27" s="60">
        <v>40.22</v>
      </c>
      <c r="I27" s="177">
        <v>40.1</v>
      </c>
      <c r="J27" s="181">
        <v>40.4</v>
      </c>
      <c r="K27" s="177"/>
    </row>
    <row r="28" spans="1:14">
      <c r="B28" s="1">
        <v>8</v>
      </c>
      <c r="C28" s="59">
        <v>40.229999999999997</v>
      </c>
      <c r="D28" s="60">
        <v>40.51</v>
      </c>
      <c r="E28" s="60">
        <v>39.950000000000003</v>
      </c>
      <c r="F28" s="60">
        <v>40.82</v>
      </c>
      <c r="G28" s="60">
        <v>40.01</v>
      </c>
      <c r="H28" s="60">
        <v>40.26</v>
      </c>
      <c r="I28" s="177">
        <v>40.25</v>
      </c>
      <c r="J28" s="181">
        <v>40.5</v>
      </c>
      <c r="K28" s="177"/>
    </row>
    <row r="29" spans="1:14">
      <c r="B29" s="1">
        <v>9</v>
      </c>
      <c r="C29" s="72">
        <v>40.270000000000003</v>
      </c>
      <c r="D29" s="60">
        <v>41.09</v>
      </c>
      <c r="E29" s="60">
        <v>40</v>
      </c>
      <c r="F29" s="60">
        <v>40.44</v>
      </c>
      <c r="G29" s="60">
        <v>40.1</v>
      </c>
      <c r="H29" s="60">
        <v>40.090000000000003</v>
      </c>
      <c r="I29" s="177">
        <v>42.12</v>
      </c>
      <c r="J29" s="181">
        <v>40.28</v>
      </c>
      <c r="K29" s="177"/>
    </row>
    <row r="30" spans="1:14">
      <c r="B30" s="1">
        <v>10</v>
      </c>
      <c r="C30" s="59">
        <v>39.97</v>
      </c>
      <c r="D30" s="60">
        <v>41.27</v>
      </c>
      <c r="E30" s="60">
        <v>40.03</v>
      </c>
      <c r="F30" s="60">
        <v>40.619999999999997</v>
      </c>
      <c r="G30" s="60">
        <v>40.06</v>
      </c>
      <c r="H30" s="60">
        <v>39.92</v>
      </c>
      <c r="I30" s="177">
        <v>40.39</v>
      </c>
      <c r="J30" s="181">
        <v>40.380000000000003</v>
      </c>
      <c r="K30" s="177"/>
    </row>
    <row r="31" spans="1:14">
      <c r="B31" s="1">
        <v>11</v>
      </c>
      <c r="C31" s="59">
        <v>40.01</v>
      </c>
      <c r="D31" s="60">
        <v>40.58</v>
      </c>
      <c r="E31" s="60">
        <v>39.93</v>
      </c>
      <c r="F31" s="60">
        <v>41.13</v>
      </c>
      <c r="G31" s="60">
        <v>40.1</v>
      </c>
      <c r="H31" s="60">
        <v>40.049999999999997</v>
      </c>
      <c r="I31" s="177">
        <v>40.76</v>
      </c>
      <c r="J31" s="181">
        <v>40.229999999999997</v>
      </c>
      <c r="K31" s="177"/>
    </row>
    <row r="32" spans="1:14">
      <c r="B32" s="1">
        <v>12</v>
      </c>
      <c r="C32" s="59">
        <v>40.51</v>
      </c>
      <c r="D32" s="60">
        <v>40.47</v>
      </c>
      <c r="E32" s="60">
        <v>41.81</v>
      </c>
      <c r="F32" s="60">
        <v>40.76</v>
      </c>
      <c r="G32" s="60">
        <v>40.1</v>
      </c>
      <c r="H32" s="60">
        <v>40.08</v>
      </c>
      <c r="I32" s="177">
        <v>40.130000000000003</v>
      </c>
      <c r="J32" s="181">
        <v>40.24</v>
      </c>
      <c r="K32" s="177"/>
    </row>
    <row r="33" spans="2:12">
      <c r="B33" s="1">
        <v>13</v>
      </c>
      <c r="C33" s="59">
        <v>40.11</v>
      </c>
      <c r="D33" s="60">
        <v>41.21</v>
      </c>
      <c r="E33" s="60">
        <v>41.68</v>
      </c>
      <c r="F33" s="60">
        <v>40.369999999999997</v>
      </c>
      <c r="G33" s="60">
        <v>40.119999999999997</v>
      </c>
      <c r="H33" s="60">
        <v>40.07</v>
      </c>
      <c r="I33" s="177">
        <v>40.229999999999997</v>
      </c>
      <c r="J33" s="181">
        <v>40.200000000000003</v>
      </c>
      <c r="K33" s="178"/>
      <c r="L33" s="1"/>
    </row>
    <row r="34" spans="2:12">
      <c r="B34" s="1">
        <v>14</v>
      </c>
      <c r="C34" s="62">
        <v>40.07</v>
      </c>
      <c r="D34" s="60">
        <v>40.25</v>
      </c>
      <c r="E34" s="60">
        <v>41.22</v>
      </c>
      <c r="F34" s="60">
        <v>40.42</v>
      </c>
      <c r="G34" s="60">
        <v>39.81</v>
      </c>
      <c r="H34" s="60">
        <v>40.85</v>
      </c>
      <c r="I34" s="177">
        <v>40.14</v>
      </c>
      <c r="J34" s="181">
        <v>40.26</v>
      </c>
      <c r="K34" s="178"/>
      <c r="L34" s="1"/>
    </row>
    <row r="35" spans="2:12">
      <c r="B35" s="1">
        <v>15</v>
      </c>
      <c r="C35" s="59">
        <v>40.79</v>
      </c>
      <c r="D35" s="60">
        <v>40.4</v>
      </c>
      <c r="E35" s="60">
        <v>40.090000000000003</v>
      </c>
      <c r="F35" s="60">
        <v>41.02</v>
      </c>
      <c r="G35" s="60">
        <v>40</v>
      </c>
      <c r="H35" s="60">
        <v>40.24</v>
      </c>
      <c r="I35" s="177">
        <v>40.18</v>
      </c>
      <c r="J35" s="181">
        <v>40.340000000000003</v>
      </c>
      <c r="K35" s="178"/>
      <c r="L35" s="1"/>
    </row>
    <row r="36" spans="2:12">
      <c r="B36" s="1">
        <v>16</v>
      </c>
      <c r="C36" s="59">
        <v>40.119999999999997</v>
      </c>
      <c r="D36" s="76">
        <v>40.619999999999997</v>
      </c>
      <c r="E36" s="60">
        <v>40.67</v>
      </c>
      <c r="F36" s="60">
        <v>41.22</v>
      </c>
      <c r="G36" s="60">
        <v>39.97</v>
      </c>
      <c r="H36" s="60">
        <v>40.28</v>
      </c>
      <c r="I36" s="177">
        <v>40.28</v>
      </c>
      <c r="J36" s="181">
        <v>40.24</v>
      </c>
      <c r="K36" s="178"/>
      <c r="L36" s="1"/>
    </row>
    <row r="37" spans="2:12">
      <c r="B37" s="1">
        <v>17</v>
      </c>
      <c r="C37" s="59">
        <v>40.090000000000003</v>
      </c>
      <c r="D37" s="60">
        <v>40.79</v>
      </c>
      <c r="E37" s="60">
        <v>40.21</v>
      </c>
      <c r="F37" s="60">
        <v>40.47</v>
      </c>
      <c r="G37" s="60">
        <v>39.950000000000003</v>
      </c>
      <c r="H37" s="60">
        <v>40.14</v>
      </c>
      <c r="I37" s="177">
        <v>40.29</v>
      </c>
      <c r="J37" s="181">
        <v>40.18</v>
      </c>
      <c r="K37" s="178"/>
      <c r="L37" s="1"/>
    </row>
    <row r="38" spans="2:12">
      <c r="B38" s="1">
        <v>18</v>
      </c>
      <c r="C38" s="59">
        <v>40.15</v>
      </c>
      <c r="D38" s="60">
        <v>40.5</v>
      </c>
      <c r="E38" s="60">
        <v>40.049999999999997</v>
      </c>
      <c r="F38" s="60">
        <v>40.35</v>
      </c>
      <c r="G38" s="60">
        <v>39.909999999999997</v>
      </c>
      <c r="H38" s="60">
        <v>40.04</v>
      </c>
      <c r="I38" s="177">
        <v>40.46</v>
      </c>
      <c r="J38" s="181">
        <v>40.22</v>
      </c>
      <c r="K38" s="178"/>
      <c r="L38" s="1"/>
    </row>
    <row r="39" spans="2:12">
      <c r="B39" s="1">
        <v>19</v>
      </c>
      <c r="C39" s="59">
        <v>40.35</v>
      </c>
      <c r="D39" s="60">
        <v>41.46</v>
      </c>
      <c r="E39" s="60">
        <v>41.03</v>
      </c>
      <c r="F39" s="60">
        <v>40.520000000000003</v>
      </c>
      <c r="G39" s="60">
        <v>40.090000000000003</v>
      </c>
      <c r="H39" s="60">
        <v>40.03</v>
      </c>
      <c r="I39" s="177">
        <v>40.85</v>
      </c>
      <c r="J39" s="181">
        <v>40.299999999999997</v>
      </c>
      <c r="K39" s="178"/>
      <c r="L39" s="1"/>
    </row>
    <row r="40" spans="2:12">
      <c r="B40" s="1">
        <v>20</v>
      </c>
      <c r="C40" s="59">
        <v>40.200000000000003</v>
      </c>
      <c r="D40" s="60">
        <v>40.35</v>
      </c>
      <c r="E40" s="60">
        <v>39.97</v>
      </c>
      <c r="F40" s="60">
        <v>40.92</v>
      </c>
      <c r="G40" s="60">
        <v>39.93</v>
      </c>
      <c r="H40" s="60">
        <v>40.119999999999997</v>
      </c>
      <c r="I40" s="177">
        <v>40.35</v>
      </c>
      <c r="J40" s="181">
        <v>42.44</v>
      </c>
      <c r="K40" s="178"/>
      <c r="L40" s="1"/>
    </row>
    <row r="41" spans="2:12">
      <c r="B41" s="1">
        <v>21</v>
      </c>
      <c r="C41" s="59">
        <v>40.229999999999997</v>
      </c>
      <c r="D41" s="60">
        <v>40.29</v>
      </c>
      <c r="E41" s="60">
        <v>39.97</v>
      </c>
      <c r="F41" s="60">
        <v>40.479999999999997</v>
      </c>
      <c r="G41" s="60">
        <v>40.56</v>
      </c>
      <c r="H41" s="60">
        <v>40.06</v>
      </c>
      <c r="I41" s="177">
        <v>40.270000000000003</v>
      </c>
      <c r="J41" s="181">
        <v>39.97</v>
      </c>
      <c r="K41" s="178"/>
      <c r="L41" s="1"/>
    </row>
    <row r="42" spans="2:12">
      <c r="B42" s="1">
        <v>22</v>
      </c>
      <c r="C42" s="59">
        <v>40.31</v>
      </c>
      <c r="D42" s="60">
        <v>40.4</v>
      </c>
      <c r="E42" s="60">
        <v>40.01</v>
      </c>
      <c r="F42" s="60">
        <v>40.479999999999997</v>
      </c>
      <c r="G42" s="60">
        <v>40.049999999999997</v>
      </c>
      <c r="H42" s="60">
        <v>40.159999999999997</v>
      </c>
      <c r="I42" s="177">
        <v>41.12</v>
      </c>
      <c r="J42" s="181">
        <v>40.22</v>
      </c>
      <c r="K42" s="178"/>
      <c r="L42" s="1"/>
    </row>
    <row r="43" spans="2:12">
      <c r="B43" s="1">
        <v>23</v>
      </c>
      <c r="C43" s="59">
        <v>40.340000000000003</v>
      </c>
      <c r="D43" s="60">
        <v>40.630000000000003</v>
      </c>
      <c r="E43" s="60">
        <v>40.1</v>
      </c>
      <c r="F43" s="60">
        <v>40.479999999999997</v>
      </c>
      <c r="G43" s="60">
        <v>40.130000000000003</v>
      </c>
      <c r="H43" s="60">
        <v>39.950000000000003</v>
      </c>
      <c r="I43" s="177">
        <v>40.24</v>
      </c>
      <c r="J43" s="181">
        <v>40.07</v>
      </c>
      <c r="K43" s="178"/>
      <c r="L43" s="1"/>
    </row>
    <row r="44" spans="2:12">
      <c r="B44" s="1">
        <v>24</v>
      </c>
      <c r="C44" s="59">
        <v>40.28</v>
      </c>
      <c r="D44" s="60">
        <v>40.42</v>
      </c>
      <c r="E44" s="60">
        <v>39.950000000000003</v>
      </c>
      <c r="F44" s="60">
        <v>40.700000000000003</v>
      </c>
      <c r="G44" s="60">
        <v>39.86</v>
      </c>
      <c r="H44" s="60">
        <v>40.200000000000003</v>
      </c>
      <c r="I44" s="177">
        <v>40.26</v>
      </c>
      <c r="J44" s="181">
        <v>40.11</v>
      </c>
      <c r="K44" s="178"/>
      <c r="L44" s="1"/>
    </row>
    <row r="45" spans="2:12">
      <c r="B45" s="1">
        <v>25</v>
      </c>
      <c r="C45" s="59">
        <v>40.380000000000003</v>
      </c>
      <c r="D45" s="60">
        <v>40.659999999999997</v>
      </c>
      <c r="E45" s="60">
        <v>39.94</v>
      </c>
      <c r="F45" s="60">
        <v>41.21</v>
      </c>
      <c r="G45" s="60">
        <v>39.83</v>
      </c>
      <c r="H45" s="60">
        <v>39.99</v>
      </c>
      <c r="I45" s="177">
        <v>40.53</v>
      </c>
      <c r="J45" s="181">
        <v>40.090000000000003</v>
      </c>
      <c r="K45" s="178"/>
      <c r="L45" s="1"/>
    </row>
    <row r="46" spans="2:12">
      <c r="B46" s="1">
        <v>26</v>
      </c>
      <c r="C46" s="59"/>
      <c r="D46" s="60">
        <v>40.39</v>
      </c>
      <c r="E46" s="60">
        <v>40.270000000000003</v>
      </c>
      <c r="F46" s="60">
        <v>40.51</v>
      </c>
      <c r="G46" s="60">
        <v>39.869999999999997</v>
      </c>
      <c r="H46" s="60">
        <v>39.93</v>
      </c>
      <c r="I46" s="177">
        <v>40.380000000000003</v>
      </c>
      <c r="J46" s="181">
        <v>40.28</v>
      </c>
      <c r="K46" s="178"/>
      <c r="L46" s="1"/>
    </row>
    <row r="47" spans="2:12">
      <c r="B47" s="1">
        <v>27</v>
      </c>
      <c r="C47" s="59"/>
      <c r="D47" s="60">
        <v>40.36</v>
      </c>
      <c r="E47" s="60">
        <v>40.74</v>
      </c>
      <c r="F47" s="60">
        <v>41.28</v>
      </c>
      <c r="G47" s="60">
        <v>39.880000000000003</v>
      </c>
      <c r="H47" s="60">
        <v>40.049999999999997</v>
      </c>
      <c r="I47" s="177">
        <v>41.81</v>
      </c>
      <c r="J47" s="181">
        <v>40.1</v>
      </c>
      <c r="K47" s="178"/>
      <c r="L47" s="1"/>
    </row>
    <row r="48" spans="2:12">
      <c r="B48" s="1">
        <v>28</v>
      </c>
      <c r="C48" s="59"/>
      <c r="D48" s="60">
        <v>40.25</v>
      </c>
      <c r="E48" s="60">
        <v>39.909999999999997</v>
      </c>
      <c r="F48" s="60">
        <v>40.4</v>
      </c>
      <c r="G48" s="60">
        <v>40.14</v>
      </c>
      <c r="H48" s="60">
        <v>39.86</v>
      </c>
      <c r="I48" s="177"/>
      <c r="J48" s="181">
        <v>40.299999999999997</v>
      </c>
      <c r="K48" s="178"/>
      <c r="L48" s="1"/>
    </row>
    <row r="49" spans="2:12">
      <c r="B49" s="1">
        <v>29</v>
      </c>
      <c r="C49" s="59"/>
      <c r="D49" s="60">
        <v>40.33</v>
      </c>
      <c r="E49" s="60">
        <v>40.299999999999997</v>
      </c>
      <c r="F49" s="60">
        <v>40.49</v>
      </c>
      <c r="G49" s="60">
        <v>40.049999999999997</v>
      </c>
      <c r="H49" s="60">
        <v>40.39</v>
      </c>
      <c r="I49" s="177"/>
      <c r="J49" s="181"/>
      <c r="K49" s="178"/>
      <c r="L49" s="1"/>
    </row>
    <row r="50" spans="2:12">
      <c r="B50" s="1">
        <v>30</v>
      </c>
      <c r="C50" s="59"/>
      <c r="D50" s="60">
        <v>40.21</v>
      </c>
      <c r="E50" s="60">
        <v>40.56</v>
      </c>
      <c r="F50" s="60">
        <v>40.69</v>
      </c>
      <c r="G50" s="60">
        <v>40.04</v>
      </c>
      <c r="H50" s="60">
        <v>40.03</v>
      </c>
      <c r="I50" s="177"/>
      <c r="J50" s="181"/>
      <c r="K50" s="178"/>
      <c r="L50" s="1"/>
    </row>
    <row r="51" spans="2:12">
      <c r="B51" s="1">
        <v>31</v>
      </c>
      <c r="C51" s="59"/>
      <c r="D51" s="60">
        <v>40.42</v>
      </c>
      <c r="E51" s="60">
        <v>40.770000000000003</v>
      </c>
      <c r="F51" s="60">
        <v>40.61</v>
      </c>
      <c r="G51" s="60">
        <v>40.119999999999997</v>
      </c>
      <c r="H51" s="60">
        <v>40.14</v>
      </c>
      <c r="I51" s="177"/>
      <c r="J51" s="181"/>
      <c r="K51" s="178"/>
      <c r="L51" s="1"/>
    </row>
    <row r="52" spans="2:12">
      <c r="B52" s="1">
        <v>32</v>
      </c>
      <c r="C52" s="59"/>
      <c r="D52" s="60">
        <v>40.42</v>
      </c>
      <c r="E52" s="60">
        <v>40.29</v>
      </c>
      <c r="F52" s="60">
        <v>40.729999999999997</v>
      </c>
      <c r="G52" s="60">
        <v>40.04</v>
      </c>
      <c r="H52" s="60">
        <v>39.85</v>
      </c>
      <c r="I52" s="177"/>
      <c r="J52" s="181"/>
      <c r="K52" s="178"/>
      <c r="L52" s="1"/>
    </row>
    <row r="53" spans="2:12">
      <c r="B53" s="1">
        <v>33</v>
      </c>
      <c r="C53" s="59"/>
      <c r="D53" s="60">
        <v>40.700000000000003</v>
      </c>
      <c r="E53" s="60">
        <v>40.81</v>
      </c>
      <c r="F53" s="60">
        <v>40.75</v>
      </c>
      <c r="G53" s="60">
        <v>40.1</v>
      </c>
      <c r="H53" s="60">
        <v>39.979999999999997</v>
      </c>
      <c r="I53" s="177"/>
      <c r="J53" s="181"/>
      <c r="K53" s="178"/>
      <c r="L53" s="1"/>
    </row>
    <row r="54" spans="2:12">
      <c r="B54" s="1">
        <v>34</v>
      </c>
      <c r="C54" s="59"/>
      <c r="D54" s="60">
        <v>40.36</v>
      </c>
      <c r="E54" s="60">
        <v>40.36</v>
      </c>
      <c r="F54" s="60">
        <v>40.659999999999997</v>
      </c>
      <c r="G54" s="60">
        <v>40.049999999999997</v>
      </c>
      <c r="H54" s="60">
        <v>41</v>
      </c>
      <c r="I54" s="177"/>
      <c r="J54" s="181"/>
      <c r="K54" s="178"/>
      <c r="L54" s="1"/>
    </row>
    <row r="55" spans="2:12">
      <c r="B55" s="1">
        <v>35</v>
      </c>
      <c r="C55" s="59"/>
      <c r="D55" s="60">
        <v>40.21</v>
      </c>
      <c r="E55" s="60">
        <v>40.119999999999997</v>
      </c>
      <c r="F55" s="60">
        <v>40.49</v>
      </c>
      <c r="G55" s="60">
        <v>40.630000000000003</v>
      </c>
      <c r="H55" s="60">
        <v>40.57</v>
      </c>
      <c r="I55" s="177"/>
      <c r="J55" s="181"/>
      <c r="K55" s="178"/>
      <c r="L55" s="1"/>
    </row>
    <row r="56" spans="2:12">
      <c r="B56" s="1">
        <v>36</v>
      </c>
      <c r="C56" s="59"/>
      <c r="D56" s="60">
        <v>40.4</v>
      </c>
      <c r="E56" s="60">
        <v>40.17</v>
      </c>
      <c r="F56" s="60">
        <v>40.69</v>
      </c>
      <c r="G56" s="60">
        <v>40.21</v>
      </c>
      <c r="H56" s="60">
        <v>40.4</v>
      </c>
      <c r="I56" s="177"/>
      <c r="J56" s="181"/>
      <c r="K56" s="178"/>
      <c r="L56" s="1"/>
    </row>
    <row r="57" spans="2:12">
      <c r="B57" s="1">
        <v>37</v>
      </c>
      <c r="C57" s="59"/>
      <c r="D57" s="60">
        <v>41.95</v>
      </c>
      <c r="E57" s="60">
        <v>40.53</v>
      </c>
      <c r="F57" s="60">
        <v>40.590000000000003</v>
      </c>
      <c r="G57" s="60">
        <v>41.36</v>
      </c>
      <c r="H57" s="60">
        <v>40.159999999999997</v>
      </c>
      <c r="I57" s="177"/>
      <c r="J57" s="181"/>
      <c r="K57" s="178"/>
      <c r="L57" s="1"/>
    </row>
    <row r="58" spans="2:12">
      <c r="B58" s="1">
        <v>38</v>
      </c>
      <c r="C58" s="59"/>
      <c r="D58" s="60">
        <v>40.46</v>
      </c>
      <c r="E58" s="60">
        <v>40.08</v>
      </c>
      <c r="F58" s="60">
        <v>40.92</v>
      </c>
      <c r="G58" s="60">
        <v>40.17</v>
      </c>
      <c r="H58" s="60">
        <v>40.24</v>
      </c>
      <c r="I58" s="177"/>
      <c r="J58" s="181"/>
      <c r="K58" s="178"/>
      <c r="L58" s="1"/>
    </row>
    <row r="59" spans="2:12">
      <c r="B59" s="1">
        <v>39</v>
      </c>
      <c r="C59" s="59"/>
      <c r="D59" s="60">
        <v>40.33</v>
      </c>
      <c r="E59" s="60">
        <v>40.119999999999997</v>
      </c>
      <c r="F59" s="60">
        <v>40.840000000000003</v>
      </c>
      <c r="G59" s="60">
        <v>40.1</v>
      </c>
      <c r="H59" s="60">
        <v>40.520000000000003</v>
      </c>
      <c r="I59" s="177"/>
      <c r="J59" s="181"/>
      <c r="K59" s="178"/>
      <c r="L59" s="1"/>
    </row>
    <row r="60" spans="2:12">
      <c r="B60" s="1">
        <v>40</v>
      </c>
      <c r="C60" s="59"/>
      <c r="D60" s="60">
        <v>40.32</v>
      </c>
      <c r="E60" s="60">
        <v>40.119999999999997</v>
      </c>
      <c r="F60" s="60"/>
      <c r="G60" s="60">
        <v>40.07</v>
      </c>
      <c r="H60" s="60">
        <v>40.270000000000003</v>
      </c>
      <c r="I60" s="177"/>
      <c r="J60" s="181"/>
      <c r="K60" s="178"/>
      <c r="L60" s="1"/>
    </row>
    <row r="61" spans="2:12">
      <c r="B61" s="1">
        <v>41</v>
      </c>
      <c r="C61" s="59"/>
      <c r="D61" s="60">
        <v>40.31</v>
      </c>
      <c r="E61" s="60">
        <v>40.07</v>
      </c>
      <c r="F61" s="60"/>
      <c r="G61" s="60">
        <v>40.07</v>
      </c>
      <c r="H61" s="60">
        <v>41.05</v>
      </c>
      <c r="I61" s="177"/>
      <c r="J61" s="181"/>
      <c r="K61" s="178"/>
      <c r="L61" s="1"/>
    </row>
    <row r="62" spans="2:12">
      <c r="B62" s="1">
        <v>42</v>
      </c>
      <c r="C62" s="59"/>
      <c r="D62" s="60">
        <v>40.39</v>
      </c>
      <c r="E62" s="60">
        <v>40.07</v>
      </c>
      <c r="F62" s="60"/>
      <c r="G62" s="60">
        <v>40.11</v>
      </c>
      <c r="H62" s="60">
        <v>39.97</v>
      </c>
      <c r="I62" s="177"/>
      <c r="J62" s="181"/>
      <c r="K62" s="178"/>
      <c r="L62" s="1"/>
    </row>
    <row r="63" spans="2:12">
      <c r="B63" s="1">
        <v>43</v>
      </c>
      <c r="C63" s="59"/>
      <c r="D63" s="60">
        <v>40.79</v>
      </c>
      <c r="E63" s="60">
        <v>40.020000000000003</v>
      </c>
      <c r="F63" s="60"/>
      <c r="G63" s="60">
        <v>40.049999999999997</v>
      </c>
      <c r="H63" s="60">
        <v>39.979999999999997</v>
      </c>
      <c r="I63" s="177"/>
      <c r="J63" s="181"/>
      <c r="K63" s="178"/>
      <c r="L63" s="1"/>
    </row>
    <row r="64" spans="2:12">
      <c r="B64" s="1">
        <v>44</v>
      </c>
      <c r="C64" s="59"/>
      <c r="D64" s="60"/>
      <c r="E64" s="60">
        <v>40.15</v>
      </c>
      <c r="F64" s="60"/>
      <c r="G64" s="60">
        <v>40.4</v>
      </c>
      <c r="H64" s="60">
        <v>40.17</v>
      </c>
      <c r="I64" s="177"/>
      <c r="J64" s="181"/>
      <c r="K64" s="178"/>
      <c r="L64" s="1"/>
    </row>
    <row r="65" spans="2:12">
      <c r="B65" s="1">
        <v>45</v>
      </c>
      <c r="C65" s="59"/>
      <c r="D65" s="60"/>
      <c r="E65" s="60">
        <v>40</v>
      </c>
      <c r="F65" s="60"/>
      <c r="G65" s="60">
        <v>40.909999999999997</v>
      </c>
      <c r="H65" s="60">
        <v>40.15</v>
      </c>
      <c r="I65" s="177"/>
      <c r="J65" s="181"/>
      <c r="K65" s="178"/>
      <c r="L65" s="1"/>
    </row>
    <row r="66" spans="2:12">
      <c r="B66" s="1">
        <v>46</v>
      </c>
      <c r="C66" s="59"/>
      <c r="D66" s="60"/>
      <c r="E66" s="60">
        <v>39.94</v>
      </c>
      <c r="F66" s="60"/>
      <c r="G66" s="60">
        <v>40.950000000000003</v>
      </c>
      <c r="H66" s="60">
        <v>40.090000000000003</v>
      </c>
      <c r="I66" s="177"/>
      <c r="J66" s="181"/>
      <c r="K66" s="178"/>
      <c r="L66" s="1"/>
    </row>
    <row r="67" spans="2:12">
      <c r="B67" s="1">
        <v>47</v>
      </c>
      <c r="C67" s="59"/>
      <c r="D67" s="60"/>
      <c r="E67" s="60">
        <v>40.049999999999997</v>
      </c>
      <c r="F67" s="60"/>
      <c r="G67" s="60">
        <v>39.92</v>
      </c>
      <c r="H67" s="60">
        <v>40.06</v>
      </c>
      <c r="I67" s="177"/>
      <c r="J67" s="181"/>
      <c r="K67" s="178"/>
      <c r="L67" s="1"/>
    </row>
    <row r="68" spans="2:12">
      <c r="B68" s="1">
        <v>48</v>
      </c>
      <c r="C68" s="59"/>
      <c r="D68" s="60"/>
      <c r="E68" s="60">
        <v>39.82</v>
      </c>
      <c r="F68" s="60"/>
      <c r="G68" s="60">
        <v>39.92</v>
      </c>
      <c r="H68" s="60">
        <v>40.24</v>
      </c>
      <c r="I68" s="177"/>
      <c r="J68" s="181"/>
      <c r="K68" s="178"/>
      <c r="L68" s="1"/>
    </row>
    <row r="69" spans="2:12">
      <c r="B69" s="1">
        <v>49</v>
      </c>
      <c r="C69" s="59"/>
      <c r="D69" s="60"/>
      <c r="E69" s="60">
        <v>39.869999999999997</v>
      </c>
      <c r="F69" s="60"/>
      <c r="G69" s="60">
        <v>40.35</v>
      </c>
      <c r="H69" s="60">
        <v>40.26</v>
      </c>
      <c r="I69" s="177"/>
      <c r="J69" s="181"/>
      <c r="K69" s="178"/>
      <c r="L69" s="1"/>
    </row>
    <row r="70" spans="2:12">
      <c r="B70" s="1">
        <v>50</v>
      </c>
      <c r="C70" s="59"/>
      <c r="D70" s="60"/>
      <c r="E70" s="60">
        <v>40.11</v>
      </c>
      <c r="F70" s="60"/>
      <c r="G70" s="60">
        <v>39.96</v>
      </c>
      <c r="H70" s="60"/>
      <c r="I70" s="177"/>
      <c r="J70" s="181"/>
      <c r="K70" s="178"/>
      <c r="L70" s="1"/>
    </row>
    <row r="71" spans="2:12">
      <c r="B71" s="1">
        <v>51</v>
      </c>
      <c r="C71" s="59"/>
      <c r="D71" s="60"/>
      <c r="E71" s="60">
        <v>40.4</v>
      </c>
      <c r="F71" s="60"/>
      <c r="G71" s="60">
        <v>40.159999999999997</v>
      </c>
      <c r="H71" s="60"/>
      <c r="I71" s="177"/>
      <c r="J71" s="181"/>
      <c r="K71" s="178"/>
      <c r="L71" s="1"/>
    </row>
    <row r="72" spans="2:12">
      <c r="B72" s="1">
        <v>52</v>
      </c>
      <c r="C72" s="59"/>
      <c r="D72" s="60"/>
      <c r="E72" s="60">
        <v>40.799999999999997</v>
      </c>
      <c r="F72" s="60"/>
      <c r="G72" s="60">
        <v>39.89</v>
      </c>
      <c r="H72" s="60"/>
      <c r="I72" s="177"/>
      <c r="J72" s="181"/>
      <c r="K72" s="178"/>
      <c r="L72" s="1"/>
    </row>
    <row r="73" spans="2:12">
      <c r="B73" s="1">
        <v>53</v>
      </c>
      <c r="C73" s="59"/>
      <c r="D73" s="60"/>
      <c r="E73" s="60">
        <v>40.64</v>
      </c>
      <c r="F73" s="60"/>
      <c r="G73" s="60">
        <v>39.89</v>
      </c>
      <c r="H73" s="60"/>
      <c r="I73" s="177"/>
      <c r="J73" s="181"/>
      <c r="K73" s="178"/>
      <c r="L73" s="1"/>
    </row>
    <row r="74" spans="2:12">
      <c r="B74" s="1">
        <v>54</v>
      </c>
      <c r="C74" s="59"/>
      <c r="D74" s="60"/>
      <c r="E74" s="60">
        <v>40.200000000000003</v>
      </c>
      <c r="F74" s="60"/>
      <c r="G74" s="60">
        <v>39.89</v>
      </c>
      <c r="H74" s="60"/>
      <c r="I74" s="177"/>
      <c r="J74" s="181"/>
      <c r="K74" s="178"/>
      <c r="L74" s="1"/>
    </row>
    <row r="75" spans="2:12">
      <c r="B75" s="1">
        <v>55</v>
      </c>
      <c r="C75" s="59"/>
      <c r="D75" s="60"/>
      <c r="E75" s="60">
        <v>40.08</v>
      </c>
      <c r="F75" s="60"/>
      <c r="G75" s="60">
        <v>40</v>
      </c>
      <c r="H75" s="60"/>
      <c r="I75" s="177"/>
      <c r="J75" s="181"/>
      <c r="K75" s="178"/>
      <c r="L75" s="1"/>
    </row>
    <row r="76" spans="2:12">
      <c r="B76" s="1">
        <v>56</v>
      </c>
      <c r="C76" s="59"/>
      <c r="D76" s="60"/>
      <c r="E76" s="60">
        <v>40</v>
      </c>
      <c r="F76" s="60"/>
      <c r="G76" s="60">
        <v>40.15</v>
      </c>
      <c r="H76" s="60"/>
      <c r="I76" s="177"/>
      <c r="J76" s="181"/>
      <c r="K76" s="178"/>
      <c r="L76" s="1"/>
    </row>
    <row r="77" spans="2:12">
      <c r="B77" s="1">
        <v>57</v>
      </c>
      <c r="C77" s="114"/>
      <c r="D77" s="60"/>
      <c r="E77" s="60">
        <v>40.11</v>
      </c>
      <c r="F77" s="60"/>
      <c r="G77" s="60">
        <v>39.950000000000003</v>
      </c>
      <c r="H77" s="60"/>
      <c r="I77" s="178"/>
      <c r="J77" s="182"/>
      <c r="K77" s="178"/>
      <c r="L77" s="1"/>
    </row>
    <row r="78" spans="2:12">
      <c r="B78" s="1">
        <v>58</v>
      </c>
      <c r="C78" s="183"/>
      <c r="D78" s="177"/>
      <c r="E78" s="177">
        <v>39.979999999999997</v>
      </c>
      <c r="F78" s="177"/>
      <c r="G78" s="177">
        <v>40.090000000000003</v>
      </c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>
        <v>40.03</v>
      </c>
      <c r="F79" s="177"/>
      <c r="G79" s="177">
        <v>39.840000000000003</v>
      </c>
      <c r="H79" s="177"/>
      <c r="I79" s="177"/>
      <c r="J79" s="181"/>
      <c r="K79" s="177"/>
    </row>
    <row r="80" spans="2:12">
      <c r="B80" s="1">
        <v>60</v>
      </c>
      <c r="C80" s="183"/>
      <c r="D80" s="177"/>
      <c r="E80" s="177">
        <v>40.020000000000003</v>
      </c>
      <c r="F80" s="177"/>
      <c r="G80" s="177">
        <v>40.22</v>
      </c>
      <c r="H80" s="177"/>
      <c r="I80" s="177"/>
      <c r="J80" s="181"/>
      <c r="K80" s="177"/>
    </row>
    <row r="81" spans="2:11">
      <c r="B81" s="1">
        <v>61</v>
      </c>
      <c r="C81" s="183"/>
      <c r="D81" s="177"/>
      <c r="E81" s="177">
        <v>39.94</v>
      </c>
      <c r="F81" s="177"/>
      <c r="G81" s="177">
        <v>40.450000000000003</v>
      </c>
      <c r="H81" s="177"/>
      <c r="I81" s="177"/>
      <c r="J81" s="181"/>
      <c r="K81" s="177"/>
    </row>
    <row r="82" spans="2:11">
      <c r="B82" s="1">
        <v>62</v>
      </c>
      <c r="C82" s="183"/>
      <c r="D82" s="177"/>
      <c r="E82" s="177">
        <v>40.53</v>
      </c>
      <c r="F82" s="177"/>
      <c r="G82" s="177">
        <v>40.270000000000003</v>
      </c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83"/>
  <sheetViews>
    <sheetView topLeftCell="A46" zoomScale="90" zoomScaleNormal="90" workbookViewId="0">
      <selection activeCell="H24" sqref="H24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115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403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 thickBot="1">
      <c r="A8" s="145">
        <v>1</v>
      </c>
      <c r="B8" s="196" t="s">
        <v>255</v>
      </c>
      <c r="C8" s="148" t="s">
        <v>96</v>
      </c>
      <c r="D8" s="189">
        <f>COUNTA(C21:C85)</f>
        <v>25</v>
      </c>
      <c r="E8" s="153">
        <f>COUNTA(C21:C85)</f>
        <v>25</v>
      </c>
      <c r="F8" s="393">
        <f>MIN(C21:C84)</f>
        <v>40.01</v>
      </c>
      <c r="G8" s="192">
        <f>AVERAGE(C21:C87)</f>
        <v>41.163199999999996</v>
      </c>
      <c r="H8" s="134">
        <v>2</v>
      </c>
      <c r="I8" s="158">
        <f>G8-F8</f>
        <v>1.1531999999999982</v>
      </c>
      <c r="J8" s="163">
        <v>1.1956018518518517E-2</v>
      </c>
      <c r="K8" s="170">
        <f>J8</f>
        <v>1.1956018518518517E-2</v>
      </c>
      <c r="L8" s="171">
        <f>K8</f>
        <v>1.1956018518518517E-2</v>
      </c>
      <c r="M8" s="187" t="s">
        <v>132</v>
      </c>
      <c r="N8" s="135"/>
      <c r="O8" s="133"/>
      <c r="P8" s="42"/>
    </row>
    <row r="9" spans="1:16" s="3" customFormat="1" ht="30" customHeight="1">
      <c r="A9" s="146">
        <v>2</v>
      </c>
      <c r="B9" s="152" t="s">
        <v>256</v>
      </c>
      <c r="C9" s="149" t="s">
        <v>233</v>
      </c>
      <c r="D9" s="43">
        <f>COUNTA(D21:D85)+D8+1</f>
        <v>76</v>
      </c>
      <c r="E9" s="154">
        <f>COUNTA(D21:D85)+1</f>
        <v>51</v>
      </c>
      <c r="F9" s="404">
        <f>MIN(D21:D84)</f>
        <v>39.94</v>
      </c>
      <c r="G9" s="111">
        <f>AVERAGE(D21:D86)</f>
        <v>40.208199999999991</v>
      </c>
      <c r="H9" s="41">
        <v>10</v>
      </c>
      <c r="I9" s="159">
        <f>G9-F9</f>
        <v>0.26819999999999311</v>
      </c>
      <c r="J9" s="164">
        <v>3.6828703703703704E-2</v>
      </c>
      <c r="K9" s="172">
        <f>J9-J8</f>
        <v>2.4872685185185185E-2</v>
      </c>
      <c r="L9" s="173">
        <f>K9</f>
        <v>2.4872685185185185E-2</v>
      </c>
      <c r="M9" s="188" t="s">
        <v>148</v>
      </c>
      <c r="N9" s="136"/>
      <c r="O9" s="108"/>
      <c r="P9" s="42"/>
    </row>
    <row r="10" spans="1:16" s="3" customFormat="1" ht="30" customHeight="1" thickBot="1">
      <c r="A10" s="146">
        <v>3</v>
      </c>
      <c r="B10" s="152" t="s">
        <v>255</v>
      </c>
      <c r="C10" s="149" t="s">
        <v>220</v>
      </c>
      <c r="D10" s="43">
        <f>COUNTA(E21:E85)+D9+1</f>
        <v>102</v>
      </c>
      <c r="E10" s="154">
        <f>COUNTA(E21:E85)+1</f>
        <v>26</v>
      </c>
      <c r="F10" s="392">
        <f>MIN(E21:E86)</f>
        <v>40.17</v>
      </c>
      <c r="G10" s="110">
        <f>AVERAGE(E21:E87)</f>
        <v>40.615199999999994</v>
      </c>
      <c r="H10" s="41">
        <v>1</v>
      </c>
      <c r="I10" s="159">
        <f t="shared" ref="I10:I15" si="0">G10-F10</f>
        <v>0.44519999999999271</v>
      </c>
      <c r="J10" s="164">
        <v>5.0162037037037033E-2</v>
      </c>
      <c r="K10" s="172">
        <f>J10-J9</f>
        <v>1.3333333333333329E-2</v>
      </c>
      <c r="L10" s="173">
        <f>K10+L8</f>
        <v>2.5289351851851848E-2</v>
      </c>
      <c r="M10" s="188" t="s">
        <v>155</v>
      </c>
      <c r="N10" s="137"/>
      <c r="O10" s="120"/>
      <c r="P10" s="42"/>
    </row>
    <row r="11" spans="1:16" s="3" customFormat="1" ht="30" customHeight="1" thickBot="1">
      <c r="A11" s="146">
        <v>4</v>
      </c>
      <c r="B11" s="152" t="s">
        <v>256</v>
      </c>
      <c r="C11" s="149" t="s">
        <v>226</v>
      </c>
      <c r="D11" s="43">
        <f>COUNTA(F21:F85)+D10+1</f>
        <v>166</v>
      </c>
      <c r="E11" s="154">
        <f>COUNTA(F21:F85)+1</f>
        <v>64</v>
      </c>
      <c r="F11" s="391">
        <f>MIN(F21:F86)</f>
        <v>39.6</v>
      </c>
      <c r="G11" s="110">
        <f>AVERAGE(F21:F86)</f>
        <v>39.936507936507937</v>
      </c>
      <c r="H11" s="41">
        <v>2</v>
      </c>
      <c r="I11" s="159">
        <f t="shared" si="0"/>
        <v>0.33650793650793531</v>
      </c>
      <c r="J11" s="164">
        <v>8.0868055555555554E-2</v>
      </c>
      <c r="K11" s="172">
        <f>J11-J10</f>
        <v>3.0706018518518521E-2</v>
      </c>
      <c r="L11" s="173">
        <f>K11+L9</f>
        <v>5.5578703703703707E-2</v>
      </c>
      <c r="M11" s="188" t="s">
        <v>292</v>
      </c>
      <c r="N11" s="136"/>
      <c r="O11" s="108"/>
      <c r="P11" s="42"/>
    </row>
    <row r="12" spans="1:16" s="3" customFormat="1" ht="30" customHeight="1">
      <c r="A12" s="146">
        <v>5</v>
      </c>
      <c r="B12" s="198" t="s">
        <v>255</v>
      </c>
      <c r="C12" s="150" t="s">
        <v>96</v>
      </c>
      <c r="D12" s="43">
        <f>COUNTA(G21:G85)+D11+1</f>
        <v>195</v>
      </c>
      <c r="E12" s="154">
        <f>COUNTA(G21:G85)+1</f>
        <v>29</v>
      </c>
      <c r="F12" s="191">
        <f>MIN(G21:G86)</f>
        <v>40.15</v>
      </c>
      <c r="G12" s="110">
        <f>AVERAGE(G21:G886)</f>
        <v>40.831785714285715</v>
      </c>
      <c r="H12" s="41">
        <v>2</v>
      </c>
      <c r="I12" s="159">
        <f t="shared" si="0"/>
        <v>0.68178571428571644</v>
      </c>
      <c r="J12" s="164">
        <v>9.6030092592592597E-2</v>
      </c>
      <c r="K12" s="172">
        <f>J12-J11</f>
        <v>1.5162037037037043E-2</v>
      </c>
      <c r="L12" s="173">
        <f t="shared" ref="L12:L15" si="1">K12+L10</f>
        <v>4.0451388888888891E-2</v>
      </c>
      <c r="M12" s="188" t="s">
        <v>293</v>
      </c>
      <c r="N12" s="137" t="s">
        <v>294</v>
      </c>
      <c r="O12" s="389" t="s">
        <v>295</v>
      </c>
    </row>
    <row r="13" spans="1:16" s="3" customFormat="1" ht="30" customHeight="1">
      <c r="A13" s="146">
        <v>6</v>
      </c>
      <c r="B13" s="198" t="s">
        <v>256</v>
      </c>
      <c r="C13" s="150" t="s">
        <v>222</v>
      </c>
      <c r="D13" s="43">
        <f>COUNTA(H21:H85)+D12+1</f>
        <v>257</v>
      </c>
      <c r="E13" s="154">
        <f>COUNTA(H21:H85)+1</f>
        <v>62</v>
      </c>
      <c r="F13" s="160">
        <f>MIN(H21:H86)</f>
        <v>39.770000000000003</v>
      </c>
      <c r="G13" s="110">
        <f>AVERAGE(H21:H86)</f>
        <v>40.144098360655732</v>
      </c>
      <c r="H13" s="41">
        <v>4</v>
      </c>
      <c r="I13" s="159">
        <f>G13-F13</f>
        <v>0.37409836065572932</v>
      </c>
      <c r="J13" s="164">
        <v>0.12563657407407408</v>
      </c>
      <c r="K13" s="172">
        <f t="shared" ref="K13:K15" si="2">J13-J12</f>
        <v>2.9606481481481484E-2</v>
      </c>
      <c r="L13" s="174">
        <f t="shared" si="1"/>
        <v>8.5185185185185197E-2</v>
      </c>
      <c r="M13" s="188" t="s">
        <v>192</v>
      </c>
      <c r="N13" s="136"/>
      <c r="O13" s="109"/>
    </row>
    <row r="14" spans="1:16" s="3" customFormat="1" ht="30" customHeight="1">
      <c r="A14" s="146">
        <v>7</v>
      </c>
      <c r="B14" s="198" t="s">
        <v>255</v>
      </c>
      <c r="C14" s="150" t="s">
        <v>233</v>
      </c>
      <c r="D14" s="43">
        <f>COUNTA(I21:I85)+D13+1</f>
        <v>296</v>
      </c>
      <c r="E14" s="154">
        <f>COUNTA(I21:I85)+1</f>
        <v>39</v>
      </c>
      <c r="F14" s="160">
        <f>MIN(I21:I86)</f>
        <v>40.159999999999997</v>
      </c>
      <c r="G14" s="67">
        <f>AVERAGE(I21:I86)</f>
        <v>40.769473684210524</v>
      </c>
      <c r="H14" s="41">
        <v>0</v>
      </c>
      <c r="I14" s="159">
        <f t="shared" si="0"/>
        <v>0.60947368421052772</v>
      </c>
      <c r="J14" s="164">
        <v>0.1451388888888889</v>
      </c>
      <c r="K14" s="172">
        <f t="shared" si="2"/>
        <v>1.950231481481482E-2</v>
      </c>
      <c r="L14" s="173">
        <f t="shared" si="1"/>
        <v>5.995370370370371E-2</v>
      </c>
      <c r="M14" s="188" t="s">
        <v>203</v>
      </c>
      <c r="N14" s="136"/>
      <c r="O14" s="109"/>
    </row>
    <row r="15" spans="1:16" s="3" customFormat="1" ht="30" customHeight="1" thickBot="1">
      <c r="A15" s="147" t="s">
        <v>37</v>
      </c>
      <c r="B15" s="197" t="s">
        <v>255</v>
      </c>
      <c r="C15" s="151" t="s">
        <v>238</v>
      </c>
      <c r="D15" s="190">
        <f>COUNTA(J21:J85)+D14+1</f>
        <v>340</v>
      </c>
      <c r="E15" s="155">
        <f>COUNTA(J21:J85)+1</f>
        <v>44</v>
      </c>
      <c r="F15" s="161">
        <f>MIN(J21:J86)</f>
        <v>40.090000000000003</v>
      </c>
      <c r="G15" s="138">
        <f>AVERAGE(J21:J86)</f>
        <v>40.59023255813954</v>
      </c>
      <c r="H15" s="139">
        <v>1</v>
      </c>
      <c r="I15" s="162">
        <f t="shared" si="0"/>
        <v>0.50023255813953682</v>
      </c>
      <c r="J15" s="165" t="str">
        <f>'Общие результаты'!G6</f>
        <v>4:00:05</v>
      </c>
      <c r="K15" s="175">
        <f t="shared" si="2"/>
        <v>2.1585648148148145E-2</v>
      </c>
      <c r="L15" s="176">
        <f>K15+L14</f>
        <v>8.1539351851851849E-2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AVERAGE(F8,F10,F12,F14,F15)</f>
        <v>40.116</v>
      </c>
      <c r="G16" s="73">
        <f>AVERAGE(G8,G10,G12,G14,G15)</f>
        <v>40.793978391327158</v>
      </c>
      <c r="H16" s="118" t="s">
        <v>257</v>
      </c>
      <c r="I16" s="74">
        <f>AVERAGE(I8,I10,I12,I14,I15)</f>
        <v>0.67797839132715443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AVERAGE(F9,F11,F13)</f>
        <v>39.770000000000003</v>
      </c>
      <c r="G17" s="49">
        <f>AVERAGE(G9,G11,G13)</f>
        <v>40.09626876572122</v>
      </c>
      <c r="H17" s="119" t="s">
        <v>258</v>
      </c>
      <c r="I17" s="50">
        <f>AVERAGE(I9,I11,I13)</f>
        <v>0.32626876572121927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39.986249999999998</v>
      </c>
      <c r="G18" s="53">
        <f>AVERAGE(C21:J90)</f>
        <v>40.413123123123114</v>
      </c>
      <c r="H18" s="54"/>
      <c r="I18" s="55">
        <f>AVERAGE(I8:I15)</f>
        <v>0.54608728172492871</v>
      </c>
      <c r="J18" s="47"/>
      <c r="K18" s="47"/>
      <c r="L18" s="47"/>
      <c r="M18" s="51"/>
      <c r="N18" s="51"/>
    </row>
    <row r="20" spans="1:14" ht="15.75" thickBot="1">
      <c r="C20" s="56" t="str">
        <f>B8</f>
        <v>Медведева Даша</v>
      </c>
      <c r="D20" s="56" t="str">
        <f>B9</f>
        <v>Новиков Герман</v>
      </c>
      <c r="E20" s="17" t="str">
        <f>B10</f>
        <v>Медведева Даша</v>
      </c>
      <c r="F20" s="17" t="str">
        <f>B11</f>
        <v>Новиков Герман</v>
      </c>
      <c r="G20" s="17" t="str">
        <f>B12</f>
        <v>Медведева Даша</v>
      </c>
      <c r="H20" s="17" t="str">
        <f>B13</f>
        <v>Новиков Герман</v>
      </c>
      <c r="I20" s="17" t="str">
        <f>B14</f>
        <v>Медведева Даша</v>
      </c>
      <c r="J20" s="17" t="str">
        <f>B15</f>
        <v>Медведева Даша</v>
      </c>
    </row>
    <row r="21" spans="1:14">
      <c r="B21" s="1">
        <v>1</v>
      </c>
      <c r="C21" s="57">
        <v>47.84</v>
      </c>
      <c r="D21" s="58">
        <v>40.97</v>
      </c>
      <c r="E21" s="58">
        <v>40.79</v>
      </c>
      <c r="F21" s="58">
        <v>40.31</v>
      </c>
      <c r="G21" s="58">
        <v>40.619999999999997</v>
      </c>
      <c r="H21" s="58">
        <v>40.15</v>
      </c>
      <c r="I21" s="179">
        <v>41.91</v>
      </c>
      <c r="J21" s="180">
        <v>41.39</v>
      </c>
      <c r="K21" s="177"/>
      <c r="M21" s="2"/>
      <c r="N21" s="2"/>
    </row>
    <row r="22" spans="1:14">
      <c r="B22" s="1">
        <v>2</v>
      </c>
      <c r="C22" s="59">
        <v>41.31</v>
      </c>
      <c r="D22" s="60">
        <v>40.39</v>
      </c>
      <c r="E22" s="60">
        <v>40.56</v>
      </c>
      <c r="F22" s="60">
        <v>40.14</v>
      </c>
      <c r="G22" s="60">
        <v>41.62</v>
      </c>
      <c r="H22" s="60">
        <v>40.19</v>
      </c>
      <c r="I22" s="177">
        <v>40.5</v>
      </c>
      <c r="J22" s="181">
        <v>40.76</v>
      </c>
      <c r="K22" s="177"/>
      <c r="M22" s="3"/>
      <c r="N22" s="3"/>
    </row>
    <row r="23" spans="1:14">
      <c r="B23" s="1">
        <v>3</v>
      </c>
      <c r="C23" s="59">
        <v>43.01</v>
      </c>
      <c r="D23" s="60">
        <v>40.340000000000003</v>
      </c>
      <c r="E23" s="60">
        <v>40.56</v>
      </c>
      <c r="F23" s="60">
        <v>40.26</v>
      </c>
      <c r="G23" s="60">
        <v>40.68</v>
      </c>
      <c r="H23" s="60">
        <v>40.15</v>
      </c>
      <c r="I23" s="177">
        <v>40.6</v>
      </c>
      <c r="J23" s="181">
        <v>40.54</v>
      </c>
      <c r="K23" s="177"/>
      <c r="M23" s="3"/>
      <c r="N23" s="3"/>
    </row>
    <row r="24" spans="1:14">
      <c r="B24" s="1">
        <v>4</v>
      </c>
      <c r="C24" s="59">
        <v>40.43</v>
      </c>
      <c r="D24" s="60">
        <v>40.549999999999997</v>
      </c>
      <c r="E24" s="60">
        <v>41.3</v>
      </c>
      <c r="F24" s="60">
        <v>40.1</v>
      </c>
      <c r="G24" s="60">
        <v>40.36</v>
      </c>
      <c r="H24" s="60">
        <v>40.04</v>
      </c>
      <c r="I24" s="177">
        <v>40.71</v>
      </c>
      <c r="J24" s="181">
        <v>40.71</v>
      </c>
      <c r="K24" s="177"/>
      <c r="M24" s="3"/>
      <c r="N24" s="3"/>
    </row>
    <row r="25" spans="1:14">
      <c r="B25" s="1">
        <v>5</v>
      </c>
      <c r="C25" s="59">
        <v>40.869999999999997</v>
      </c>
      <c r="D25" s="60">
        <v>40.299999999999997</v>
      </c>
      <c r="E25" s="60">
        <v>40.58</v>
      </c>
      <c r="F25" s="60">
        <v>40.020000000000003</v>
      </c>
      <c r="G25" s="60">
        <v>40.409999999999997</v>
      </c>
      <c r="H25" s="60">
        <v>40.11</v>
      </c>
      <c r="I25" s="177">
        <v>40.43</v>
      </c>
      <c r="J25" s="181">
        <v>41</v>
      </c>
      <c r="K25" s="177"/>
    </row>
    <row r="26" spans="1:14">
      <c r="B26" s="1">
        <v>6</v>
      </c>
      <c r="C26" s="59">
        <v>49.11</v>
      </c>
      <c r="D26" s="60">
        <v>40.11</v>
      </c>
      <c r="E26" s="60">
        <v>40.67</v>
      </c>
      <c r="F26" s="60">
        <v>40.11</v>
      </c>
      <c r="G26" s="60">
        <v>40.47</v>
      </c>
      <c r="H26" s="60">
        <v>40.200000000000003</v>
      </c>
      <c r="I26" s="177">
        <v>40.92</v>
      </c>
      <c r="J26" s="181">
        <v>40.479999999999997</v>
      </c>
      <c r="K26" s="177"/>
    </row>
    <row r="27" spans="1:14">
      <c r="B27" s="1">
        <v>7</v>
      </c>
      <c r="C27" s="59">
        <v>40.54</v>
      </c>
      <c r="D27" s="60">
        <v>39.97</v>
      </c>
      <c r="E27" s="60">
        <v>40.58</v>
      </c>
      <c r="F27" s="60">
        <v>39.950000000000003</v>
      </c>
      <c r="G27" s="60">
        <v>40.590000000000003</v>
      </c>
      <c r="H27" s="60">
        <v>39.96</v>
      </c>
      <c r="I27" s="177">
        <v>40.58</v>
      </c>
      <c r="J27" s="181">
        <v>40.9</v>
      </c>
      <c r="K27" s="177"/>
    </row>
    <row r="28" spans="1:14">
      <c r="B28" s="1">
        <v>8</v>
      </c>
      <c r="C28" s="59">
        <v>40.36</v>
      </c>
      <c r="D28" s="60">
        <v>40.22</v>
      </c>
      <c r="E28" s="60">
        <v>40.5</v>
      </c>
      <c r="F28" s="60">
        <v>40.020000000000003</v>
      </c>
      <c r="G28" s="60">
        <v>40.5</v>
      </c>
      <c r="H28" s="60">
        <v>39.89</v>
      </c>
      <c r="I28" s="177">
        <v>40.56</v>
      </c>
      <c r="J28" s="181">
        <v>40.35</v>
      </c>
      <c r="K28" s="177"/>
    </row>
    <row r="29" spans="1:14">
      <c r="B29" s="1">
        <v>9</v>
      </c>
      <c r="C29" s="72">
        <v>40.5</v>
      </c>
      <c r="D29" s="60">
        <v>40.04</v>
      </c>
      <c r="E29" s="60">
        <v>40.479999999999997</v>
      </c>
      <c r="F29" s="60">
        <v>39.85</v>
      </c>
      <c r="G29" s="60">
        <v>40.36</v>
      </c>
      <c r="H29" s="60">
        <v>39.85</v>
      </c>
      <c r="I29" s="177">
        <v>40.700000000000003</v>
      </c>
      <c r="J29" s="181">
        <v>40.729999999999997</v>
      </c>
      <c r="K29" s="177"/>
    </row>
    <row r="30" spans="1:14">
      <c r="B30" s="1">
        <v>10</v>
      </c>
      <c r="C30" s="59">
        <v>40.33</v>
      </c>
      <c r="D30" s="60">
        <v>40.01</v>
      </c>
      <c r="E30" s="60">
        <v>40.71</v>
      </c>
      <c r="F30" s="60">
        <v>39.869999999999997</v>
      </c>
      <c r="G30" s="60">
        <v>40.44</v>
      </c>
      <c r="H30" s="60">
        <v>39.93</v>
      </c>
      <c r="I30" s="177">
        <v>41.47</v>
      </c>
      <c r="J30" s="181">
        <v>40.85</v>
      </c>
      <c r="K30" s="177"/>
    </row>
    <row r="31" spans="1:14">
      <c r="B31" s="1">
        <v>11</v>
      </c>
      <c r="C31" s="59">
        <v>40.36</v>
      </c>
      <c r="D31" s="60">
        <v>40.229999999999997</v>
      </c>
      <c r="E31" s="60">
        <v>40.51</v>
      </c>
      <c r="F31" s="60">
        <v>39.65</v>
      </c>
      <c r="G31" s="60">
        <v>40.4</v>
      </c>
      <c r="H31" s="60">
        <v>40.159999999999997</v>
      </c>
      <c r="I31" s="177">
        <v>41.16</v>
      </c>
      <c r="J31" s="181">
        <v>40.700000000000003</v>
      </c>
      <c r="K31" s="177"/>
    </row>
    <row r="32" spans="1:14">
      <c r="B32" s="1">
        <v>12</v>
      </c>
      <c r="C32" s="59">
        <v>40.67</v>
      </c>
      <c r="D32" s="60">
        <v>40.08</v>
      </c>
      <c r="E32" s="60">
        <v>40.39</v>
      </c>
      <c r="F32" s="60">
        <v>39.99</v>
      </c>
      <c r="G32" s="60">
        <v>41.07</v>
      </c>
      <c r="H32" s="60">
        <v>40.520000000000003</v>
      </c>
      <c r="I32" s="177">
        <v>40.69</v>
      </c>
      <c r="J32" s="181">
        <v>40.81</v>
      </c>
      <c r="K32" s="177"/>
    </row>
    <row r="33" spans="2:12">
      <c r="B33" s="1">
        <v>13</v>
      </c>
      <c r="C33" s="59">
        <v>40.46</v>
      </c>
      <c r="D33" s="60">
        <v>39.96</v>
      </c>
      <c r="E33" s="60">
        <v>40.840000000000003</v>
      </c>
      <c r="F33" s="60">
        <v>39.99</v>
      </c>
      <c r="G33" s="60">
        <v>40.15</v>
      </c>
      <c r="H33" s="60">
        <v>40.42</v>
      </c>
      <c r="I33" s="177">
        <v>40.74</v>
      </c>
      <c r="J33" s="181">
        <v>40.64</v>
      </c>
      <c r="K33" s="178"/>
      <c r="L33" s="1"/>
    </row>
    <row r="34" spans="2:12">
      <c r="B34" s="1">
        <v>14</v>
      </c>
      <c r="C34" s="62">
        <v>40.19</v>
      </c>
      <c r="D34" s="60">
        <v>40.130000000000003</v>
      </c>
      <c r="E34" s="60">
        <v>40.71</v>
      </c>
      <c r="F34" s="60">
        <v>39.86</v>
      </c>
      <c r="G34" s="60">
        <v>40.619999999999997</v>
      </c>
      <c r="H34" s="60">
        <v>39.880000000000003</v>
      </c>
      <c r="I34" s="177">
        <v>40.76</v>
      </c>
      <c r="J34" s="181">
        <v>41.1</v>
      </c>
      <c r="K34" s="178"/>
      <c r="L34" s="1"/>
    </row>
    <row r="35" spans="2:12">
      <c r="B35" s="1">
        <v>15</v>
      </c>
      <c r="C35" s="59">
        <v>40.1</v>
      </c>
      <c r="D35" s="60">
        <v>40.1</v>
      </c>
      <c r="E35" s="60">
        <v>41.4</v>
      </c>
      <c r="F35" s="60">
        <v>39.75</v>
      </c>
      <c r="G35" s="60">
        <v>40.24</v>
      </c>
      <c r="H35" s="60">
        <v>39.94</v>
      </c>
      <c r="I35" s="177">
        <v>41.25</v>
      </c>
      <c r="J35" s="181">
        <v>40.47</v>
      </c>
      <c r="K35" s="178"/>
      <c r="L35" s="1"/>
    </row>
    <row r="36" spans="2:12">
      <c r="B36" s="1">
        <v>16</v>
      </c>
      <c r="C36" s="59">
        <v>40.24</v>
      </c>
      <c r="D36" s="76">
        <v>40.08</v>
      </c>
      <c r="E36" s="60">
        <v>40.58</v>
      </c>
      <c r="F36" s="60">
        <v>39.99</v>
      </c>
      <c r="G36" s="60">
        <v>40.76</v>
      </c>
      <c r="H36" s="60">
        <v>39.979999999999997</v>
      </c>
      <c r="I36" s="177">
        <v>41.03</v>
      </c>
      <c r="J36" s="181">
        <v>40.479999999999997</v>
      </c>
      <c r="K36" s="178"/>
      <c r="L36" s="1"/>
    </row>
    <row r="37" spans="2:12">
      <c r="B37" s="1">
        <v>17</v>
      </c>
      <c r="C37" s="59">
        <v>40.01</v>
      </c>
      <c r="D37" s="60">
        <v>40.270000000000003</v>
      </c>
      <c r="E37" s="60">
        <v>40.86</v>
      </c>
      <c r="F37" s="60">
        <v>39.85</v>
      </c>
      <c r="G37" s="60">
        <v>40.53</v>
      </c>
      <c r="H37" s="60">
        <v>39.94</v>
      </c>
      <c r="I37" s="177">
        <v>40.49</v>
      </c>
      <c r="J37" s="181">
        <v>40.51</v>
      </c>
      <c r="K37" s="178"/>
      <c r="L37" s="1"/>
    </row>
    <row r="38" spans="2:12">
      <c r="B38" s="1">
        <v>18</v>
      </c>
      <c r="C38" s="59">
        <v>40.44</v>
      </c>
      <c r="D38" s="60">
        <v>40.14</v>
      </c>
      <c r="E38" s="60">
        <v>40.17</v>
      </c>
      <c r="F38" s="60">
        <v>39.840000000000003</v>
      </c>
      <c r="G38" s="60">
        <v>40.39</v>
      </c>
      <c r="H38" s="60">
        <v>40.07</v>
      </c>
      <c r="I38" s="177">
        <v>40.47</v>
      </c>
      <c r="J38" s="181">
        <v>40.36</v>
      </c>
      <c r="K38" s="178"/>
      <c r="L38" s="1"/>
    </row>
    <row r="39" spans="2:12">
      <c r="B39" s="1">
        <v>19</v>
      </c>
      <c r="C39" s="59">
        <v>40.43</v>
      </c>
      <c r="D39" s="60">
        <v>40.19</v>
      </c>
      <c r="E39" s="60">
        <v>40.19</v>
      </c>
      <c r="F39" s="60">
        <v>39.85</v>
      </c>
      <c r="G39" s="60">
        <v>40.26</v>
      </c>
      <c r="H39" s="60">
        <v>41.84</v>
      </c>
      <c r="I39" s="177">
        <v>40.53</v>
      </c>
      <c r="J39" s="181">
        <v>40.35</v>
      </c>
      <c r="K39" s="178"/>
      <c r="L39" s="1"/>
    </row>
    <row r="40" spans="2:12">
      <c r="B40" s="1">
        <v>20</v>
      </c>
      <c r="C40" s="59">
        <v>40.090000000000003</v>
      </c>
      <c r="D40" s="60">
        <v>40.130000000000003</v>
      </c>
      <c r="E40" s="60">
        <v>40.57</v>
      </c>
      <c r="F40" s="60">
        <v>39.78</v>
      </c>
      <c r="G40" s="60">
        <v>41.17</v>
      </c>
      <c r="H40" s="60">
        <v>39.97</v>
      </c>
      <c r="I40" s="177">
        <v>40.36</v>
      </c>
      <c r="J40" s="181">
        <v>40.25</v>
      </c>
      <c r="K40" s="178"/>
      <c r="L40" s="1"/>
    </row>
    <row r="41" spans="2:12">
      <c r="B41" s="1">
        <v>21</v>
      </c>
      <c r="C41" s="59">
        <v>40.340000000000003</v>
      </c>
      <c r="D41" s="60">
        <v>40.090000000000003</v>
      </c>
      <c r="E41" s="60">
        <v>40.4</v>
      </c>
      <c r="F41" s="60">
        <v>39.770000000000003</v>
      </c>
      <c r="G41" s="60">
        <v>40.4</v>
      </c>
      <c r="H41" s="60">
        <v>39.96</v>
      </c>
      <c r="I41" s="177">
        <v>40.69</v>
      </c>
      <c r="J41" s="181">
        <v>40.1</v>
      </c>
      <c r="K41" s="178"/>
      <c r="L41" s="1"/>
    </row>
    <row r="42" spans="2:12">
      <c r="B42" s="1">
        <v>22</v>
      </c>
      <c r="C42" s="59">
        <v>40.21</v>
      </c>
      <c r="D42" s="60">
        <v>40.03</v>
      </c>
      <c r="E42" s="60">
        <v>40.36</v>
      </c>
      <c r="F42" s="60">
        <v>39.869999999999997</v>
      </c>
      <c r="G42" s="60">
        <v>40.4</v>
      </c>
      <c r="H42" s="60">
        <v>40.25</v>
      </c>
      <c r="I42" s="177">
        <v>41.88</v>
      </c>
      <c r="J42" s="181">
        <v>40.409999999999997</v>
      </c>
      <c r="K42" s="178"/>
      <c r="L42" s="1"/>
    </row>
    <row r="43" spans="2:12">
      <c r="B43" s="1">
        <v>23</v>
      </c>
      <c r="C43" s="59">
        <v>40.24</v>
      </c>
      <c r="D43" s="60">
        <v>39.97</v>
      </c>
      <c r="E43" s="60">
        <v>40.450000000000003</v>
      </c>
      <c r="F43" s="60">
        <v>39.76</v>
      </c>
      <c r="G43" s="60">
        <v>46.36</v>
      </c>
      <c r="H43" s="60">
        <v>39.92</v>
      </c>
      <c r="I43" s="177">
        <v>40.65</v>
      </c>
      <c r="J43" s="181">
        <v>40.090000000000003</v>
      </c>
      <c r="K43" s="178"/>
      <c r="L43" s="1"/>
    </row>
    <row r="44" spans="2:12">
      <c r="B44" s="1">
        <v>24</v>
      </c>
      <c r="C44" s="59">
        <v>40.44</v>
      </c>
      <c r="D44" s="60">
        <v>40.15</v>
      </c>
      <c r="E44" s="60">
        <v>40.53</v>
      </c>
      <c r="F44" s="60">
        <v>39.83</v>
      </c>
      <c r="G44" s="60">
        <v>41.87</v>
      </c>
      <c r="H44" s="60">
        <v>40.1</v>
      </c>
      <c r="I44" s="177">
        <v>40.42</v>
      </c>
      <c r="J44" s="181">
        <v>40.450000000000003</v>
      </c>
      <c r="K44" s="178"/>
      <c r="L44" s="1"/>
    </row>
    <row r="45" spans="2:12">
      <c r="B45" s="1">
        <v>25</v>
      </c>
      <c r="C45" s="59">
        <v>40.56</v>
      </c>
      <c r="D45" s="60">
        <v>40.25</v>
      </c>
      <c r="E45" s="60">
        <v>40.69</v>
      </c>
      <c r="F45" s="60">
        <v>40.26</v>
      </c>
      <c r="G45" s="60">
        <v>40.229999999999997</v>
      </c>
      <c r="H45" s="60">
        <v>40.049999999999997</v>
      </c>
      <c r="I45" s="177">
        <v>40.729999999999997</v>
      </c>
      <c r="J45" s="181">
        <v>40.25</v>
      </c>
      <c r="K45" s="178"/>
      <c r="L45" s="1"/>
    </row>
    <row r="46" spans="2:12">
      <c r="B46" s="1">
        <v>26</v>
      </c>
      <c r="C46" s="59"/>
      <c r="D46" s="60">
        <v>40.020000000000003</v>
      </c>
      <c r="E46" s="60"/>
      <c r="F46" s="60">
        <v>39.869999999999997</v>
      </c>
      <c r="G46" s="60">
        <v>40.479999999999997</v>
      </c>
      <c r="H46" s="60">
        <v>40.11</v>
      </c>
      <c r="I46" s="177">
        <v>40.86</v>
      </c>
      <c r="J46" s="181">
        <v>40.53</v>
      </c>
      <c r="K46" s="178"/>
      <c r="L46" s="1"/>
    </row>
    <row r="47" spans="2:12">
      <c r="B47" s="1">
        <v>27</v>
      </c>
      <c r="C47" s="59"/>
      <c r="D47" s="60">
        <v>40.61</v>
      </c>
      <c r="E47" s="60"/>
      <c r="F47" s="60">
        <v>39.86</v>
      </c>
      <c r="G47" s="60">
        <v>40.49</v>
      </c>
      <c r="H47" s="60">
        <v>39.99</v>
      </c>
      <c r="I47" s="177">
        <v>40.47</v>
      </c>
      <c r="J47" s="181">
        <v>41.09</v>
      </c>
      <c r="K47" s="178"/>
      <c r="L47" s="1"/>
    </row>
    <row r="48" spans="2:12">
      <c r="B48" s="1">
        <v>28</v>
      </c>
      <c r="C48" s="59"/>
      <c r="D48" s="60">
        <v>40.270000000000003</v>
      </c>
      <c r="E48" s="60"/>
      <c r="F48" s="60">
        <v>39.83</v>
      </c>
      <c r="G48" s="60">
        <v>41.42</v>
      </c>
      <c r="H48" s="60">
        <v>39.770000000000003</v>
      </c>
      <c r="I48" s="177">
        <v>40.6</v>
      </c>
      <c r="J48" s="181">
        <v>40.5</v>
      </c>
      <c r="K48" s="178"/>
      <c r="L48" s="1"/>
    </row>
    <row r="49" spans="2:12">
      <c r="B49" s="1">
        <v>29</v>
      </c>
      <c r="C49" s="59"/>
      <c r="D49" s="60">
        <v>40.76</v>
      </c>
      <c r="E49" s="60"/>
      <c r="F49" s="60">
        <v>40.03</v>
      </c>
      <c r="G49" s="60"/>
      <c r="H49" s="60">
        <v>39.85</v>
      </c>
      <c r="I49" s="177">
        <v>41.1</v>
      </c>
      <c r="J49" s="181">
        <v>40.31</v>
      </c>
      <c r="K49" s="178"/>
      <c r="L49" s="1"/>
    </row>
    <row r="50" spans="2:12">
      <c r="B50" s="1">
        <v>30</v>
      </c>
      <c r="C50" s="59"/>
      <c r="D50" s="60">
        <v>40.33</v>
      </c>
      <c r="E50" s="60"/>
      <c r="F50" s="60">
        <v>39.79</v>
      </c>
      <c r="G50" s="60"/>
      <c r="H50" s="60">
        <v>40.06</v>
      </c>
      <c r="I50" s="177">
        <v>40.54</v>
      </c>
      <c r="J50" s="181">
        <v>41.48</v>
      </c>
      <c r="K50" s="178"/>
      <c r="L50" s="1"/>
    </row>
    <row r="51" spans="2:12">
      <c r="B51" s="1">
        <v>31</v>
      </c>
      <c r="C51" s="59"/>
      <c r="D51" s="60">
        <v>41.01</v>
      </c>
      <c r="E51" s="60"/>
      <c r="F51" s="60">
        <v>39.86</v>
      </c>
      <c r="G51" s="60"/>
      <c r="H51" s="60">
        <v>39.97</v>
      </c>
      <c r="I51" s="177">
        <v>41.13</v>
      </c>
      <c r="J51" s="181">
        <v>40.46</v>
      </c>
      <c r="K51" s="178"/>
      <c r="L51" s="1"/>
    </row>
    <row r="52" spans="2:12">
      <c r="B52" s="1">
        <v>32</v>
      </c>
      <c r="C52" s="59"/>
      <c r="D52" s="60">
        <v>40.07</v>
      </c>
      <c r="E52" s="60"/>
      <c r="F52" s="60">
        <v>39.92</v>
      </c>
      <c r="G52" s="60"/>
      <c r="H52" s="60">
        <v>40.15</v>
      </c>
      <c r="I52" s="177">
        <v>40.380000000000003</v>
      </c>
      <c r="J52" s="181">
        <v>40.51</v>
      </c>
      <c r="K52" s="178"/>
      <c r="L52" s="1"/>
    </row>
    <row r="53" spans="2:12">
      <c r="B53" s="1">
        <v>33</v>
      </c>
      <c r="C53" s="59"/>
      <c r="D53" s="60">
        <v>39.96</v>
      </c>
      <c r="E53" s="60"/>
      <c r="F53" s="60">
        <v>39.94</v>
      </c>
      <c r="G53" s="60"/>
      <c r="H53" s="60">
        <v>39.799999999999997</v>
      </c>
      <c r="I53" s="177">
        <v>41.17</v>
      </c>
      <c r="J53" s="181">
        <v>40.700000000000003</v>
      </c>
      <c r="K53" s="178"/>
      <c r="L53" s="1"/>
    </row>
    <row r="54" spans="2:12">
      <c r="B54" s="1">
        <v>34</v>
      </c>
      <c r="C54" s="59"/>
      <c r="D54" s="60">
        <v>40.07</v>
      </c>
      <c r="E54" s="60"/>
      <c r="F54" s="60">
        <v>39.89</v>
      </c>
      <c r="G54" s="60"/>
      <c r="H54" s="60">
        <v>40.32</v>
      </c>
      <c r="I54" s="177">
        <v>40.29</v>
      </c>
      <c r="J54" s="181">
        <v>40.49</v>
      </c>
      <c r="K54" s="178"/>
      <c r="L54" s="1"/>
    </row>
    <row r="55" spans="2:12">
      <c r="B55" s="1">
        <v>35</v>
      </c>
      <c r="C55" s="59"/>
      <c r="D55" s="60">
        <v>39.99</v>
      </c>
      <c r="E55" s="60"/>
      <c r="F55" s="60">
        <v>40.020000000000003</v>
      </c>
      <c r="G55" s="60"/>
      <c r="H55" s="60">
        <v>40.93</v>
      </c>
      <c r="I55" s="177">
        <v>40.36</v>
      </c>
      <c r="J55" s="181">
        <v>40.299999999999997</v>
      </c>
      <c r="K55" s="178"/>
      <c r="L55" s="1"/>
    </row>
    <row r="56" spans="2:12">
      <c r="B56" s="1">
        <v>36</v>
      </c>
      <c r="C56" s="59"/>
      <c r="D56" s="60">
        <v>40.049999999999997</v>
      </c>
      <c r="E56" s="60"/>
      <c r="F56" s="60">
        <v>39.82</v>
      </c>
      <c r="G56" s="60"/>
      <c r="H56" s="60">
        <v>40.29</v>
      </c>
      <c r="I56" s="177">
        <v>40.78</v>
      </c>
      <c r="J56" s="181">
        <v>40.82</v>
      </c>
      <c r="K56" s="178"/>
      <c r="L56" s="1"/>
    </row>
    <row r="57" spans="2:12">
      <c r="B57" s="1">
        <v>37</v>
      </c>
      <c r="C57" s="59"/>
      <c r="D57" s="60">
        <v>40.24</v>
      </c>
      <c r="E57" s="60"/>
      <c r="F57" s="60">
        <v>39.79</v>
      </c>
      <c r="G57" s="60"/>
      <c r="H57" s="60">
        <v>40.44</v>
      </c>
      <c r="I57" s="177">
        <v>40.159999999999997</v>
      </c>
      <c r="J57" s="181">
        <v>40.51</v>
      </c>
      <c r="K57" s="178"/>
      <c r="L57" s="1"/>
    </row>
    <row r="58" spans="2:12">
      <c r="B58" s="1">
        <v>38</v>
      </c>
      <c r="C58" s="59"/>
      <c r="D58" s="60">
        <v>40.08</v>
      </c>
      <c r="E58" s="60"/>
      <c r="F58" s="60">
        <v>39.799999999999997</v>
      </c>
      <c r="G58" s="60"/>
      <c r="H58" s="60">
        <v>40.33</v>
      </c>
      <c r="I58" s="177">
        <v>41.17</v>
      </c>
      <c r="J58" s="181">
        <v>40.54</v>
      </c>
      <c r="K58" s="178"/>
      <c r="L58" s="1"/>
    </row>
    <row r="59" spans="2:12">
      <c r="B59" s="1">
        <v>39</v>
      </c>
      <c r="C59" s="59"/>
      <c r="D59" s="60">
        <v>39.94</v>
      </c>
      <c r="E59" s="60"/>
      <c r="F59" s="60">
        <v>39.770000000000003</v>
      </c>
      <c r="G59" s="60"/>
      <c r="H59" s="60">
        <v>40.07</v>
      </c>
      <c r="I59" s="177"/>
      <c r="J59" s="181">
        <v>40.4</v>
      </c>
      <c r="K59" s="178"/>
      <c r="L59" s="1"/>
    </row>
    <row r="60" spans="2:12">
      <c r="B60" s="1">
        <v>40</v>
      </c>
      <c r="C60" s="59"/>
      <c r="D60" s="60">
        <v>40.340000000000003</v>
      </c>
      <c r="E60" s="60"/>
      <c r="F60" s="60">
        <v>39.96</v>
      </c>
      <c r="G60" s="60"/>
      <c r="H60" s="60">
        <v>39.950000000000003</v>
      </c>
      <c r="I60" s="177"/>
      <c r="J60" s="181">
        <v>40.479999999999997</v>
      </c>
      <c r="K60" s="178"/>
      <c r="L60" s="1"/>
    </row>
    <row r="61" spans="2:12">
      <c r="B61" s="1">
        <v>41</v>
      </c>
      <c r="C61" s="59"/>
      <c r="D61" s="60">
        <v>40.119999999999997</v>
      </c>
      <c r="E61" s="60"/>
      <c r="F61" s="60">
        <v>39.869999999999997</v>
      </c>
      <c r="G61" s="60"/>
      <c r="H61" s="60">
        <v>40.85</v>
      </c>
      <c r="I61" s="177"/>
      <c r="J61" s="181">
        <v>40.35</v>
      </c>
      <c r="K61" s="178"/>
      <c r="L61" s="1"/>
    </row>
    <row r="62" spans="2:12">
      <c r="B62" s="1">
        <v>42</v>
      </c>
      <c r="C62" s="59"/>
      <c r="D62" s="60">
        <v>40.11</v>
      </c>
      <c r="E62" s="60"/>
      <c r="F62" s="60">
        <v>39.75</v>
      </c>
      <c r="G62" s="60"/>
      <c r="H62" s="60">
        <v>40.18</v>
      </c>
      <c r="I62" s="177"/>
      <c r="J62" s="181">
        <v>40.630000000000003</v>
      </c>
      <c r="K62" s="178"/>
      <c r="L62" s="1"/>
    </row>
    <row r="63" spans="2:12">
      <c r="B63" s="1">
        <v>43</v>
      </c>
      <c r="C63" s="59"/>
      <c r="D63" s="60">
        <v>40.049999999999997</v>
      </c>
      <c r="E63" s="60"/>
      <c r="F63" s="60">
        <v>39.68</v>
      </c>
      <c r="G63" s="60"/>
      <c r="H63" s="60">
        <v>39.909999999999997</v>
      </c>
      <c r="I63" s="177"/>
      <c r="J63" s="181">
        <v>40.6</v>
      </c>
      <c r="K63" s="178"/>
      <c r="L63" s="1"/>
    </row>
    <row r="64" spans="2:12">
      <c r="B64" s="1">
        <v>44</v>
      </c>
      <c r="C64" s="59"/>
      <c r="D64" s="60">
        <v>40.08</v>
      </c>
      <c r="E64" s="60"/>
      <c r="F64" s="60">
        <v>39.81</v>
      </c>
      <c r="G64" s="60"/>
      <c r="H64" s="60">
        <v>39.9</v>
      </c>
      <c r="I64" s="177"/>
      <c r="J64" s="181"/>
      <c r="K64" s="178"/>
      <c r="L64" s="1"/>
    </row>
    <row r="65" spans="2:12">
      <c r="B65" s="1">
        <v>45</v>
      </c>
      <c r="C65" s="59"/>
      <c r="D65" s="60">
        <v>40.28</v>
      </c>
      <c r="E65" s="60"/>
      <c r="F65" s="60">
        <v>39.869999999999997</v>
      </c>
      <c r="G65" s="60"/>
      <c r="H65" s="60">
        <v>39.880000000000003</v>
      </c>
      <c r="I65" s="177"/>
      <c r="J65" s="181"/>
      <c r="K65" s="178"/>
      <c r="L65" s="1"/>
    </row>
    <row r="66" spans="2:12">
      <c r="B66" s="1">
        <v>46</v>
      </c>
      <c r="C66" s="59"/>
      <c r="D66" s="60">
        <v>40.04</v>
      </c>
      <c r="E66" s="60"/>
      <c r="F66" s="60">
        <v>39.82</v>
      </c>
      <c r="G66" s="60"/>
      <c r="H66" s="60">
        <v>40.21</v>
      </c>
      <c r="I66" s="177"/>
      <c r="J66" s="181"/>
      <c r="K66" s="178"/>
      <c r="L66" s="1"/>
    </row>
    <row r="67" spans="2:12">
      <c r="B67" s="1">
        <v>47</v>
      </c>
      <c r="C67" s="59"/>
      <c r="D67" s="60">
        <v>40.049999999999997</v>
      </c>
      <c r="E67" s="60"/>
      <c r="F67" s="60">
        <v>39.9</v>
      </c>
      <c r="G67" s="60"/>
      <c r="H67" s="60">
        <v>40.020000000000003</v>
      </c>
      <c r="I67" s="177"/>
      <c r="J67" s="181"/>
      <c r="K67" s="178"/>
      <c r="L67" s="1"/>
    </row>
    <row r="68" spans="2:12">
      <c r="B68" s="1">
        <v>48</v>
      </c>
      <c r="C68" s="59"/>
      <c r="D68" s="60">
        <v>40.76</v>
      </c>
      <c r="E68" s="60"/>
      <c r="F68" s="60">
        <v>39.74</v>
      </c>
      <c r="G68" s="60"/>
      <c r="H68" s="60">
        <v>40.11</v>
      </c>
      <c r="I68" s="177"/>
      <c r="J68" s="181"/>
      <c r="K68" s="178"/>
      <c r="L68" s="1"/>
    </row>
    <row r="69" spans="2:12">
      <c r="B69" s="1">
        <v>49</v>
      </c>
      <c r="C69" s="59"/>
      <c r="D69" s="60">
        <v>40.049999999999997</v>
      </c>
      <c r="E69" s="60"/>
      <c r="F69" s="60">
        <v>39.6</v>
      </c>
      <c r="G69" s="60"/>
      <c r="H69" s="60">
        <v>40.25</v>
      </c>
      <c r="I69" s="177"/>
      <c r="J69" s="181"/>
      <c r="K69" s="178"/>
      <c r="L69" s="1"/>
    </row>
    <row r="70" spans="2:12">
      <c r="B70" s="1">
        <v>50</v>
      </c>
      <c r="C70" s="59"/>
      <c r="D70" s="60">
        <v>40.43</v>
      </c>
      <c r="E70" s="60"/>
      <c r="F70" s="60">
        <v>40.18</v>
      </c>
      <c r="G70" s="60"/>
      <c r="H70" s="60">
        <v>40.049999999999997</v>
      </c>
      <c r="I70" s="177"/>
      <c r="J70" s="181"/>
      <c r="K70" s="178"/>
      <c r="L70" s="1"/>
    </row>
    <row r="71" spans="2:12">
      <c r="B71" s="1">
        <v>51</v>
      </c>
      <c r="C71" s="59"/>
      <c r="D71" s="60"/>
      <c r="E71" s="60"/>
      <c r="F71" s="60">
        <v>39.85</v>
      </c>
      <c r="G71" s="60"/>
      <c r="H71" s="60">
        <v>40.18</v>
      </c>
      <c r="I71" s="177"/>
      <c r="J71" s="181"/>
      <c r="K71" s="178"/>
      <c r="L71" s="1"/>
    </row>
    <row r="72" spans="2:12">
      <c r="B72" s="1">
        <v>52</v>
      </c>
      <c r="C72" s="59"/>
      <c r="D72" s="60"/>
      <c r="E72" s="60"/>
      <c r="F72" s="60">
        <v>39.909999999999997</v>
      </c>
      <c r="G72" s="60"/>
      <c r="H72" s="60">
        <v>39.97</v>
      </c>
      <c r="I72" s="177"/>
      <c r="J72" s="181"/>
      <c r="K72" s="178"/>
      <c r="L72" s="1"/>
    </row>
    <row r="73" spans="2:12">
      <c r="B73" s="1">
        <v>53</v>
      </c>
      <c r="C73" s="59"/>
      <c r="D73" s="60"/>
      <c r="E73" s="60"/>
      <c r="F73" s="60">
        <v>40.01</v>
      </c>
      <c r="G73" s="60"/>
      <c r="H73" s="60">
        <v>40.020000000000003</v>
      </c>
      <c r="I73" s="177"/>
      <c r="J73" s="181"/>
      <c r="K73" s="178"/>
      <c r="L73" s="1"/>
    </row>
    <row r="74" spans="2:12">
      <c r="B74" s="1">
        <v>54</v>
      </c>
      <c r="C74" s="59"/>
      <c r="D74" s="60"/>
      <c r="E74" s="60"/>
      <c r="F74" s="60">
        <v>39.82</v>
      </c>
      <c r="G74" s="60"/>
      <c r="H74" s="60">
        <v>40.21</v>
      </c>
      <c r="I74" s="177"/>
      <c r="J74" s="181"/>
      <c r="K74" s="178"/>
      <c r="L74" s="1"/>
    </row>
    <row r="75" spans="2:12">
      <c r="B75" s="1">
        <v>55</v>
      </c>
      <c r="C75" s="59"/>
      <c r="D75" s="60"/>
      <c r="E75" s="60"/>
      <c r="F75" s="60">
        <v>39.92</v>
      </c>
      <c r="G75" s="60"/>
      <c r="H75" s="60">
        <v>39.869999999999997</v>
      </c>
      <c r="I75" s="177"/>
      <c r="J75" s="181"/>
      <c r="K75" s="178"/>
      <c r="L75" s="1"/>
    </row>
    <row r="76" spans="2:12">
      <c r="B76" s="1">
        <v>56</v>
      </c>
      <c r="C76" s="59"/>
      <c r="D76" s="60"/>
      <c r="E76" s="60"/>
      <c r="F76" s="60">
        <v>41.07</v>
      </c>
      <c r="G76" s="60"/>
      <c r="H76" s="60">
        <v>40.5</v>
      </c>
      <c r="I76" s="177"/>
      <c r="J76" s="181"/>
      <c r="K76" s="178"/>
      <c r="L76" s="1"/>
    </row>
    <row r="77" spans="2:12">
      <c r="B77" s="1">
        <v>57</v>
      </c>
      <c r="C77" s="114"/>
      <c r="D77" s="60"/>
      <c r="E77" s="60"/>
      <c r="F77" s="60">
        <v>39.770000000000003</v>
      </c>
      <c r="G77" s="60"/>
      <c r="H77" s="60">
        <v>39.909999999999997</v>
      </c>
      <c r="I77" s="178"/>
      <c r="J77" s="182"/>
      <c r="K77" s="178"/>
      <c r="L77" s="1"/>
    </row>
    <row r="78" spans="2:12">
      <c r="B78" s="1">
        <v>58</v>
      </c>
      <c r="C78" s="183"/>
      <c r="D78" s="177"/>
      <c r="E78" s="177"/>
      <c r="F78" s="177">
        <v>39.880000000000003</v>
      </c>
      <c r="G78" s="177"/>
      <c r="H78" s="177">
        <v>39.979999999999997</v>
      </c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>
        <v>39.85</v>
      </c>
      <c r="G79" s="177"/>
      <c r="H79" s="177">
        <v>40.270000000000003</v>
      </c>
      <c r="I79" s="177"/>
      <c r="J79" s="181"/>
      <c r="K79" s="177"/>
    </row>
    <row r="80" spans="2:12">
      <c r="B80" s="1">
        <v>60</v>
      </c>
      <c r="C80" s="183"/>
      <c r="D80" s="177"/>
      <c r="E80" s="177"/>
      <c r="F80" s="177">
        <v>40.21</v>
      </c>
      <c r="G80" s="177"/>
      <c r="H80" s="177">
        <v>40.5</v>
      </c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>
        <v>40.1</v>
      </c>
      <c r="G81" s="177"/>
      <c r="H81" s="177">
        <v>40.520000000000003</v>
      </c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>
        <v>39.96</v>
      </c>
      <c r="G82" s="177"/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>
        <v>40.61</v>
      </c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P83"/>
  <sheetViews>
    <sheetView zoomScale="90" zoomScaleNormal="90" workbookViewId="0">
      <selection activeCell="L52" sqref="L52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296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 thickBot="1">
      <c r="A8" s="145">
        <v>1</v>
      </c>
      <c r="B8" s="196" t="s">
        <v>259</v>
      </c>
      <c r="C8" s="148" t="s">
        <v>238</v>
      </c>
      <c r="D8" s="189">
        <f>COUNTA(C21:C85)</f>
        <v>31</v>
      </c>
      <c r="E8" s="153">
        <f>COUNTA(C21:C85)</f>
        <v>31</v>
      </c>
      <c r="F8" s="393">
        <f>MIN(C21:C84)</f>
        <v>40</v>
      </c>
      <c r="G8" s="192">
        <f>AVERAGE(C21:C87)</f>
        <v>40.732903225806453</v>
      </c>
      <c r="H8" s="134">
        <v>1</v>
      </c>
      <c r="I8" s="158">
        <f>G8-F8</f>
        <v>0.73290322580645295</v>
      </c>
      <c r="J8" s="163">
        <v>1.4699074074074074E-2</v>
      </c>
      <c r="K8" s="170">
        <f>J8</f>
        <v>1.4699074074074074E-2</v>
      </c>
      <c r="L8" s="171">
        <f>K8</f>
        <v>1.4699074074074074E-2</v>
      </c>
      <c r="M8" s="187" t="s">
        <v>136</v>
      </c>
      <c r="N8" s="135"/>
      <c r="O8" s="133"/>
      <c r="P8" s="42"/>
    </row>
    <row r="9" spans="1:16" s="3" customFormat="1" ht="30" customHeight="1">
      <c r="A9" s="146">
        <v>2</v>
      </c>
      <c r="B9" s="152" t="s">
        <v>260</v>
      </c>
      <c r="C9" s="149" t="s">
        <v>227</v>
      </c>
      <c r="D9" s="43">
        <f>COUNTA(D21:D85)+D8+1</f>
        <v>80</v>
      </c>
      <c r="E9" s="154">
        <f>COUNTA(D21:D85)+1</f>
        <v>49</v>
      </c>
      <c r="F9" s="404">
        <f>MIN(D21:D84)</f>
        <v>39.950000000000003</v>
      </c>
      <c r="G9" s="111">
        <f>AVERAGE(D21:D86)</f>
        <v>40.38729166666667</v>
      </c>
      <c r="H9" s="41">
        <v>0</v>
      </c>
      <c r="I9" s="159">
        <f>G9-F9</f>
        <v>0.43729166666666686</v>
      </c>
      <c r="J9" s="164">
        <v>3.8715277777777779E-2</v>
      </c>
      <c r="K9" s="172">
        <f>J9-J8</f>
        <v>2.4016203703703706E-2</v>
      </c>
      <c r="L9" s="173">
        <f>K9</f>
        <v>2.4016203703703706E-2</v>
      </c>
      <c r="M9" s="188" t="s">
        <v>150</v>
      </c>
      <c r="N9" s="136"/>
      <c r="O9" s="108"/>
      <c r="P9" s="42"/>
    </row>
    <row r="10" spans="1:16" s="3" customFormat="1" ht="30" customHeight="1" thickBot="1">
      <c r="A10" s="146">
        <v>3</v>
      </c>
      <c r="B10" s="152" t="s">
        <v>259</v>
      </c>
      <c r="C10" s="149" t="s">
        <v>243</v>
      </c>
      <c r="D10" s="43">
        <f>COUNTA(E21:E85)+D9+1</f>
        <v>130</v>
      </c>
      <c r="E10" s="154">
        <f>COUNTA(E21:E85)+1</f>
        <v>50</v>
      </c>
      <c r="F10" s="392">
        <f>MIN(E21:E86)</f>
        <v>40.85</v>
      </c>
      <c r="G10" s="110">
        <f>AVERAGE(E21:E87)</f>
        <v>41.38408163265305</v>
      </c>
      <c r="H10" s="41">
        <v>1</v>
      </c>
      <c r="I10" s="159">
        <f t="shared" ref="I10:I15" si="0">G10-F10</f>
        <v>0.53408163265304864</v>
      </c>
      <c r="J10" s="164">
        <v>6.3796296296296295E-2</v>
      </c>
      <c r="K10" s="172">
        <f>J10-J9</f>
        <v>2.5081018518518516E-2</v>
      </c>
      <c r="L10" s="173">
        <f>K10+L8</f>
        <v>3.9780092592592589E-2</v>
      </c>
      <c r="M10" s="188" t="s">
        <v>160</v>
      </c>
      <c r="N10" s="137" t="s">
        <v>297</v>
      </c>
      <c r="O10" s="120" t="s">
        <v>295</v>
      </c>
      <c r="P10" s="42"/>
    </row>
    <row r="11" spans="1:16" s="3" customFormat="1" ht="30" customHeight="1" thickBot="1">
      <c r="A11" s="146">
        <v>4</v>
      </c>
      <c r="B11" s="152" t="s">
        <v>260</v>
      </c>
      <c r="C11" s="149" t="s">
        <v>233</v>
      </c>
      <c r="D11" s="43">
        <f>COUNTA(F21:F85)+D10+1</f>
        <v>193</v>
      </c>
      <c r="E11" s="154">
        <f>COUNTA(F21:F85)+1</f>
        <v>63</v>
      </c>
      <c r="F11" s="391">
        <f>MIN(F21:F86)</f>
        <v>39.67</v>
      </c>
      <c r="G11" s="110">
        <f>AVERAGE(F21:F86)</f>
        <v>40.075806451612905</v>
      </c>
      <c r="H11" s="41">
        <v>2</v>
      </c>
      <c r="I11" s="159">
        <f t="shared" si="0"/>
        <v>0.40580645161290363</v>
      </c>
      <c r="J11" s="164">
        <v>9.4120370370370368E-2</v>
      </c>
      <c r="K11" s="172">
        <f>J11-J10</f>
        <v>3.0324074074074073E-2</v>
      </c>
      <c r="L11" s="173">
        <f>K11+L9</f>
        <v>5.4340277777777779E-2</v>
      </c>
      <c r="M11" s="188" t="s">
        <v>177</v>
      </c>
      <c r="N11" s="136"/>
      <c r="O11" s="108"/>
      <c r="P11" s="42"/>
    </row>
    <row r="12" spans="1:16" s="3" customFormat="1" ht="30" customHeight="1">
      <c r="A12" s="146">
        <v>5</v>
      </c>
      <c r="B12" s="198" t="s">
        <v>259</v>
      </c>
      <c r="C12" s="150" t="s">
        <v>218</v>
      </c>
      <c r="D12" s="43">
        <f>COUNTA(G21:G85)+D11+1</f>
        <v>244</v>
      </c>
      <c r="E12" s="154">
        <f>COUNTA(G21:G85)+1</f>
        <v>51</v>
      </c>
      <c r="F12" s="191">
        <f>MIN(G21:G86)</f>
        <v>40.07</v>
      </c>
      <c r="G12" s="110">
        <f>AVERAGE(G21:G886)</f>
        <v>40.512599999999992</v>
      </c>
      <c r="H12" s="41">
        <v>3</v>
      </c>
      <c r="I12" s="159">
        <f t="shared" si="0"/>
        <v>0.44259999999999167</v>
      </c>
      <c r="J12" s="164">
        <v>0.1191550925925926</v>
      </c>
      <c r="K12" s="172">
        <f>J12-J11</f>
        <v>2.5034722222222236E-2</v>
      </c>
      <c r="L12" s="173">
        <f t="shared" ref="L12:L15" si="1">K12+L10</f>
        <v>6.4814814814814825E-2</v>
      </c>
      <c r="M12" s="188" t="s">
        <v>190</v>
      </c>
      <c r="N12" s="136"/>
      <c r="O12" s="109"/>
    </row>
    <row r="13" spans="1:16" s="3" customFormat="1" ht="30" customHeight="1" thickBot="1">
      <c r="A13" s="146">
        <v>6</v>
      </c>
      <c r="B13" s="198" t="s">
        <v>260</v>
      </c>
      <c r="C13" s="150" t="s">
        <v>228</v>
      </c>
      <c r="D13" s="43">
        <f>COUNTA(H21:H85)+D12+1</f>
        <v>273</v>
      </c>
      <c r="E13" s="154">
        <f>COUNTA(H21:H85)+1</f>
        <v>29</v>
      </c>
      <c r="F13" s="390">
        <f>MIN(H21:H86)</f>
        <v>39.75</v>
      </c>
      <c r="G13" s="110">
        <f>AVERAGE(H21:H86)</f>
        <v>39.984642857142852</v>
      </c>
      <c r="H13" s="41">
        <v>12</v>
      </c>
      <c r="I13" s="159">
        <f>G13-F13</f>
        <v>0.23464285714285182</v>
      </c>
      <c r="J13" s="164">
        <v>0.13368055555555555</v>
      </c>
      <c r="K13" s="172">
        <f t="shared" ref="K13:K15" si="2">J13-J12</f>
        <v>1.4525462962962948E-2</v>
      </c>
      <c r="L13" s="173">
        <f t="shared" si="1"/>
        <v>6.8865740740740727E-2</v>
      </c>
      <c r="M13" s="188" t="s">
        <v>196</v>
      </c>
      <c r="N13" s="136"/>
      <c r="O13" s="109"/>
    </row>
    <row r="14" spans="1:16" s="3" customFormat="1" ht="30" customHeight="1" thickBot="1">
      <c r="A14" s="146">
        <v>7</v>
      </c>
      <c r="B14" s="198" t="s">
        <v>259</v>
      </c>
      <c r="C14" s="150" t="s">
        <v>220</v>
      </c>
      <c r="D14" s="43">
        <f>COUNTA(I21:I85)+D13+1</f>
        <v>312</v>
      </c>
      <c r="E14" s="154">
        <f>COUNTA(I21:I85)+1</f>
        <v>39</v>
      </c>
      <c r="F14" s="393">
        <f>MIN(I21:I86)</f>
        <v>40</v>
      </c>
      <c r="G14" s="110">
        <f>AVERAGE(I21:I86)</f>
        <v>40.397631578947369</v>
      </c>
      <c r="H14" s="41">
        <v>2</v>
      </c>
      <c r="I14" s="159">
        <f t="shared" si="0"/>
        <v>0.39763157894736878</v>
      </c>
      <c r="J14" s="164">
        <v>0.15302083333333333</v>
      </c>
      <c r="K14" s="172">
        <f t="shared" si="2"/>
        <v>1.9340277777777776E-2</v>
      </c>
      <c r="L14" s="174">
        <f t="shared" si="1"/>
        <v>8.4155092592592601E-2</v>
      </c>
      <c r="M14" s="188" t="s">
        <v>206</v>
      </c>
      <c r="N14" s="137" t="s">
        <v>298</v>
      </c>
      <c r="O14" s="389" t="s">
        <v>299</v>
      </c>
    </row>
    <row r="15" spans="1:16" s="3" customFormat="1" ht="30" customHeight="1" thickBot="1">
      <c r="A15" s="147" t="s">
        <v>37</v>
      </c>
      <c r="B15" s="197" t="s">
        <v>260</v>
      </c>
      <c r="C15" s="151" t="s">
        <v>234</v>
      </c>
      <c r="D15" s="190">
        <f>COUNTA(J21:J85)+D14+1</f>
        <v>340</v>
      </c>
      <c r="E15" s="155">
        <f>COUNTA(J21:J85)+1</f>
        <v>28</v>
      </c>
      <c r="F15" s="401">
        <f>MIN(J21:J86)</f>
        <v>39.799999999999997</v>
      </c>
      <c r="G15" s="138">
        <f>AVERAGE(J21:J86)</f>
        <v>40.10407407407407</v>
      </c>
      <c r="H15" s="139">
        <v>3</v>
      </c>
      <c r="I15" s="162">
        <f t="shared" si="0"/>
        <v>0.30407407407407305</v>
      </c>
      <c r="J15" s="165" t="str">
        <f>'Общие результаты'!G6</f>
        <v>4:00:05</v>
      </c>
      <c r="K15" s="175">
        <f t="shared" si="2"/>
        <v>1.3703703703703718E-2</v>
      </c>
      <c r="L15" s="176">
        <f t="shared" si="1"/>
        <v>8.2569444444444445E-2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AVERAGE(F8,F10,F12,F14)</f>
        <v>40.229999999999997</v>
      </c>
      <c r="G16" s="73">
        <f>AVERAGE(G8,G10,G12,G14)</f>
        <v>40.756804109351719</v>
      </c>
      <c r="H16" s="118" t="s">
        <v>250</v>
      </c>
      <c r="I16" s="74">
        <f>AVERAGE(I8,I10,I12,I14)</f>
        <v>0.52680410935171551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AVERAGE(F9,F11,F13,F15)</f>
        <v>39.792500000000004</v>
      </c>
      <c r="G17" s="49">
        <f>AVERAGE(G9,G11,G13,G15)</f>
        <v>40.137953762374124</v>
      </c>
      <c r="H17" s="119" t="s">
        <v>261</v>
      </c>
      <c r="I17" s="50">
        <f>AVERAGE(I9,I11,I13,I15)</f>
        <v>0.34545376237412384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40.011250000000004</v>
      </c>
      <c r="G18" s="53">
        <f>AVERAGE(C21:J90)</f>
        <v>40.471321321321312</v>
      </c>
      <c r="H18" s="54"/>
      <c r="I18" s="55">
        <f>AVERAGE(I8:I15)</f>
        <v>0.43612893586291968</v>
      </c>
      <c r="J18" s="47"/>
      <c r="K18" s="47"/>
      <c r="L18" s="47"/>
      <c r="M18" s="51"/>
      <c r="N18" s="51"/>
    </row>
    <row r="20" spans="1:14" ht="15.75" thickBot="1">
      <c r="C20" s="56" t="str">
        <f>B8</f>
        <v>Харченко  Артем</v>
      </c>
      <c r="D20" s="56" t="str">
        <f>B9</f>
        <v>Голуб Сергей</v>
      </c>
      <c r="E20" s="17" t="str">
        <f>B10</f>
        <v>Харченко  Артем</v>
      </c>
      <c r="F20" s="17" t="str">
        <f>B11</f>
        <v>Голуб Сергей</v>
      </c>
      <c r="G20" s="17" t="str">
        <f>B12</f>
        <v>Харченко  Артем</v>
      </c>
      <c r="H20" s="17" t="str">
        <f>B13</f>
        <v>Голуб Сергей</v>
      </c>
      <c r="I20" s="17" t="str">
        <f>B14</f>
        <v>Харченко  Артем</v>
      </c>
      <c r="J20" s="17" t="str">
        <f>B15</f>
        <v>Голуб Сергей</v>
      </c>
    </row>
    <row r="21" spans="1:14">
      <c r="B21" s="1">
        <v>1</v>
      </c>
      <c r="C21" s="57">
        <v>45.86</v>
      </c>
      <c r="D21" s="58">
        <v>41.02</v>
      </c>
      <c r="E21" s="58">
        <v>41.53</v>
      </c>
      <c r="F21" s="58">
        <v>40.659999999999997</v>
      </c>
      <c r="G21" s="58">
        <v>40.96</v>
      </c>
      <c r="H21" s="58">
        <v>40.21</v>
      </c>
      <c r="I21" s="179">
        <v>40.64</v>
      </c>
      <c r="J21" s="180">
        <v>40.33</v>
      </c>
      <c r="K21" s="177"/>
      <c r="M21" s="2"/>
      <c r="N21" s="2"/>
    </row>
    <row r="22" spans="1:14">
      <c r="B22" s="1">
        <v>2</v>
      </c>
      <c r="C22" s="59">
        <v>43.58</v>
      </c>
      <c r="D22" s="60">
        <v>40.39</v>
      </c>
      <c r="E22" s="60">
        <v>41.54</v>
      </c>
      <c r="F22" s="60">
        <v>40.369999999999997</v>
      </c>
      <c r="G22" s="60">
        <v>40.98</v>
      </c>
      <c r="H22" s="60">
        <v>40.07</v>
      </c>
      <c r="I22" s="177">
        <v>40.46</v>
      </c>
      <c r="J22" s="181">
        <v>40.369999999999997</v>
      </c>
      <c r="K22" s="177"/>
      <c r="M22" s="3"/>
      <c r="N22" s="3"/>
    </row>
    <row r="23" spans="1:14">
      <c r="B23" s="1">
        <v>3</v>
      </c>
      <c r="C23" s="59">
        <v>41.11</v>
      </c>
      <c r="D23" s="60">
        <v>40.39</v>
      </c>
      <c r="E23" s="60">
        <v>41.58</v>
      </c>
      <c r="F23" s="60">
        <v>40.520000000000003</v>
      </c>
      <c r="G23" s="60">
        <v>40.76</v>
      </c>
      <c r="H23" s="60">
        <v>40.11</v>
      </c>
      <c r="I23" s="177">
        <v>40.17</v>
      </c>
      <c r="J23" s="181">
        <v>40.119999999999997</v>
      </c>
      <c r="K23" s="177"/>
      <c r="M23" s="3"/>
      <c r="N23" s="3"/>
    </row>
    <row r="24" spans="1:14">
      <c r="B24" s="1">
        <v>4</v>
      </c>
      <c r="C24" s="59">
        <v>42.25</v>
      </c>
      <c r="D24" s="60">
        <v>40.4</v>
      </c>
      <c r="E24" s="60">
        <v>41.69</v>
      </c>
      <c r="F24" s="60">
        <v>40.31</v>
      </c>
      <c r="G24" s="60">
        <v>40.57</v>
      </c>
      <c r="H24" s="60">
        <v>40.99</v>
      </c>
      <c r="I24" s="177">
        <v>40.32</v>
      </c>
      <c r="J24" s="181">
        <v>40.659999999999997</v>
      </c>
      <c r="K24" s="177"/>
      <c r="M24" s="3"/>
      <c r="N24" s="3"/>
    </row>
    <row r="25" spans="1:14">
      <c r="B25" s="1">
        <v>5</v>
      </c>
      <c r="C25" s="59">
        <v>40.44</v>
      </c>
      <c r="D25" s="60">
        <v>40.369999999999997</v>
      </c>
      <c r="E25" s="60">
        <v>41.58</v>
      </c>
      <c r="F25" s="60">
        <v>40.17</v>
      </c>
      <c r="G25" s="60">
        <v>40.590000000000003</v>
      </c>
      <c r="H25" s="60">
        <v>40.04</v>
      </c>
      <c r="I25" s="177">
        <v>41.23</v>
      </c>
      <c r="J25" s="181">
        <v>40.24</v>
      </c>
      <c r="K25" s="177"/>
    </row>
    <row r="26" spans="1:14">
      <c r="B26" s="1">
        <v>6</v>
      </c>
      <c r="C26" s="59">
        <v>40.58</v>
      </c>
      <c r="D26" s="60">
        <v>40.380000000000003</v>
      </c>
      <c r="E26" s="60">
        <v>41.17</v>
      </c>
      <c r="F26" s="60">
        <v>40.28</v>
      </c>
      <c r="G26" s="60">
        <v>41.17</v>
      </c>
      <c r="H26" s="60">
        <v>40.119999999999997</v>
      </c>
      <c r="I26" s="177">
        <v>40.33</v>
      </c>
      <c r="J26" s="181">
        <v>40</v>
      </c>
      <c r="K26" s="177"/>
    </row>
    <row r="27" spans="1:14">
      <c r="B27" s="1">
        <v>7</v>
      </c>
      <c r="C27" s="59">
        <v>41.99</v>
      </c>
      <c r="D27" s="60">
        <v>40.159999999999997</v>
      </c>
      <c r="E27" s="60">
        <v>41.35</v>
      </c>
      <c r="F27" s="60">
        <v>40.119999999999997</v>
      </c>
      <c r="G27" s="60">
        <v>40.380000000000003</v>
      </c>
      <c r="H27" s="60">
        <v>39.840000000000003</v>
      </c>
      <c r="I27" s="177">
        <v>40.22</v>
      </c>
      <c r="J27" s="181">
        <v>39.909999999999997</v>
      </c>
      <c r="K27" s="177"/>
    </row>
    <row r="28" spans="1:14">
      <c r="B28" s="1">
        <v>8</v>
      </c>
      <c r="C28" s="59">
        <v>40.35</v>
      </c>
      <c r="D28" s="60">
        <v>40.4</v>
      </c>
      <c r="E28" s="60">
        <v>41.5</v>
      </c>
      <c r="F28" s="60">
        <v>40.04</v>
      </c>
      <c r="G28" s="60">
        <v>40.47</v>
      </c>
      <c r="H28" s="60">
        <v>39.950000000000003</v>
      </c>
      <c r="I28" s="177">
        <v>40.21</v>
      </c>
      <c r="J28" s="181">
        <v>40.29</v>
      </c>
      <c r="K28" s="177"/>
    </row>
    <row r="29" spans="1:14">
      <c r="B29" s="1">
        <v>9</v>
      </c>
      <c r="C29" s="72">
        <v>40.25</v>
      </c>
      <c r="D29" s="60">
        <v>40.49</v>
      </c>
      <c r="E29" s="60">
        <v>41.15</v>
      </c>
      <c r="F29" s="60">
        <v>40.950000000000003</v>
      </c>
      <c r="G29" s="60">
        <v>40.340000000000003</v>
      </c>
      <c r="H29" s="60">
        <v>39.99</v>
      </c>
      <c r="I29" s="177">
        <v>40.22</v>
      </c>
      <c r="J29" s="181">
        <v>40.29</v>
      </c>
      <c r="K29" s="177"/>
    </row>
    <row r="30" spans="1:14">
      <c r="B30" s="1">
        <v>10</v>
      </c>
      <c r="C30" s="59">
        <v>41.17</v>
      </c>
      <c r="D30" s="60">
        <v>40.380000000000003</v>
      </c>
      <c r="E30" s="60">
        <v>43.51</v>
      </c>
      <c r="F30" s="60">
        <v>39.979999999999997</v>
      </c>
      <c r="G30" s="60">
        <v>40.51</v>
      </c>
      <c r="H30" s="60">
        <v>39.96</v>
      </c>
      <c r="I30" s="177">
        <v>40.369999999999997</v>
      </c>
      <c r="J30" s="181">
        <v>39.9</v>
      </c>
      <c r="K30" s="177"/>
    </row>
    <row r="31" spans="1:14">
      <c r="B31" s="1">
        <v>11</v>
      </c>
      <c r="C31" s="59">
        <v>40.130000000000003</v>
      </c>
      <c r="D31" s="60">
        <v>40.42</v>
      </c>
      <c r="E31" s="60">
        <v>41.26</v>
      </c>
      <c r="F31" s="60">
        <v>40.11</v>
      </c>
      <c r="G31" s="60">
        <v>40.44</v>
      </c>
      <c r="H31" s="60">
        <v>39.92</v>
      </c>
      <c r="I31" s="177">
        <v>40.35</v>
      </c>
      <c r="J31" s="181">
        <v>40.08</v>
      </c>
      <c r="K31" s="177"/>
    </row>
    <row r="32" spans="1:14">
      <c r="B32" s="1">
        <v>12</v>
      </c>
      <c r="C32" s="59">
        <v>40.159999999999997</v>
      </c>
      <c r="D32" s="60">
        <v>40.53</v>
      </c>
      <c r="E32" s="60">
        <v>41.27</v>
      </c>
      <c r="F32" s="60">
        <v>40.15</v>
      </c>
      <c r="G32" s="60">
        <v>40.49</v>
      </c>
      <c r="H32" s="60">
        <v>39.83</v>
      </c>
      <c r="I32" s="177">
        <v>40.21</v>
      </c>
      <c r="J32" s="181">
        <v>40.17</v>
      </c>
      <c r="K32" s="177"/>
    </row>
    <row r="33" spans="2:12">
      <c r="B33" s="1">
        <v>13</v>
      </c>
      <c r="C33" s="59">
        <v>40.159999999999997</v>
      </c>
      <c r="D33" s="60">
        <v>40.36</v>
      </c>
      <c r="E33" s="60">
        <v>41.25</v>
      </c>
      <c r="F33" s="60">
        <v>39.880000000000003</v>
      </c>
      <c r="G33" s="60">
        <v>41</v>
      </c>
      <c r="H33" s="60">
        <v>39.909999999999997</v>
      </c>
      <c r="I33" s="177">
        <v>40.270000000000003</v>
      </c>
      <c r="J33" s="181">
        <v>40.1</v>
      </c>
      <c r="K33" s="178"/>
      <c r="L33" s="1"/>
    </row>
    <row r="34" spans="2:12">
      <c r="B34" s="1">
        <v>14</v>
      </c>
      <c r="C34" s="62">
        <v>40.06</v>
      </c>
      <c r="D34" s="60">
        <v>40.68</v>
      </c>
      <c r="E34" s="60">
        <v>41.36</v>
      </c>
      <c r="F34" s="60">
        <v>40</v>
      </c>
      <c r="G34" s="60">
        <v>40.26</v>
      </c>
      <c r="H34" s="60">
        <v>39.85</v>
      </c>
      <c r="I34" s="177">
        <v>40.07</v>
      </c>
      <c r="J34" s="181">
        <v>40.04</v>
      </c>
      <c r="K34" s="178"/>
      <c r="L34" s="1"/>
    </row>
    <row r="35" spans="2:12">
      <c r="B35" s="1">
        <v>15</v>
      </c>
      <c r="C35" s="59">
        <v>40.14</v>
      </c>
      <c r="D35" s="60">
        <v>40.450000000000003</v>
      </c>
      <c r="E35" s="60">
        <v>41.9</v>
      </c>
      <c r="F35" s="60">
        <v>39.94</v>
      </c>
      <c r="G35" s="60">
        <v>40.270000000000003</v>
      </c>
      <c r="H35" s="60">
        <v>40.04</v>
      </c>
      <c r="I35" s="177">
        <v>40.83</v>
      </c>
      <c r="J35" s="181">
        <v>39.83</v>
      </c>
      <c r="K35" s="178"/>
      <c r="L35" s="1"/>
    </row>
    <row r="36" spans="2:12">
      <c r="B36" s="1">
        <v>16</v>
      </c>
      <c r="C36" s="59">
        <v>40.159999999999997</v>
      </c>
      <c r="D36" s="76">
        <v>40.31</v>
      </c>
      <c r="E36" s="60">
        <v>40.909999999999997</v>
      </c>
      <c r="F36" s="60">
        <v>39.82</v>
      </c>
      <c r="G36" s="60">
        <v>40.229999999999997</v>
      </c>
      <c r="H36" s="60">
        <v>39.78</v>
      </c>
      <c r="I36" s="177">
        <v>42.61</v>
      </c>
      <c r="J36" s="181">
        <v>39.799999999999997</v>
      </c>
      <c r="K36" s="178"/>
      <c r="L36" s="1"/>
    </row>
    <row r="37" spans="2:12">
      <c r="B37" s="1">
        <v>17</v>
      </c>
      <c r="C37" s="59">
        <v>40.17</v>
      </c>
      <c r="D37" s="60">
        <v>40.31</v>
      </c>
      <c r="E37" s="60">
        <v>40.98</v>
      </c>
      <c r="F37" s="60">
        <v>40.04</v>
      </c>
      <c r="G37" s="60">
        <v>40.53</v>
      </c>
      <c r="H37" s="60">
        <v>39.85</v>
      </c>
      <c r="I37" s="177">
        <v>40.17</v>
      </c>
      <c r="J37" s="181">
        <v>39.9</v>
      </c>
      <c r="K37" s="178"/>
      <c r="L37" s="1"/>
    </row>
    <row r="38" spans="2:12">
      <c r="B38" s="1">
        <v>18</v>
      </c>
      <c r="C38" s="59">
        <v>40.29</v>
      </c>
      <c r="D38" s="60">
        <v>40.18</v>
      </c>
      <c r="E38" s="60">
        <v>41.25</v>
      </c>
      <c r="F38" s="60">
        <v>39.94</v>
      </c>
      <c r="G38" s="60">
        <v>40.369999999999997</v>
      </c>
      <c r="H38" s="60">
        <v>39.75</v>
      </c>
      <c r="I38" s="177">
        <v>40.119999999999997</v>
      </c>
      <c r="J38" s="181">
        <v>39.85</v>
      </c>
      <c r="K38" s="178"/>
      <c r="L38" s="1"/>
    </row>
    <row r="39" spans="2:12">
      <c r="B39" s="1">
        <v>19</v>
      </c>
      <c r="C39" s="59">
        <v>40.31</v>
      </c>
      <c r="D39" s="60">
        <v>40.36</v>
      </c>
      <c r="E39" s="60">
        <v>41.32</v>
      </c>
      <c r="F39" s="60">
        <v>39.83</v>
      </c>
      <c r="G39" s="60">
        <v>40.47</v>
      </c>
      <c r="H39" s="60">
        <v>39.75</v>
      </c>
      <c r="I39" s="177">
        <v>40.119999999999997</v>
      </c>
      <c r="J39" s="181">
        <v>40.159999999999997</v>
      </c>
      <c r="K39" s="178"/>
      <c r="L39" s="1"/>
    </row>
    <row r="40" spans="2:12">
      <c r="B40" s="1">
        <v>20</v>
      </c>
      <c r="C40" s="59">
        <v>40.17</v>
      </c>
      <c r="D40" s="60">
        <v>40.159999999999997</v>
      </c>
      <c r="E40" s="60">
        <v>41.24</v>
      </c>
      <c r="F40" s="60">
        <v>39.85</v>
      </c>
      <c r="G40" s="60">
        <v>40.99</v>
      </c>
      <c r="H40" s="60">
        <v>39.76</v>
      </c>
      <c r="I40" s="177">
        <v>40</v>
      </c>
      <c r="J40" s="181">
        <v>39.979999999999997</v>
      </c>
      <c r="K40" s="178"/>
      <c r="L40" s="1"/>
    </row>
    <row r="41" spans="2:12">
      <c r="B41" s="1">
        <v>21</v>
      </c>
      <c r="C41" s="59">
        <v>40.119999999999997</v>
      </c>
      <c r="D41" s="60">
        <v>40.67</v>
      </c>
      <c r="E41" s="60">
        <v>41</v>
      </c>
      <c r="F41" s="60">
        <v>39.81</v>
      </c>
      <c r="G41" s="60">
        <v>41.52</v>
      </c>
      <c r="H41" s="60">
        <v>39.840000000000003</v>
      </c>
      <c r="I41" s="177">
        <v>40.14</v>
      </c>
      <c r="J41" s="181">
        <v>40.15</v>
      </c>
      <c r="K41" s="178"/>
      <c r="L41" s="1"/>
    </row>
    <row r="42" spans="2:12">
      <c r="B42" s="1">
        <v>22</v>
      </c>
      <c r="C42" s="59">
        <v>40.19</v>
      </c>
      <c r="D42" s="60">
        <v>40.24</v>
      </c>
      <c r="E42" s="60">
        <v>41.73</v>
      </c>
      <c r="F42" s="60">
        <v>40.72</v>
      </c>
      <c r="G42" s="60">
        <v>40.64</v>
      </c>
      <c r="H42" s="60">
        <v>39.85</v>
      </c>
      <c r="I42" s="177">
        <v>40.06</v>
      </c>
      <c r="J42" s="181">
        <v>40.159999999999997</v>
      </c>
      <c r="K42" s="178"/>
      <c r="L42" s="1"/>
    </row>
    <row r="43" spans="2:12">
      <c r="B43" s="1">
        <v>23</v>
      </c>
      <c r="C43" s="59">
        <v>40.15</v>
      </c>
      <c r="D43" s="60">
        <v>40.19</v>
      </c>
      <c r="E43" s="60">
        <v>41.38</v>
      </c>
      <c r="F43" s="60">
        <v>40</v>
      </c>
      <c r="G43" s="60">
        <v>40.380000000000003</v>
      </c>
      <c r="H43" s="60">
        <v>40.08</v>
      </c>
      <c r="I43" s="177">
        <v>40.96</v>
      </c>
      <c r="J43" s="181">
        <v>40.090000000000003</v>
      </c>
      <c r="K43" s="178"/>
      <c r="L43" s="1"/>
    </row>
    <row r="44" spans="2:12">
      <c r="B44" s="1">
        <v>24</v>
      </c>
      <c r="C44" s="59">
        <v>40</v>
      </c>
      <c r="D44" s="60">
        <v>40.83</v>
      </c>
      <c r="E44" s="60">
        <v>41.19</v>
      </c>
      <c r="F44" s="60">
        <v>40.020000000000003</v>
      </c>
      <c r="G44" s="60">
        <v>40.36</v>
      </c>
      <c r="H44" s="60">
        <v>40.47</v>
      </c>
      <c r="I44" s="177">
        <v>40.869999999999997</v>
      </c>
      <c r="J44" s="181">
        <v>40.130000000000003</v>
      </c>
      <c r="K44" s="178"/>
      <c r="L44" s="1"/>
    </row>
    <row r="45" spans="2:12">
      <c r="B45" s="1">
        <v>25</v>
      </c>
      <c r="C45" s="59">
        <v>40.33</v>
      </c>
      <c r="D45" s="60">
        <v>41.78</v>
      </c>
      <c r="E45" s="60">
        <v>41.4</v>
      </c>
      <c r="F45" s="60">
        <v>39.99</v>
      </c>
      <c r="G45" s="60">
        <v>40.07</v>
      </c>
      <c r="H45" s="60">
        <v>39.770000000000003</v>
      </c>
      <c r="I45" s="177">
        <v>40.26</v>
      </c>
      <c r="J45" s="181">
        <v>39.94</v>
      </c>
      <c r="K45" s="178"/>
      <c r="L45" s="1"/>
    </row>
    <row r="46" spans="2:12">
      <c r="B46" s="1">
        <v>26</v>
      </c>
      <c r="C46" s="59">
        <v>40.22</v>
      </c>
      <c r="D46" s="60">
        <v>40.29</v>
      </c>
      <c r="E46" s="60">
        <v>41.41</v>
      </c>
      <c r="F46" s="60">
        <v>39.96</v>
      </c>
      <c r="G46" s="60">
        <v>40.46</v>
      </c>
      <c r="H46" s="60">
        <v>39.799999999999997</v>
      </c>
      <c r="I46" s="177">
        <v>40.24</v>
      </c>
      <c r="J46" s="181">
        <v>40.03</v>
      </c>
      <c r="K46" s="178"/>
      <c r="L46" s="1"/>
    </row>
    <row r="47" spans="2:12">
      <c r="B47" s="1">
        <v>27</v>
      </c>
      <c r="C47" s="59">
        <v>40.25</v>
      </c>
      <c r="D47" s="60">
        <v>40.340000000000003</v>
      </c>
      <c r="E47" s="60">
        <v>41.38</v>
      </c>
      <c r="F47" s="60">
        <v>40.1</v>
      </c>
      <c r="G47" s="60">
        <v>40.229999999999997</v>
      </c>
      <c r="H47" s="60">
        <v>39.83</v>
      </c>
      <c r="I47" s="177">
        <v>40.200000000000003</v>
      </c>
      <c r="J47" s="181">
        <v>40.29</v>
      </c>
      <c r="K47" s="178"/>
      <c r="L47" s="1"/>
    </row>
    <row r="48" spans="2:12">
      <c r="B48" s="1">
        <v>28</v>
      </c>
      <c r="C48" s="59">
        <v>40.409999999999997</v>
      </c>
      <c r="D48" s="60">
        <v>40.729999999999997</v>
      </c>
      <c r="E48" s="60">
        <v>41.37</v>
      </c>
      <c r="F48" s="60">
        <v>40.11</v>
      </c>
      <c r="G48" s="60">
        <v>40.21</v>
      </c>
      <c r="H48" s="60">
        <v>40.21</v>
      </c>
      <c r="I48" s="177">
        <v>40.26</v>
      </c>
      <c r="J48" s="181"/>
      <c r="K48" s="178"/>
      <c r="L48" s="1"/>
    </row>
    <row r="49" spans="2:12">
      <c r="B49" s="1">
        <v>29</v>
      </c>
      <c r="C49" s="59">
        <v>40.49</v>
      </c>
      <c r="D49" s="60">
        <v>41.25</v>
      </c>
      <c r="E49" s="60">
        <v>41.12</v>
      </c>
      <c r="F49" s="60">
        <v>40.03</v>
      </c>
      <c r="G49" s="60">
        <v>40.46</v>
      </c>
      <c r="H49" s="60"/>
      <c r="I49" s="177">
        <v>40.25</v>
      </c>
      <c r="J49" s="181"/>
      <c r="K49" s="178"/>
      <c r="L49" s="1"/>
    </row>
    <row r="50" spans="2:12">
      <c r="B50" s="1">
        <v>30</v>
      </c>
      <c r="C50" s="59">
        <v>40.450000000000003</v>
      </c>
      <c r="D50" s="60">
        <v>40.35</v>
      </c>
      <c r="E50" s="60">
        <v>41.1</v>
      </c>
      <c r="F50" s="60">
        <v>40.04</v>
      </c>
      <c r="G50" s="60">
        <v>40.26</v>
      </c>
      <c r="H50" s="60"/>
      <c r="I50" s="177">
        <v>40.19</v>
      </c>
      <c r="J50" s="181"/>
      <c r="K50" s="178"/>
      <c r="L50" s="1"/>
    </row>
    <row r="51" spans="2:12">
      <c r="B51" s="1">
        <v>31</v>
      </c>
      <c r="C51" s="59">
        <v>40.78</v>
      </c>
      <c r="D51" s="60">
        <v>40.32</v>
      </c>
      <c r="E51" s="60">
        <v>41.13</v>
      </c>
      <c r="F51" s="60">
        <v>39.92</v>
      </c>
      <c r="G51" s="60">
        <v>40.1</v>
      </c>
      <c r="H51" s="60"/>
      <c r="I51" s="177">
        <v>40.340000000000003</v>
      </c>
      <c r="J51" s="181"/>
      <c r="K51" s="178"/>
      <c r="L51" s="1"/>
    </row>
    <row r="52" spans="2:12">
      <c r="B52" s="1">
        <v>32</v>
      </c>
      <c r="C52" s="59"/>
      <c r="D52" s="60">
        <v>40.200000000000003</v>
      </c>
      <c r="E52" s="60">
        <v>41.21</v>
      </c>
      <c r="F52" s="60">
        <v>40.06</v>
      </c>
      <c r="G52" s="60">
        <v>40.14</v>
      </c>
      <c r="H52" s="60"/>
      <c r="I52" s="177">
        <v>40.270000000000003</v>
      </c>
      <c r="J52" s="181"/>
      <c r="K52" s="178"/>
      <c r="L52" s="1"/>
    </row>
    <row r="53" spans="2:12">
      <c r="B53" s="1">
        <v>33</v>
      </c>
      <c r="C53" s="59"/>
      <c r="D53" s="60">
        <v>40.32</v>
      </c>
      <c r="E53" s="60">
        <v>41.1</v>
      </c>
      <c r="F53" s="60">
        <v>40.15</v>
      </c>
      <c r="G53" s="60">
        <v>40.200000000000003</v>
      </c>
      <c r="H53" s="60"/>
      <c r="I53" s="177">
        <v>40.119999999999997</v>
      </c>
      <c r="J53" s="181"/>
      <c r="K53" s="178"/>
      <c r="L53" s="1"/>
    </row>
    <row r="54" spans="2:12">
      <c r="B54" s="1">
        <v>34</v>
      </c>
      <c r="C54" s="59"/>
      <c r="D54" s="60">
        <v>40.22</v>
      </c>
      <c r="E54" s="60">
        <v>41.08</v>
      </c>
      <c r="F54" s="60">
        <v>40.14</v>
      </c>
      <c r="G54" s="60">
        <v>40.36</v>
      </c>
      <c r="H54" s="60"/>
      <c r="I54" s="177">
        <v>40.14</v>
      </c>
      <c r="J54" s="181"/>
      <c r="K54" s="178"/>
      <c r="L54" s="1"/>
    </row>
    <row r="55" spans="2:12">
      <c r="B55" s="1">
        <v>35</v>
      </c>
      <c r="C55" s="59"/>
      <c r="D55" s="60">
        <v>40.26</v>
      </c>
      <c r="E55" s="60">
        <v>41.26</v>
      </c>
      <c r="F55" s="60">
        <v>39.979999999999997</v>
      </c>
      <c r="G55" s="60">
        <v>40.29</v>
      </c>
      <c r="H55" s="60"/>
      <c r="I55" s="177">
        <v>40.24</v>
      </c>
      <c r="J55" s="181"/>
      <c r="K55" s="178"/>
      <c r="L55" s="1"/>
    </row>
    <row r="56" spans="2:12">
      <c r="B56" s="1">
        <v>36</v>
      </c>
      <c r="C56" s="59"/>
      <c r="D56" s="60">
        <v>40.49</v>
      </c>
      <c r="E56" s="60">
        <v>41.11</v>
      </c>
      <c r="F56" s="60">
        <v>40</v>
      </c>
      <c r="G56" s="60">
        <v>40.11</v>
      </c>
      <c r="H56" s="60"/>
      <c r="I56" s="177">
        <v>40.229999999999997</v>
      </c>
      <c r="J56" s="181"/>
      <c r="K56" s="178"/>
      <c r="L56" s="1"/>
    </row>
    <row r="57" spans="2:12">
      <c r="B57" s="1">
        <v>37</v>
      </c>
      <c r="C57" s="59"/>
      <c r="D57" s="60">
        <v>40.229999999999997</v>
      </c>
      <c r="E57" s="60">
        <v>42.08</v>
      </c>
      <c r="F57" s="60">
        <v>39.979999999999997</v>
      </c>
      <c r="G57" s="60">
        <v>40.47</v>
      </c>
      <c r="H57" s="60"/>
      <c r="I57" s="177">
        <v>40.25</v>
      </c>
      <c r="J57" s="181"/>
      <c r="K57" s="178"/>
      <c r="L57" s="1"/>
    </row>
    <row r="58" spans="2:12">
      <c r="B58" s="1">
        <v>38</v>
      </c>
      <c r="C58" s="59"/>
      <c r="D58" s="60">
        <v>40.17</v>
      </c>
      <c r="E58" s="60">
        <v>41.95</v>
      </c>
      <c r="F58" s="60">
        <v>39.85</v>
      </c>
      <c r="G58" s="60">
        <v>41.37</v>
      </c>
      <c r="H58" s="60"/>
      <c r="I58" s="177">
        <v>41.17</v>
      </c>
      <c r="J58" s="181"/>
      <c r="K58" s="178"/>
      <c r="L58" s="1"/>
    </row>
    <row r="59" spans="2:12">
      <c r="B59" s="1">
        <v>39</v>
      </c>
      <c r="C59" s="59"/>
      <c r="D59" s="60">
        <v>40.17</v>
      </c>
      <c r="E59" s="60">
        <v>41.05</v>
      </c>
      <c r="F59" s="60">
        <v>39.89</v>
      </c>
      <c r="G59" s="60">
        <v>40.299999999999997</v>
      </c>
      <c r="H59" s="60"/>
      <c r="I59" s="177"/>
      <c r="J59" s="181"/>
      <c r="K59" s="178"/>
      <c r="L59" s="1"/>
    </row>
    <row r="60" spans="2:12">
      <c r="B60" s="1">
        <v>40</v>
      </c>
      <c r="C60" s="59"/>
      <c r="D60" s="60">
        <v>40.11</v>
      </c>
      <c r="E60" s="60">
        <v>42.48</v>
      </c>
      <c r="F60" s="60">
        <v>39.950000000000003</v>
      </c>
      <c r="G60" s="60">
        <v>40.32</v>
      </c>
      <c r="H60" s="60"/>
      <c r="I60" s="177"/>
      <c r="J60" s="181"/>
      <c r="K60" s="178"/>
      <c r="L60" s="1"/>
    </row>
    <row r="61" spans="2:12">
      <c r="B61" s="1">
        <v>41</v>
      </c>
      <c r="C61" s="59"/>
      <c r="D61" s="60">
        <v>40.130000000000003</v>
      </c>
      <c r="E61" s="60">
        <v>41.1</v>
      </c>
      <c r="F61" s="60">
        <v>39.96</v>
      </c>
      <c r="G61" s="60">
        <v>40.32</v>
      </c>
      <c r="H61" s="60"/>
      <c r="I61" s="177"/>
      <c r="J61" s="181"/>
      <c r="K61" s="178"/>
      <c r="L61" s="1"/>
    </row>
    <row r="62" spans="2:12">
      <c r="B62" s="1">
        <v>42</v>
      </c>
      <c r="C62" s="59"/>
      <c r="D62" s="60">
        <v>40.17</v>
      </c>
      <c r="E62" s="60">
        <v>40.85</v>
      </c>
      <c r="F62" s="60">
        <v>39.770000000000003</v>
      </c>
      <c r="G62" s="60">
        <v>40.880000000000003</v>
      </c>
      <c r="H62" s="60"/>
      <c r="I62" s="177"/>
      <c r="J62" s="181"/>
      <c r="K62" s="178"/>
      <c r="L62" s="1"/>
    </row>
    <row r="63" spans="2:12">
      <c r="B63" s="1">
        <v>43</v>
      </c>
      <c r="C63" s="59"/>
      <c r="D63" s="60">
        <v>40.299999999999997</v>
      </c>
      <c r="E63" s="60">
        <v>41.09</v>
      </c>
      <c r="F63" s="60">
        <v>39.67</v>
      </c>
      <c r="G63" s="60">
        <v>40.369999999999997</v>
      </c>
      <c r="H63" s="60"/>
      <c r="I63" s="177"/>
      <c r="J63" s="181"/>
      <c r="K63" s="178"/>
      <c r="L63" s="1"/>
    </row>
    <row r="64" spans="2:12">
      <c r="B64" s="1">
        <v>44</v>
      </c>
      <c r="C64" s="59"/>
      <c r="D64" s="60">
        <v>40.18</v>
      </c>
      <c r="E64" s="60">
        <v>41.16</v>
      </c>
      <c r="F64" s="60">
        <v>39.99</v>
      </c>
      <c r="G64" s="60">
        <v>40.96</v>
      </c>
      <c r="H64" s="60"/>
      <c r="I64" s="177"/>
      <c r="J64" s="181"/>
      <c r="K64" s="178"/>
      <c r="L64" s="1"/>
    </row>
    <row r="65" spans="2:12">
      <c r="B65" s="1">
        <v>45</v>
      </c>
      <c r="C65" s="59"/>
      <c r="D65" s="60">
        <v>39.950000000000003</v>
      </c>
      <c r="E65" s="60">
        <v>41.22</v>
      </c>
      <c r="F65" s="60">
        <v>40.090000000000003</v>
      </c>
      <c r="G65" s="60">
        <v>40.340000000000003</v>
      </c>
      <c r="H65" s="60"/>
      <c r="I65" s="177"/>
      <c r="J65" s="181"/>
      <c r="K65" s="178"/>
      <c r="L65" s="1"/>
    </row>
    <row r="66" spans="2:12">
      <c r="B66" s="1">
        <v>46</v>
      </c>
      <c r="C66" s="59"/>
      <c r="D66" s="60">
        <v>40.06</v>
      </c>
      <c r="E66" s="60">
        <v>41.15</v>
      </c>
      <c r="F66" s="60">
        <v>39.869999999999997</v>
      </c>
      <c r="G66" s="60">
        <v>40.369999999999997</v>
      </c>
      <c r="H66" s="60"/>
      <c r="I66" s="177"/>
      <c r="J66" s="181"/>
      <c r="K66" s="178"/>
      <c r="L66" s="1"/>
    </row>
    <row r="67" spans="2:12">
      <c r="B67" s="1">
        <v>47</v>
      </c>
      <c r="C67" s="59"/>
      <c r="D67" s="60">
        <v>40.32</v>
      </c>
      <c r="E67" s="60">
        <v>41.11</v>
      </c>
      <c r="F67" s="60">
        <v>39.94</v>
      </c>
      <c r="G67" s="60">
        <v>40.33</v>
      </c>
      <c r="H67" s="60"/>
      <c r="I67" s="177"/>
      <c r="J67" s="181"/>
      <c r="K67" s="178"/>
      <c r="L67" s="1"/>
    </row>
    <row r="68" spans="2:12">
      <c r="B68" s="1">
        <v>48</v>
      </c>
      <c r="C68" s="59"/>
      <c r="D68" s="60">
        <v>40.18</v>
      </c>
      <c r="E68" s="60">
        <v>41.46</v>
      </c>
      <c r="F68" s="60">
        <v>39.79</v>
      </c>
      <c r="G68" s="60">
        <v>40.380000000000003</v>
      </c>
      <c r="H68" s="60"/>
      <c r="I68" s="177"/>
      <c r="J68" s="181"/>
      <c r="K68" s="178"/>
      <c r="L68" s="1"/>
    </row>
    <row r="69" spans="2:12">
      <c r="B69" s="1">
        <v>49</v>
      </c>
      <c r="C69" s="59"/>
      <c r="D69" s="60"/>
      <c r="E69" s="60">
        <v>41.81</v>
      </c>
      <c r="F69" s="60">
        <v>39.729999999999997</v>
      </c>
      <c r="G69" s="60">
        <v>40.479999999999997</v>
      </c>
      <c r="H69" s="60"/>
      <c r="I69" s="177"/>
      <c r="J69" s="181"/>
      <c r="K69" s="178"/>
      <c r="L69" s="1"/>
    </row>
    <row r="70" spans="2:12">
      <c r="B70" s="1">
        <v>50</v>
      </c>
      <c r="C70" s="59"/>
      <c r="D70" s="60"/>
      <c r="E70" s="60"/>
      <c r="F70" s="60">
        <v>40</v>
      </c>
      <c r="G70" s="60">
        <v>41.17</v>
      </c>
      <c r="H70" s="60"/>
      <c r="I70" s="177"/>
      <c r="J70" s="181"/>
      <c r="K70" s="178"/>
      <c r="L70" s="1"/>
    </row>
    <row r="71" spans="2:12">
      <c r="B71" s="1">
        <v>51</v>
      </c>
      <c r="C71" s="59"/>
      <c r="D71" s="60"/>
      <c r="E71" s="60"/>
      <c r="F71" s="60">
        <v>40.35</v>
      </c>
      <c r="G71" s="60"/>
      <c r="H71" s="60"/>
      <c r="I71" s="177"/>
      <c r="J71" s="181"/>
      <c r="K71" s="178"/>
      <c r="L71" s="1"/>
    </row>
    <row r="72" spans="2:12">
      <c r="B72" s="1">
        <v>52</v>
      </c>
      <c r="C72" s="59"/>
      <c r="D72" s="60"/>
      <c r="E72" s="60"/>
      <c r="F72" s="60">
        <v>40.25</v>
      </c>
      <c r="G72" s="60"/>
      <c r="H72" s="60"/>
      <c r="I72" s="177"/>
      <c r="J72" s="181"/>
      <c r="K72" s="178"/>
      <c r="L72" s="1"/>
    </row>
    <row r="73" spans="2:12">
      <c r="B73" s="1">
        <v>53</v>
      </c>
      <c r="C73" s="59"/>
      <c r="D73" s="60"/>
      <c r="E73" s="60"/>
      <c r="F73" s="60">
        <v>40.020000000000003</v>
      </c>
      <c r="G73" s="60"/>
      <c r="H73" s="60"/>
      <c r="I73" s="177"/>
      <c r="J73" s="181"/>
      <c r="K73" s="178"/>
      <c r="L73" s="1"/>
    </row>
    <row r="74" spans="2:12">
      <c r="B74" s="1">
        <v>54</v>
      </c>
      <c r="C74" s="59"/>
      <c r="D74" s="60"/>
      <c r="E74" s="60"/>
      <c r="F74" s="60">
        <v>40.29</v>
      </c>
      <c r="G74" s="60"/>
      <c r="H74" s="60"/>
      <c r="I74" s="177"/>
      <c r="J74" s="181"/>
      <c r="K74" s="178"/>
      <c r="L74" s="1"/>
    </row>
    <row r="75" spans="2:12">
      <c r="B75" s="1">
        <v>55</v>
      </c>
      <c r="C75" s="59"/>
      <c r="D75" s="60"/>
      <c r="E75" s="60"/>
      <c r="F75" s="60">
        <v>40.049999999999997</v>
      </c>
      <c r="G75" s="60"/>
      <c r="H75" s="60"/>
      <c r="I75" s="177"/>
      <c r="J75" s="181"/>
      <c r="K75" s="178"/>
      <c r="L75" s="1"/>
    </row>
    <row r="76" spans="2:12">
      <c r="B76" s="1">
        <v>56</v>
      </c>
      <c r="C76" s="59"/>
      <c r="D76" s="60"/>
      <c r="E76" s="60"/>
      <c r="F76" s="60">
        <v>40.01</v>
      </c>
      <c r="G76" s="60"/>
      <c r="H76" s="60"/>
      <c r="I76" s="177"/>
      <c r="J76" s="181"/>
      <c r="K76" s="178"/>
      <c r="L76" s="1"/>
    </row>
    <row r="77" spans="2:12">
      <c r="B77" s="1">
        <v>57</v>
      </c>
      <c r="C77" s="114"/>
      <c r="D77" s="60"/>
      <c r="E77" s="60"/>
      <c r="F77" s="60">
        <v>40.19</v>
      </c>
      <c r="G77" s="60"/>
      <c r="H77" s="60"/>
      <c r="I77" s="178"/>
      <c r="J77" s="182"/>
      <c r="K77" s="178"/>
      <c r="L77" s="1"/>
    </row>
    <row r="78" spans="2:12">
      <c r="B78" s="1">
        <v>58</v>
      </c>
      <c r="C78" s="183"/>
      <c r="D78" s="177"/>
      <c r="E78" s="177"/>
      <c r="F78" s="177">
        <v>40.090000000000003</v>
      </c>
      <c r="G78" s="177"/>
      <c r="H78" s="177"/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>
        <v>39.97</v>
      </c>
      <c r="G79" s="177"/>
      <c r="H79" s="177"/>
      <c r="I79" s="177"/>
      <c r="J79" s="181"/>
      <c r="K79" s="177"/>
    </row>
    <row r="80" spans="2:12">
      <c r="B80" s="1">
        <v>60</v>
      </c>
      <c r="C80" s="183"/>
      <c r="D80" s="177"/>
      <c r="E80" s="177"/>
      <c r="F80" s="177">
        <v>40.14</v>
      </c>
      <c r="G80" s="177"/>
      <c r="H80" s="177"/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>
        <v>40.82</v>
      </c>
      <c r="G81" s="177"/>
      <c r="H81" s="177"/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>
        <v>40.049999999999997</v>
      </c>
      <c r="G82" s="177"/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83"/>
  <sheetViews>
    <sheetView zoomScale="90" zoomScaleNormal="90" workbookViewId="0">
      <selection activeCell="H15" sqref="H15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118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262</v>
      </c>
      <c r="C8" s="148" t="s">
        <v>228</v>
      </c>
      <c r="D8" s="189">
        <f>COUNTA(C21:C85)</f>
        <v>38</v>
      </c>
      <c r="E8" s="153">
        <f>COUNTA(C21:C85)</f>
        <v>38</v>
      </c>
      <c r="F8" s="224">
        <f>MIN(C21:C84)</f>
        <v>40.07</v>
      </c>
      <c r="G8" s="192">
        <f>AVERAGE(C21:C87)</f>
        <v>40.740263157894731</v>
      </c>
      <c r="H8" s="134">
        <v>10</v>
      </c>
      <c r="I8" s="158">
        <f>G8-F8</f>
        <v>0.67026315789473045</v>
      </c>
      <c r="J8" s="163">
        <v>1.7997685185185186E-2</v>
      </c>
      <c r="K8" s="170">
        <f>J8</f>
        <v>1.7997685185185186E-2</v>
      </c>
      <c r="L8" s="171">
        <f>K8</f>
        <v>1.7997685185185186E-2</v>
      </c>
      <c r="M8" s="187" t="s">
        <v>139</v>
      </c>
      <c r="N8" s="135"/>
      <c r="O8" s="133"/>
      <c r="P8" s="42"/>
    </row>
    <row r="9" spans="1:16" s="3" customFormat="1" ht="30" customHeight="1">
      <c r="A9" s="146">
        <v>2</v>
      </c>
      <c r="B9" s="152" t="s">
        <v>263</v>
      </c>
      <c r="C9" s="149" t="s">
        <v>238</v>
      </c>
      <c r="D9" s="43">
        <f>COUNTA(D21:D85)+D8+1</f>
        <v>79</v>
      </c>
      <c r="E9" s="154">
        <f>COUNTA(D21:D85)+1</f>
        <v>41</v>
      </c>
      <c r="F9" s="225">
        <f>MIN(D21:D84)</f>
        <v>39.979999999999997</v>
      </c>
      <c r="G9" s="111">
        <f>AVERAGE(D21:D86)</f>
        <v>40.367250000000006</v>
      </c>
      <c r="H9" s="41">
        <v>8</v>
      </c>
      <c r="I9" s="159">
        <f>G9-F9</f>
        <v>0.38725000000000875</v>
      </c>
      <c r="J9" s="164">
        <v>3.8252314814814815E-2</v>
      </c>
      <c r="K9" s="172">
        <f>J9-J8</f>
        <v>2.0254629629629629E-2</v>
      </c>
      <c r="L9" s="173">
        <f>K9</f>
        <v>2.0254629629629629E-2</v>
      </c>
      <c r="M9" s="188" t="s">
        <v>149</v>
      </c>
      <c r="N9" s="136"/>
      <c r="O9" s="108"/>
      <c r="P9" s="42"/>
    </row>
    <row r="10" spans="1:16" s="3" customFormat="1" ht="30" customHeight="1">
      <c r="A10" s="146">
        <v>3</v>
      </c>
      <c r="B10" s="152" t="s">
        <v>262</v>
      </c>
      <c r="C10" s="149" t="s">
        <v>217</v>
      </c>
      <c r="D10" s="43">
        <f>COUNTA(E21:E85)+D9+1</f>
        <v>136</v>
      </c>
      <c r="E10" s="154">
        <f>COUNTA(E21:E85)+1</f>
        <v>57</v>
      </c>
      <c r="F10" s="191">
        <f>MIN(E21:E86)</f>
        <v>40.119999999999997</v>
      </c>
      <c r="G10" s="110">
        <f>AVERAGE(E21:E87)</f>
        <v>40.916964285714279</v>
      </c>
      <c r="H10" s="41">
        <v>0</v>
      </c>
      <c r="I10" s="159">
        <f t="shared" ref="I10:I15" si="0">G10-F10</f>
        <v>0.79696428571428157</v>
      </c>
      <c r="J10" s="164">
        <v>6.6377314814814806E-2</v>
      </c>
      <c r="K10" s="172">
        <f>J10-J9</f>
        <v>2.812499999999999E-2</v>
      </c>
      <c r="L10" s="173">
        <f>K10+L8</f>
        <v>4.6122685185185176E-2</v>
      </c>
      <c r="M10" s="188" t="s">
        <v>164</v>
      </c>
      <c r="N10" s="137" t="s">
        <v>228</v>
      </c>
      <c r="O10" s="120" t="s">
        <v>300</v>
      </c>
      <c r="P10" s="42"/>
    </row>
    <row r="11" spans="1:16" s="3" customFormat="1" ht="30" customHeight="1">
      <c r="A11" s="146">
        <v>4</v>
      </c>
      <c r="B11" s="152" t="s">
        <v>263</v>
      </c>
      <c r="C11" s="149" t="s">
        <v>222</v>
      </c>
      <c r="D11" s="43">
        <f>COUNTA(F21:F85)+D10+1</f>
        <v>194</v>
      </c>
      <c r="E11" s="154">
        <f>COUNTA(F21:F85)+1</f>
        <v>58</v>
      </c>
      <c r="F11" s="160">
        <f>MIN(F21:F86)</f>
        <v>39.92</v>
      </c>
      <c r="G11" s="110">
        <f>AVERAGE(F21:F86)</f>
        <v>40.3198245614035</v>
      </c>
      <c r="H11" s="41">
        <v>6</v>
      </c>
      <c r="I11" s="159">
        <f t="shared" si="0"/>
        <v>0.39982456140349854</v>
      </c>
      <c r="J11" s="164">
        <v>9.4606481481481486E-2</v>
      </c>
      <c r="K11" s="172">
        <f>J11-J10</f>
        <v>2.822916666666668E-2</v>
      </c>
      <c r="L11" s="173">
        <f>K11+L9</f>
        <v>4.848379629629631E-2</v>
      </c>
      <c r="M11" s="188" t="s">
        <v>178</v>
      </c>
      <c r="N11" s="136"/>
      <c r="O11" s="108"/>
      <c r="P11" s="42"/>
    </row>
    <row r="12" spans="1:16" s="3" customFormat="1" ht="30" customHeight="1" thickBot="1">
      <c r="A12" s="146">
        <v>5</v>
      </c>
      <c r="B12" s="198" t="s">
        <v>262</v>
      </c>
      <c r="C12" s="150" t="s">
        <v>243</v>
      </c>
      <c r="D12" s="43">
        <f>COUNTA(G21:G85)+D11+1</f>
        <v>233</v>
      </c>
      <c r="E12" s="154">
        <f>COUNTA(G21:G85)+1</f>
        <v>39</v>
      </c>
      <c r="F12" s="390">
        <f>MIN(G21:G86)</f>
        <v>40.380000000000003</v>
      </c>
      <c r="G12" s="110">
        <f>AVERAGE(G21:G886)</f>
        <v>40.788421052631584</v>
      </c>
      <c r="H12" s="41">
        <v>2</v>
      </c>
      <c r="I12" s="159">
        <f t="shared" si="0"/>
        <v>0.40842105263158146</v>
      </c>
      <c r="J12" s="164">
        <v>0.1141550925925926</v>
      </c>
      <c r="K12" s="172">
        <f>J12-J11</f>
        <v>1.9548611111111114E-2</v>
      </c>
      <c r="L12" s="173">
        <f t="shared" ref="L12:L14" si="1">K12+L10</f>
        <v>6.5671296296296283E-2</v>
      </c>
      <c r="M12" s="188" t="s">
        <v>182</v>
      </c>
      <c r="N12" s="136"/>
      <c r="O12" s="109"/>
    </row>
    <row r="13" spans="1:16" s="3" customFormat="1" ht="30" customHeight="1" thickBot="1">
      <c r="A13" s="146">
        <v>6</v>
      </c>
      <c r="B13" s="198" t="s">
        <v>263</v>
      </c>
      <c r="C13" s="150" t="s">
        <v>226</v>
      </c>
      <c r="D13" s="43">
        <f>COUNTA(H21:H85)+D12+1</f>
        <v>295</v>
      </c>
      <c r="E13" s="154">
        <f>COUNTA(H21:H85)+1</f>
        <v>62</v>
      </c>
      <c r="F13" s="391">
        <f>MIN(H21:H86)</f>
        <v>39.64</v>
      </c>
      <c r="G13" s="110">
        <f>AVERAGE(H21:H86)</f>
        <v>39.945409836065579</v>
      </c>
      <c r="H13" s="41">
        <v>0</v>
      </c>
      <c r="I13" s="159">
        <f>G13-F13</f>
        <v>0.30540983606557859</v>
      </c>
      <c r="J13" s="164">
        <v>0.14394675925925926</v>
      </c>
      <c r="K13" s="172">
        <f t="shared" ref="K13:K15" si="2">J13-J12</f>
        <v>2.9791666666666661E-2</v>
      </c>
      <c r="L13" s="174">
        <f t="shared" si="1"/>
        <v>7.8275462962962977E-2</v>
      </c>
      <c r="M13" s="188" t="s">
        <v>202</v>
      </c>
      <c r="N13" s="136"/>
      <c r="O13" s="109"/>
    </row>
    <row r="14" spans="1:16" s="3" customFormat="1" ht="30" customHeight="1" thickBot="1">
      <c r="A14" s="146">
        <v>7</v>
      </c>
      <c r="B14" s="198" t="s">
        <v>262</v>
      </c>
      <c r="C14" s="150" t="s">
        <v>218</v>
      </c>
      <c r="D14" s="43">
        <f>COUNTA(I21:I85)+D13+1</f>
        <v>316</v>
      </c>
      <c r="E14" s="154">
        <f>COUNTA(I21:I85)+1</f>
        <v>21</v>
      </c>
      <c r="F14" s="392">
        <f>MIN(I21:I86)</f>
        <v>40.47</v>
      </c>
      <c r="G14" s="67">
        <f>AVERAGE(I21:I86)</f>
        <v>41.110500000000002</v>
      </c>
      <c r="H14" s="41">
        <v>0</v>
      </c>
      <c r="I14" s="159">
        <f t="shared" si="0"/>
        <v>0.64050000000000296</v>
      </c>
      <c r="J14" s="164">
        <v>0.15504629629629629</v>
      </c>
      <c r="K14" s="172">
        <f t="shared" si="2"/>
        <v>1.1099537037037033E-2</v>
      </c>
      <c r="L14" s="173">
        <f t="shared" si="1"/>
        <v>7.6770833333333316E-2</v>
      </c>
      <c r="M14" s="188" t="s">
        <v>200</v>
      </c>
      <c r="N14" s="136"/>
      <c r="O14" s="109"/>
    </row>
    <row r="15" spans="1:16" s="3" customFormat="1" ht="30" customHeight="1" thickBot="1">
      <c r="A15" s="147" t="s">
        <v>37</v>
      </c>
      <c r="B15" s="197" t="s">
        <v>262</v>
      </c>
      <c r="C15" s="151" t="s">
        <v>228</v>
      </c>
      <c r="D15" s="190">
        <f>COUNTA(J21:J85)+D14+1</f>
        <v>339</v>
      </c>
      <c r="E15" s="155">
        <f>COUNTA(J21:J85)+1</f>
        <v>23</v>
      </c>
      <c r="F15" s="393">
        <f>MIN(J21:J86)</f>
        <v>39.880000000000003</v>
      </c>
      <c r="G15" s="405">
        <f>AVERAGE(J21:J86)</f>
        <v>40.487272727272732</v>
      </c>
      <c r="H15" s="139">
        <v>1</v>
      </c>
      <c r="I15" s="162">
        <f t="shared" si="0"/>
        <v>0.60727272727272918</v>
      </c>
      <c r="J15" s="165" t="str">
        <f>'Общие результаты'!G6</f>
        <v>4:00:05</v>
      </c>
      <c r="K15" s="175">
        <f t="shared" si="2"/>
        <v>1.1678240740740753E-2</v>
      </c>
      <c r="L15" s="176">
        <f>K15+L14</f>
        <v>8.8449074074074069E-2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AVERAGE(F8,F10,F12,F14,F15)</f>
        <v>40.183999999999997</v>
      </c>
      <c r="G16" s="73">
        <f>AVERAGE(G8,G10,G12,G14,G15)</f>
        <v>40.808684244702661</v>
      </c>
      <c r="H16" s="118" t="s">
        <v>261</v>
      </c>
      <c r="I16" s="74">
        <f>AVERAGE(I8,I10,I12,I14,I15)</f>
        <v>0.62468424470266515</v>
      </c>
      <c r="J16" s="117"/>
      <c r="K16" s="117"/>
      <c r="L16" s="117"/>
      <c r="M16" s="44"/>
      <c r="N16" s="44"/>
    </row>
    <row r="17" spans="1:14" ht="27.75" customHeight="1">
      <c r="A17" s="45"/>
      <c r="B17" s="45"/>
      <c r="C17" s="45"/>
      <c r="D17" s="46"/>
      <c r="E17" s="47"/>
      <c r="F17" s="48">
        <f>AVERAGE(F9,F11,F13)</f>
        <v>39.846666666666671</v>
      </c>
      <c r="G17" s="49">
        <f>AVERAGE(G9,G11,G13)</f>
        <v>40.210828132489695</v>
      </c>
      <c r="H17" s="119" t="s">
        <v>264</v>
      </c>
      <c r="I17" s="50">
        <f>AVERAGE(I9,I11,I13)</f>
        <v>0.36416146582302861</v>
      </c>
      <c r="J17" s="47"/>
      <c r="K17" s="47" t="s">
        <v>22</v>
      </c>
      <c r="L17" s="47"/>
      <c r="M17" s="44"/>
      <c r="N17" s="44"/>
    </row>
    <row r="18" spans="1:14" ht="30" customHeight="1" thickBot="1">
      <c r="A18" s="51"/>
      <c r="B18" s="51"/>
      <c r="C18" s="51"/>
      <c r="D18" s="47"/>
      <c r="E18" s="47"/>
      <c r="F18" s="52">
        <f>AVERAGE(F8:F15)</f>
        <v>40.05749999999999</v>
      </c>
      <c r="G18" s="53">
        <f>AVERAGE(C21:J90)</f>
        <v>40.51795180722889</v>
      </c>
      <c r="H18" s="54"/>
      <c r="I18" s="55">
        <f>AVERAGE(I8:I15)</f>
        <v>0.52698820262280144</v>
      </c>
      <c r="J18" s="47"/>
      <c r="K18" s="47"/>
      <c r="L18" s="47"/>
      <c r="M18" s="51"/>
      <c r="N18" s="51"/>
    </row>
    <row r="20" spans="1:14" ht="15.75" thickBot="1">
      <c r="C20" s="56" t="str">
        <f>B8</f>
        <v>Морозенко Сергей</v>
      </c>
      <c r="D20" s="56" t="str">
        <f>B9</f>
        <v>Сомок Денис</v>
      </c>
      <c r="E20" s="17" t="str">
        <f>B10</f>
        <v>Морозенко Сергей</v>
      </c>
      <c r="F20" s="17" t="str">
        <f>B11</f>
        <v>Сомок Денис</v>
      </c>
      <c r="G20" s="17" t="str">
        <f>B12</f>
        <v>Морозенко Сергей</v>
      </c>
      <c r="H20" s="17" t="str">
        <f>B13</f>
        <v>Сомок Денис</v>
      </c>
      <c r="I20" s="17" t="str">
        <f>B14</f>
        <v>Морозенко Сергей</v>
      </c>
      <c r="J20" s="17" t="str">
        <f>B15</f>
        <v>Морозенко Сергей</v>
      </c>
    </row>
    <row r="21" spans="1:14">
      <c r="B21" s="1">
        <v>1</v>
      </c>
      <c r="C21" s="57">
        <v>45.54</v>
      </c>
      <c r="D21" s="58">
        <v>40.28</v>
      </c>
      <c r="E21" s="58">
        <v>42.75</v>
      </c>
      <c r="F21" s="58">
        <v>40.25</v>
      </c>
      <c r="G21" s="58">
        <v>40.85</v>
      </c>
      <c r="H21" s="58">
        <v>40.619999999999997</v>
      </c>
      <c r="I21" s="179">
        <v>42.07</v>
      </c>
      <c r="J21" s="180">
        <v>40.630000000000003</v>
      </c>
      <c r="K21" s="177"/>
      <c r="M21" s="2"/>
      <c r="N21" s="2"/>
    </row>
    <row r="22" spans="1:14">
      <c r="B22" s="1">
        <v>2</v>
      </c>
      <c r="C22" s="59">
        <v>42.06</v>
      </c>
      <c r="D22" s="60">
        <v>41.5</v>
      </c>
      <c r="E22" s="60">
        <v>42.19</v>
      </c>
      <c r="F22" s="60">
        <v>40.26</v>
      </c>
      <c r="G22" s="60">
        <v>40.65</v>
      </c>
      <c r="H22" s="60">
        <v>40.01</v>
      </c>
      <c r="I22" s="177">
        <v>41.53</v>
      </c>
      <c r="J22" s="181">
        <v>40.01</v>
      </c>
      <c r="K22" s="177"/>
      <c r="M22" s="3"/>
      <c r="N22" s="3"/>
    </row>
    <row r="23" spans="1:14">
      <c r="B23" s="1">
        <v>3</v>
      </c>
      <c r="C23" s="59">
        <v>41.95</v>
      </c>
      <c r="D23" s="60">
        <v>40.880000000000003</v>
      </c>
      <c r="E23" s="60">
        <v>42.04</v>
      </c>
      <c r="F23" s="60">
        <v>40.380000000000003</v>
      </c>
      <c r="G23" s="60">
        <v>40.72</v>
      </c>
      <c r="H23" s="60">
        <v>40.049999999999997</v>
      </c>
      <c r="I23" s="177">
        <v>41.01</v>
      </c>
      <c r="J23" s="181">
        <v>40.14</v>
      </c>
      <c r="K23" s="177"/>
      <c r="M23" s="3"/>
      <c r="N23" s="3"/>
    </row>
    <row r="24" spans="1:14">
      <c r="B24" s="1">
        <v>4</v>
      </c>
      <c r="C24" s="59">
        <v>41.89</v>
      </c>
      <c r="D24" s="60">
        <v>40.31</v>
      </c>
      <c r="E24" s="60">
        <v>42.12</v>
      </c>
      <c r="F24" s="60">
        <v>40.299999999999997</v>
      </c>
      <c r="G24" s="60">
        <v>41.34</v>
      </c>
      <c r="H24" s="60">
        <v>39.85</v>
      </c>
      <c r="I24" s="177">
        <v>40.840000000000003</v>
      </c>
      <c r="J24" s="181">
        <v>40.32</v>
      </c>
      <c r="K24" s="177"/>
      <c r="M24" s="3"/>
      <c r="N24" s="3"/>
    </row>
    <row r="25" spans="1:14">
      <c r="B25" s="1">
        <v>5</v>
      </c>
      <c r="C25" s="59">
        <v>40.76</v>
      </c>
      <c r="D25" s="60">
        <v>40.020000000000003</v>
      </c>
      <c r="E25" s="60">
        <v>40.64</v>
      </c>
      <c r="F25" s="60">
        <v>40.14</v>
      </c>
      <c r="G25" s="60">
        <v>40.700000000000003</v>
      </c>
      <c r="H25" s="60">
        <v>40.01</v>
      </c>
      <c r="I25" s="177">
        <v>41.59</v>
      </c>
      <c r="J25" s="181">
        <v>39.880000000000003</v>
      </c>
      <c r="K25" s="177"/>
    </row>
    <row r="26" spans="1:14">
      <c r="B26" s="1">
        <v>6</v>
      </c>
      <c r="C26" s="59">
        <v>40.68</v>
      </c>
      <c r="D26" s="60">
        <v>40.9</v>
      </c>
      <c r="E26" s="60">
        <v>40.68</v>
      </c>
      <c r="F26" s="60">
        <v>40.22</v>
      </c>
      <c r="G26" s="60">
        <v>40.67</v>
      </c>
      <c r="H26" s="60">
        <v>40.04</v>
      </c>
      <c r="I26" s="177">
        <v>40.69</v>
      </c>
      <c r="J26" s="181">
        <v>41.6</v>
      </c>
      <c r="K26" s="177"/>
    </row>
    <row r="27" spans="1:14">
      <c r="B27" s="1">
        <v>7</v>
      </c>
      <c r="C27" s="59">
        <v>44.55</v>
      </c>
      <c r="D27" s="60">
        <v>40.29</v>
      </c>
      <c r="E27" s="60">
        <v>40.700000000000003</v>
      </c>
      <c r="F27" s="60">
        <v>40.21</v>
      </c>
      <c r="G27" s="60">
        <v>40.68</v>
      </c>
      <c r="H27" s="60">
        <v>40.049999999999997</v>
      </c>
      <c r="I27" s="177">
        <v>41.28</v>
      </c>
      <c r="J27" s="181">
        <v>40.78</v>
      </c>
      <c r="K27" s="177"/>
    </row>
    <row r="28" spans="1:14">
      <c r="B28" s="1">
        <v>8</v>
      </c>
      <c r="C28" s="59">
        <v>40.92</v>
      </c>
      <c r="D28" s="60">
        <v>40.31</v>
      </c>
      <c r="E28" s="60">
        <v>40.74</v>
      </c>
      <c r="F28" s="60">
        <v>40.11</v>
      </c>
      <c r="G28" s="60">
        <v>40.799999999999997</v>
      </c>
      <c r="H28" s="60">
        <v>40.049999999999997</v>
      </c>
      <c r="I28" s="177">
        <v>41.15</v>
      </c>
      <c r="J28" s="181">
        <v>40.49</v>
      </c>
      <c r="K28" s="177"/>
    </row>
    <row r="29" spans="1:14">
      <c r="B29" s="1">
        <v>9</v>
      </c>
      <c r="C29" s="72">
        <v>40.369999999999997</v>
      </c>
      <c r="D29" s="60">
        <v>40.340000000000003</v>
      </c>
      <c r="E29" s="60">
        <v>47.08</v>
      </c>
      <c r="F29" s="60">
        <v>40.049999999999997</v>
      </c>
      <c r="G29" s="60">
        <v>40.659999999999997</v>
      </c>
      <c r="H29" s="60">
        <v>39.89</v>
      </c>
      <c r="I29" s="177">
        <v>40.619999999999997</v>
      </c>
      <c r="J29" s="181">
        <v>40.619999999999997</v>
      </c>
      <c r="K29" s="177"/>
    </row>
    <row r="30" spans="1:14">
      <c r="B30" s="1">
        <v>10</v>
      </c>
      <c r="C30" s="59">
        <v>40.340000000000003</v>
      </c>
      <c r="D30" s="60">
        <v>40.18</v>
      </c>
      <c r="E30" s="60">
        <v>40.369999999999997</v>
      </c>
      <c r="F30" s="60">
        <v>40.049999999999997</v>
      </c>
      <c r="G30" s="60">
        <v>40.67</v>
      </c>
      <c r="H30" s="60">
        <v>39.99</v>
      </c>
      <c r="I30" s="177">
        <v>40.47</v>
      </c>
      <c r="J30" s="181">
        <v>40.159999999999997</v>
      </c>
      <c r="K30" s="177"/>
    </row>
    <row r="31" spans="1:14">
      <c r="B31" s="1">
        <v>11</v>
      </c>
      <c r="C31" s="59">
        <v>40.35</v>
      </c>
      <c r="D31" s="60">
        <v>40.25</v>
      </c>
      <c r="E31" s="60">
        <v>40.64</v>
      </c>
      <c r="F31" s="60">
        <v>39.96</v>
      </c>
      <c r="G31" s="60">
        <v>40.479999999999997</v>
      </c>
      <c r="H31" s="60">
        <v>39.96</v>
      </c>
      <c r="I31" s="177">
        <v>40.64</v>
      </c>
      <c r="J31" s="181">
        <v>40.35</v>
      </c>
      <c r="K31" s="177"/>
    </row>
    <row r="32" spans="1:14">
      <c r="B32" s="1">
        <v>12</v>
      </c>
      <c r="C32" s="59">
        <v>40.369999999999997</v>
      </c>
      <c r="D32" s="60">
        <v>40.229999999999997</v>
      </c>
      <c r="E32" s="60">
        <v>40.729999999999997</v>
      </c>
      <c r="F32" s="60">
        <v>40.14</v>
      </c>
      <c r="G32" s="60">
        <v>41.35</v>
      </c>
      <c r="H32" s="60">
        <v>39.93</v>
      </c>
      <c r="I32" s="177">
        <v>42.48</v>
      </c>
      <c r="J32" s="181">
        <v>40.5</v>
      </c>
      <c r="K32" s="177"/>
    </row>
    <row r="33" spans="2:12">
      <c r="B33" s="1">
        <v>13</v>
      </c>
      <c r="C33" s="59">
        <v>40.299999999999997</v>
      </c>
      <c r="D33" s="60">
        <v>41.41</v>
      </c>
      <c r="E33" s="60">
        <v>40.119999999999997</v>
      </c>
      <c r="F33" s="60">
        <v>39.93</v>
      </c>
      <c r="G33" s="60">
        <v>41.99</v>
      </c>
      <c r="H33" s="60">
        <v>40.15</v>
      </c>
      <c r="I33" s="177">
        <v>40.82</v>
      </c>
      <c r="J33" s="181">
        <v>41.47</v>
      </c>
      <c r="K33" s="178"/>
      <c r="L33" s="1"/>
    </row>
    <row r="34" spans="2:12">
      <c r="B34" s="1">
        <v>14</v>
      </c>
      <c r="C34" s="62">
        <v>40.159999999999997</v>
      </c>
      <c r="D34" s="60">
        <v>40.33</v>
      </c>
      <c r="E34" s="60">
        <v>41.03</v>
      </c>
      <c r="F34" s="60">
        <v>39.97</v>
      </c>
      <c r="G34" s="60">
        <v>40.56</v>
      </c>
      <c r="H34" s="60">
        <v>39.909999999999997</v>
      </c>
      <c r="I34" s="177">
        <v>40.79</v>
      </c>
      <c r="J34" s="181">
        <v>39.950000000000003</v>
      </c>
      <c r="K34" s="178"/>
      <c r="L34" s="1"/>
    </row>
    <row r="35" spans="2:12">
      <c r="B35" s="1">
        <v>15</v>
      </c>
      <c r="C35" s="59">
        <v>40.119999999999997</v>
      </c>
      <c r="D35" s="60">
        <v>40.630000000000003</v>
      </c>
      <c r="E35" s="60">
        <v>41.15</v>
      </c>
      <c r="F35" s="60">
        <v>40.130000000000003</v>
      </c>
      <c r="G35" s="60">
        <v>41.33</v>
      </c>
      <c r="H35" s="60">
        <v>39.89</v>
      </c>
      <c r="I35" s="177">
        <v>40.96</v>
      </c>
      <c r="J35" s="181">
        <v>40.33</v>
      </c>
      <c r="K35" s="178"/>
      <c r="L35" s="1"/>
    </row>
    <row r="36" spans="2:12">
      <c r="B36" s="1">
        <v>16</v>
      </c>
      <c r="C36" s="59">
        <v>40.14</v>
      </c>
      <c r="D36" s="76">
        <v>40.159999999999997</v>
      </c>
      <c r="E36" s="60">
        <v>41.29</v>
      </c>
      <c r="F36" s="60">
        <v>40.159999999999997</v>
      </c>
      <c r="G36" s="60">
        <v>40.61</v>
      </c>
      <c r="H36" s="60">
        <v>40.03</v>
      </c>
      <c r="I36" s="177">
        <v>40.92</v>
      </c>
      <c r="J36" s="181">
        <v>40.44</v>
      </c>
      <c r="K36" s="178"/>
      <c r="L36" s="1"/>
    </row>
    <row r="37" spans="2:12">
      <c r="B37" s="1">
        <v>17</v>
      </c>
      <c r="C37" s="59">
        <v>40.17</v>
      </c>
      <c r="D37" s="60">
        <v>40.15</v>
      </c>
      <c r="E37" s="60">
        <v>40.770000000000003</v>
      </c>
      <c r="F37" s="60">
        <v>40.229999999999997</v>
      </c>
      <c r="G37" s="60">
        <v>40.97</v>
      </c>
      <c r="H37" s="60">
        <v>39.799999999999997</v>
      </c>
      <c r="I37" s="177">
        <v>40.89</v>
      </c>
      <c r="J37" s="181">
        <v>40.51</v>
      </c>
      <c r="K37" s="178"/>
      <c r="L37" s="1"/>
    </row>
    <row r="38" spans="2:12">
      <c r="B38" s="1">
        <v>18</v>
      </c>
      <c r="C38" s="59">
        <v>40.840000000000003</v>
      </c>
      <c r="D38" s="60">
        <v>40.200000000000003</v>
      </c>
      <c r="E38" s="60">
        <v>40.31</v>
      </c>
      <c r="F38" s="60">
        <v>40.22</v>
      </c>
      <c r="G38" s="60">
        <v>40.71</v>
      </c>
      <c r="H38" s="60">
        <v>39.99</v>
      </c>
      <c r="I38" s="177">
        <v>41.15</v>
      </c>
      <c r="J38" s="181">
        <v>40.28</v>
      </c>
      <c r="K38" s="178"/>
      <c r="L38" s="1"/>
    </row>
    <row r="39" spans="2:12">
      <c r="B39" s="1">
        <v>19</v>
      </c>
      <c r="C39" s="59">
        <v>40.24</v>
      </c>
      <c r="D39" s="60">
        <v>40.06</v>
      </c>
      <c r="E39" s="60">
        <v>40.450000000000003</v>
      </c>
      <c r="F39" s="60">
        <v>40.200000000000003</v>
      </c>
      <c r="G39" s="60">
        <v>40.65</v>
      </c>
      <c r="H39" s="60">
        <v>39.9</v>
      </c>
      <c r="I39" s="177">
        <v>40.729999999999997</v>
      </c>
      <c r="J39" s="181">
        <v>40.75</v>
      </c>
      <c r="K39" s="178"/>
      <c r="L39" s="1"/>
    </row>
    <row r="40" spans="2:12">
      <c r="B40" s="1">
        <v>20</v>
      </c>
      <c r="C40" s="59">
        <v>40.1</v>
      </c>
      <c r="D40" s="60">
        <v>40.130000000000003</v>
      </c>
      <c r="E40" s="60">
        <v>40.729999999999997</v>
      </c>
      <c r="F40" s="60">
        <v>40.119999999999997</v>
      </c>
      <c r="G40" s="60">
        <v>40.880000000000003</v>
      </c>
      <c r="H40" s="60">
        <v>39.92</v>
      </c>
      <c r="I40" s="177">
        <v>41.58</v>
      </c>
      <c r="J40" s="181">
        <v>40.28</v>
      </c>
      <c r="K40" s="178"/>
      <c r="L40" s="1"/>
    </row>
    <row r="41" spans="2:12">
      <c r="B41" s="1">
        <v>21</v>
      </c>
      <c r="C41" s="59">
        <v>40.36</v>
      </c>
      <c r="D41" s="60">
        <v>41.61</v>
      </c>
      <c r="E41" s="60">
        <v>40.26</v>
      </c>
      <c r="F41" s="60">
        <v>40.159999999999997</v>
      </c>
      <c r="G41" s="60">
        <v>41.04</v>
      </c>
      <c r="H41" s="60">
        <v>39.83</v>
      </c>
      <c r="I41" s="177"/>
      <c r="J41" s="181">
        <v>40.57</v>
      </c>
      <c r="K41" s="178"/>
      <c r="L41" s="1"/>
    </row>
    <row r="42" spans="2:12">
      <c r="B42" s="1">
        <v>22</v>
      </c>
      <c r="C42" s="59">
        <v>40.119999999999997</v>
      </c>
      <c r="D42" s="60">
        <v>40.36</v>
      </c>
      <c r="E42" s="60">
        <v>40.68</v>
      </c>
      <c r="F42" s="60">
        <v>40.049999999999997</v>
      </c>
      <c r="G42" s="60">
        <v>40.61</v>
      </c>
      <c r="H42" s="60">
        <v>39.97</v>
      </c>
      <c r="I42" s="177"/>
      <c r="J42" s="181">
        <v>40.659999999999997</v>
      </c>
      <c r="K42" s="178"/>
      <c r="L42" s="1"/>
    </row>
    <row r="43" spans="2:12">
      <c r="B43" s="1">
        <v>23</v>
      </c>
      <c r="C43" s="59">
        <v>40.21</v>
      </c>
      <c r="D43" s="60">
        <v>41.85</v>
      </c>
      <c r="E43" s="60">
        <v>40.9</v>
      </c>
      <c r="F43" s="60">
        <v>40.19</v>
      </c>
      <c r="G43" s="60">
        <v>41.04</v>
      </c>
      <c r="H43" s="60">
        <v>39.78</v>
      </c>
      <c r="I43" s="177"/>
      <c r="J43" s="181"/>
      <c r="K43" s="178"/>
      <c r="L43" s="1"/>
    </row>
    <row r="44" spans="2:12">
      <c r="B44" s="1">
        <v>24</v>
      </c>
      <c r="C44" s="59">
        <v>40.229999999999997</v>
      </c>
      <c r="D44" s="60">
        <v>40.03</v>
      </c>
      <c r="E44" s="60">
        <v>40.57</v>
      </c>
      <c r="F44" s="60">
        <v>40.130000000000003</v>
      </c>
      <c r="G44" s="60">
        <v>41.25</v>
      </c>
      <c r="H44" s="60">
        <v>40</v>
      </c>
      <c r="I44" s="177"/>
      <c r="J44" s="181"/>
      <c r="K44" s="178"/>
      <c r="L44" s="1"/>
    </row>
    <row r="45" spans="2:12">
      <c r="B45" s="1">
        <v>25</v>
      </c>
      <c r="C45" s="59">
        <v>40.090000000000003</v>
      </c>
      <c r="D45" s="60">
        <v>40.14</v>
      </c>
      <c r="E45" s="60">
        <v>40.590000000000003</v>
      </c>
      <c r="F45" s="60">
        <v>40.06</v>
      </c>
      <c r="G45" s="60">
        <v>40.68</v>
      </c>
      <c r="H45" s="60">
        <v>39.94</v>
      </c>
      <c r="I45" s="177"/>
      <c r="J45" s="181"/>
      <c r="K45" s="178"/>
      <c r="L45" s="1"/>
    </row>
    <row r="46" spans="2:12">
      <c r="B46" s="1">
        <v>26</v>
      </c>
      <c r="C46" s="59">
        <v>40.340000000000003</v>
      </c>
      <c r="D46" s="60">
        <v>40.03</v>
      </c>
      <c r="E46" s="60">
        <v>40.5</v>
      </c>
      <c r="F46" s="60">
        <v>40.03</v>
      </c>
      <c r="G46" s="60">
        <v>40.380000000000003</v>
      </c>
      <c r="H46" s="60">
        <v>40.19</v>
      </c>
      <c r="I46" s="177"/>
      <c r="J46" s="181"/>
      <c r="K46" s="178"/>
      <c r="L46" s="1"/>
    </row>
    <row r="47" spans="2:12">
      <c r="B47" s="1">
        <v>27</v>
      </c>
      <c r="C47" s="59">
        <v>40.299999999999997</v>
      </c>
      <c r="D47" s="60">
        <v>39.979999999999997</v>
      </c>
      <c r="E47" s="60">
        <v>40.78</v>
      </c>
      <c r="F47" s="60">
        <v>40.03</v>
      </c>
      <c r="G47" s="60">
        <v>40.79</v>
      </c>
      <c r="H47" s="60">
        <v>39.85</v>
      </c>
      <c r="I47" s="177"/>
      <c r="J47" s="181"/>
      <c r="K47" s="178"/>
      <c r="L47" s="1"/>
    </row>
    <row r="48" spans="2:12">
      <c r="B48" s="1">
        <v>28</v>
      </c>
      <c r="C48" s="59">
        <v>40.24</v>
      </c>
      <c r="D48" s="60">
        <v>40.26</v>
      </c>
      <c r="E48" s="60">
        <v>40.53</v>
      </c>
      <c r="F48" s="60">
        <v>40.26</v>
      </c>
      <c r="G48" s="60">
        <v>40.54</v>
      </c>
      <c r="H48" s="60">
        <v>39.75</v>
      </c>
      <c r="I48" s="177"/>
      <c r="J48" s="181"/>
      <c r="K48" s="178"/>
      <c r="L48" s="1"/>
    </row>
    <row r="49" spans="2:12">
      <c r="B49" s="1">
        <v>29</v>
      </c>
      <c r="C49" s="59">
        <v>41.24</v>
      </c>
      <c r="D49" s="60">
        <v>40.020000000000003</v>
      </c>
      <c r="E49" s="60">
        <v>40.53</v>
      </c>
      <c r="F49" s="60">
        <v>40.28</v>
      </c>
      <c r="G49" s="60">
        <v>40.49</v>
      </c>
      <c r="H49" s="60">
        <v>39.880000000000003</v>
      </c>
      <c r="I49" s="177"/>
      <c r="J49" s="181"/>
      <c r="K49" s="178"/>
      <c r="L49" s="1"/>
    </row>
    <row r="50" spans="2:12">
      <c r="B50" s="1">
        <v>30</v>
      </c>
      <c r="C50" s="59">
        <v>40.14</v>
      </c>
      <c r="D50" s="60">
        <v>40.26</v>
      </c>
      <c r="E50" s="60">
        <v>40.590000000000003</v>
      </c>
      <c r="F50" s="60">
        <v>39.92</v>
      </c>
      <c r="G50" s="60">
        <v>40.799999999999997</v>
      </c>
      <c r="H50" s="60">
        <v>39.97</v>
      </c>
      <c r="I50" s="177"/>
      <c r="J50" s="181"/>
      <c r="K50" s="178"/>
      <c r="L50" s="1"/>
    </row>
    <row r="51" spans="2:12">
      <c r="B51" s="1">
        <v>31</v>
      </c>
      <c r="C51" s="59">
        <v>40.07</v>
      </c>
      <c r="D51" s="60">
        <v>40.08</v>
      </c>
      <c r="E51" s="60">
        <v>40.6</v>
      </c>
      <c r="F51" s="60">
        <v>40</v>
      </c>
      <c r="G51" s="60">
        <v>40.6</v>
      </c>
      <c r="H51" s="60">
        <v>39.9</v>
      </c>
      <c r="I51" s="177"/>
      <c r="J51" s="181"/>
      <c r="K51" s="178"/>
      <c r="L51" s="1"/>
    </row>
    <row r="52" spans="2:12">
      <c r="B52" s="1">
        <v>32</v>
      </c>
      <c r="C52" s="59">
        <v>40.74</v>
      </c>
      <c r="D52" s="60">
        <v>40.17</v>
      </c>
      <c r="E52" s="60">
        <v>40.479999999999997</v>
      </c>
      <c r="F52" s="60">
        <v>40.229999999999997</v>
      </c>
      <c r="G52" s="60">
        <v>40.479999999999997</v>
      </c>
      <c r="H52" s="60">
        <v>39.85</v>
      </c>
      <c r="I52" s="177"/>
      <c r="J52" s="181"/>
      <c r="K52" s="178"/>
      <c r="L52" s="1"/>
    </row>
    <row r="53" spans="2:12">
      <c r="B53" s="1">
        <v>33</v>
      </c>
      <c r="C53" s="59">
        <v>40.42</v>
      </c>
      <c r="D53" s="60">
        <v>40.020000000000003</v>
      </c>
      <c r="E53" s="60">
        <v>40.520000000000003</v>
      </c>
      <c r="F53" s="60">
        <v>40.229999999999997</v>
      </c>
      <c r="G53" s="60">
        <v>40.53</v>
      </c>
      <c r="H53" s="60">
        <v>39.799999999999997</v>
      </c>
      <c r="I53" s="177"/>
      <c r="J53" s="181"/>
      <c r="K53" s="178"/>
      <c r="L53" s="1"/>
    </row>
    <row r="54" spans="2:12">
      <c r="B54" s="1">
        <v>34</v>
      </c>
      <c r="C54" s="59">
        <v>40.1</v>
      </c>
      <c r="D54" s="60">
        <v>40.159999999999997</v>
      </c>
      <c r="E54" s="60">
        <v>40.700000000000003</v>
      </c>
      <c r="F54" s="60">
        <v>40.119999999999997</v>
      </c>
      <c r="G54" s="60">
        <v>40.49</v>
      </c>
      <c r="H54" s="60">
        <v>40.07</v>
      </c>
      <c r="I54" s="177"/>
      <c r="J54" s="181"/>
      <c r="K54" s="178"/>
      <c r="L54" s="1"/>
    </row>
    <row r="55" spans="2:12">
      <c r="B55" s="1">
        <v>35</v>
      </c>
      <c r="C55" s="59">
        <v>40.119999999999997</v>
      </c>
      <c r="D55" s="60">
        <v>40.25</v>
      </c>
      <c r="E55" s="60">
        <v>42.05</v>
      </c>
      <c r="F55" s="60">
        <v>40.08</v>
      </c>
      <c r="G55" s="60">
        <v>40.44</v>
      </c>
      <c r="H55" s="60">
        <v>40.31</v>
      </c>
      <c r="I55" s="177"/>
      <c r="J55" s="181"/>
      <c r="K55" s="178"/>
      <c r="L55" s="1"/>
    </row>
    <row r="56" spans="2:12">
      <c r="B56" s="1">
        <v>36</v>
      </c>
      <c r="C56" s="59">
        <v>40.4</v>
      </c>
      <c r="D56" s="60">
        <v>40.24</v>
      </c>
      <c r="E56" s="60">
        <v>40.549999999999997</v>
      </c>
      <c r="F56" s="60">
        <v>40.1</v>
      </c>
      <c r="G56" s="60">
        <v>40.64</v>
      </c>
      <c r="H56" s="60">
        <v>40</v>
      </c>
      <c r="I56" s="177"/>
      <c r="J56" s="181"/>
      <c r="K56" s="178"/>
      <c r="L56" s="1"/>
    </row>
    <row r="57" spans="2:12">
      <c r="B57" s="1">
        <v>37</v>
      </c>
      <c r="C57" s="59">
        <v>40.299999999999997</v>
      </c>
      <c r="D57" s="60">
        <v>40.21</v>
      </c>
      <c r="E57" s="60">
        <v>40.6</v>
      </c>
      <c r="F57" s="60">
        <v>40.01</v>
      </c>
      <c r="G57" s="60">
        <v>40.65</v>
      </c>
      <c r="H57" s="60">
        <v>40.04</v>
      </c>
      <c r="I57" s="177"/>
      <c r="J57" s="181"/>
      <c r="K57" s="178"/>
      <c r="L57" s="1"/>
    </row>
    <row r="58" spans="2:12">
      <c r="B58" s="1">
        <v>38</v>
      </c>
      <c r="C58" s="59">
        <v>40.86</v>
      </c>
      <c r="D58" s="60">
        <v>40.01</v>
      </c>
      <c r="E58" s="60">
        <v>40.57</v>
      </c>
      <c r="F58" s="60">
        <v>40.58</v>
      </c>
      <c r="G58" s="60">
        <v>41.24</v>
      </c>
      <c r="H58" s="60">
        <v>39.86</v>
      </c>
      <c r="I58" s="177"/>
      <c r="J58" s="181"/>
      <c r="K58" s="178"/>
      <c r="L58" s="1"/>
    </row>
    <row r="59" spans="2:12">
      <c r="B59" s="1">
        <v>39</v>
      </c>
      <c r="C59" s="59"/>
      <c r="D59" s="60">
        <v>40.21</v>
      </c>
      <c r="E59" s="60">
        <v>40.36</v>
      </c>
      <c r="F59" s="60">
        <v>40.4</v>
      </c>
      <c r="G59" s="60"/>
      <c r="H59" s="60">
        <v>39.99</v>
      </c>
      <c r="I59" s="177"/>
      <c r="J59" s="181"/>
      <c r="K59" s="178"/>
      <c r="L59" s="1"/>
    </row>
    <row r="60" spans="2:12">
      <c r="B60" s="1">
        <v>40</v>
      </c>
      <c r="C60" s="59"/>
      <c r="D60" s="60">
        <v>40.24</v>
      </c>
      <c r="E60" s="60">
        <v>40.61</v>
      </c>
      <c r="F60" s="60">
        <v>40.22</v>
      </c>
      <c r="G60" s="60"/>
      <c r="H60" s="60">
        <v>39.950000000000003</v>
      </c>
      <c r="I60" s="177"/>
      <c r="J60" s="181"/>
      <c r="K60" s="178"/>
      <c r="L60" s="1"/>
    </row>
    <row r="61" spans="2:12">
      <c r="B61" s="1">
        <v>41</v>
      </c>
      <c r="C61" s="59"/>
      <c r="D61" s="60"/>
      <c r="E61" s="60">
        <v>40.76</v>
      </c>
      <c r="F61" s="60">
        <v>40.11</v>
      </c>
      <c r="G61" s="60"/>
      <c r="H61" s="60">
        <v>39.78</v>
      </c>
      <c r="I61" s="177"/>
      <c r="J61" s="181"/>
      <c r="K61" s="178"/>
      <c r="L61" s="1"/>
    </row>
    <row r="62" spans="2:12">
      <c r="B62" s="1">
        <v>42</v>
      </c>
      <c r="C62" s="59"/>
      <c r="D62" s="60"/>
      <c r="E62" s="60">
        <v>40.799999999999997</v>
      </c>
      <c r="F62" s="60">
        <v>40.200000000000003</v>
      </c>
      <c r="G62" s="60"/>
      <c r="H62" s="60">
        <v>39.79</v>
      </c>
      <c r="I62" s="177"/>
      <c r="J62" s="181"/>
      <c r="K62" s="178"/>
      <c r="L62" s="1"/>
    </row>
    <row r="63" spans="2:12">
      <c r="B63" s="1">
        <v>43</v>
      </c>
      <c r="C63" s="59"/>
      <c r="D63" s="60"/>
      <c r="E63" s="60">
        <v>40.89</v>
      </c>
      <c r="F63" s="60">
        <v>40.130000000000003</v>
      </c>
      <c r="G63" s="60"/>
      <c r="H63" s="60">
        <v>39.92</v>
      </c>
      <c r="I63" s="177"/>
      <c r="J63" s="181"/>
      <c r="K63" s="178"/>
      <c r="L63" s="1"/>
    </row>
    <row r="64" spans="2:12">
      <c r="B64" s="1">
        <v>44</v>
      </c>
      <c r="C64" s="59"/>
      <c r="D64" s="60"/>
      <c r="E64" s="60">
        <v>40.909999999999997</v>
      </c>
      <c r="F64" s="60">
        <v>40.03</v>
      </c>
      <c r="G64" s="60"/>
      <c r="H64" s="60">
        <v>39.94</v>
      </c>
      <c r="I64" s="177"/>
      <c r="J64" s="181"/>
      <c r="K64" s="178"/>
      <c r="L64" s="1"/>
    </row>
    <row r="65" spans="2:12">
      <c r="B65" s="1">
        <v>45</v>
      </c>
      <c r="C65" s="59"/>
      <c r="D65" s="60"/>
      <c r="E65" s="60">
        <v>40.700000000000003</v>
      </c>
      <c r="F65" s="60">
        <v>40.11</v>
      </c>
      <c r="G65" s="60"/>
      <c r="H65" s="60">
        <v>39.96</v>
      </c>
      <c r="I65" s="177"/>
      <c r="J65" s="181"/>
      <c r="K65" s="178"/>
      <c r="L65" s="1"/>
    </row>
    <row r="66" spans="2:12">
      <c r="B66" s="1">
        <v>46</v>
      </c>
      <c r="C66" s="59"/>
      <c r="D66" s="60"/>
      <c r="E66" s="60">
        <v>40.46</v>
      </c>
      <c r="F66" s="60">
        <v>40.159999999999997</v>
      </c>
      <c r="G66" s="60"/>
      <c r="H66" s="60">
        <v>39.909999999999997</v>
      </c>
      <c r="I66" s="177"/>
      <c r="J66" s="181"/>
      <c r="K66" s="178"/>
      <c r="L66" s="1"/>
    </row>
    <row r="67" spans="2:12">
      <c r="B67" s="1">
        <v>47</v>
      </c>
      <c r="C67" s="59"/>
      <c r="D67" s="60"/>
      <c r="E67" s="60">
        <v>40.82</v>
      </c>
      <c r="F67" s="60">
        <v>40.21</v>
      </c>
      <c r="G67" s="60"/>
      <c r="H67" s="60">
        <v>39.96</v>
      </c>
      <c r="I67" s="177"/>
      <c r="J67" s="181"/>
      <c r="K67" s="178"/>
      <c r="L67" s="1"/>
    </row>
    <row r="68" spans="2:12">
      <c r="B68" s="1">
        <v>48</v>
      </c>
      <c r="C68" s="59"/>
      <c r="D68" s="60"/>
      <c r="E68" s="60">
        <v>40.659999999999997</v>
      </c>
      <c r="F68" s="60">
        <v>40.03</v>
      </c>
      <c r="G68" s="60"/>
      <c r="H68" s="60">
        <v>39.96</v>
      </c>
      <c r="I68" s="177"/>
      <c r="J68" s="181"/>
      <c r="K68" s="178"/>
      <c r="L68" s="1"/>
    </row>
    <row r="69" spans="2:12">
      <c r="B69" s="1">
        <v>49</v>
      </c>
      <c r="C69" s="59"/>
      <c r="D69" s="60"/>
      <c r="E69" s="60">
        <v>40.65</v>
      </c>
      <c r="F69" s="60">
        <v>40.35</v>
      </c>
      <c r="G69" s="60"/>
      <c r="H69" s="60">
        <v>39.65</v>
      </c>
      <c r="I69" s="177"/>
      <c r="J69" s="181"/>
      <c r="K69" s="178"/>
      <c r="L69" s="1"/>
    </row>
    <row r="70" spans="2:12">
      <c r="B70" s="1">
        <v>50</v>
      </c>
      <c r="C70" s="59"/>
      <c r="D70" s="60"/>
      <c r="E70" s="60">
        <v>40.54</v>
      </c>
      <c r="F70" s="60">
        <v>40.42</v>
      </c>
      <c r="G70" s="60"/>
      <c r="H70" s="60">
        <v>39.94</v>
      </c>
      <c r="I70" s="177"/>
      <c r="J70" s="181"/>
      <c r="K70" s="178"/>
      <c r="L70" s="1"/>
    </row>
    <row r="71" spans="2:12">
      <c r="B71" s="1">
        <v>51</v>
      </c>
      <c r="C71" s="59"/>
      <c r="D71" s="60"/>
      <c r="E71" s="60">
        <v>40.520000000000003</v>
      </c>
      <c r="F71" s="60">
        <v>40.89</v>
      </c>
      <c r="G71" s="60"/>
      <c r="H71" s="60">
        <v>39.64</v>
      </c>
      <c r="I71" s="177"/>
      <c r="J71" s="181"/>
      <c r="K71" s="178"/>
      <c r="L71" s="1"/>
    </row>
    <row r="72" spans="2:12">
      <c r="B72" s="1">
        <v>52</v>
      </c>
      <c r="C72" s="59"/>
      <c r="D72" s="60"/>
      <c r="E72" s="60">
        <v>40.4</v>
      </c>
      <c r="F72" s="60">
        <v>41.1</v>
      </c>
      <c r="G72" s="60"/>
      <c r="H72" s="60">
        <v>39.799999999999997</v>
      </c>
      <c r="I72" s="177"/>
      <c r="J72" s="181"/>
      <c r="K72" s="178"/>
      <c r="L72" s="1"/>
    </row>
    <row r="73" spans="2:12">
      <c r="B73" s="1">
        <v>53</v>
      </c>
      <c r="C73" s="59"/>
      <c r="D73" s="60"/>
      <c r="E73" s="60">
        <v>40.659999999999997</v>
      </c>
      <c r="F73" s="60">
        <v>39.97</v>
      </c>
      <c r="G73" s="60"/>
      <c r="H73" s="60">
        <v>39.89</v>
      </c>
      <c r="I73" s="177"/>
      <c r="J73" s="181"/>
      <c r="K73" s="178"/>
      <c r="L73" s="1"/>
    </row>
    <row r="74" spans="2:12">
      <c r="B74" s="1">
        <v>54</v>
      </c>
      <c r="C74" s="59"/>
      <c r="D74" s="60"/>
      <c r="E74" s="60">
        <v>41.67</v>
      </c>
      <c r="F74" s="60">
        <v>40.159999999999997</v>
      </c>
      <c r="G74" s="60"/>
      <c r="H74" s="60">
        <v>39.770000000000003</v>
      </c>
      <c r="I74" s="177"/>
      <c r="J74" s="181"/>
      <c r="K74" s="178"/>
      <c r="L74" s="1"/>
    </row>
    <row r="75" spans="2:12">
      <c r="B75" s="1">
        <v>55</v>
      </c>
      <c r="C75" s="59"/>
      <c r="D75" s="60"/>
      <c r="E75" s="60">
        <v>40.67</v>
      </c>
      <c r="F75" s="60">
        <v>46.69</v>
      </c>
      <c r="G75" s="60"/>
      <c r="H75" s="60">
        <v>39.869999999999997</v>
      </c>
      <c r="I75" s="177"/>
      <c r="J75" s="181"/>
      <c r="K75" s="178"/>
      <c r="L75" s="1"/>
    </row>
    <row r="76" spans="2:12">
      <c r="B76" s="1">
        <v>56</v>
      </c>
      <c r="C76" s="59"/>
      <c r="D76" s="60"/>
      <c r="E76" s="60">
        <v>40.74</v>
      </c>
      <c r="F76" s="60">
        <v>40.85</v>
      </c>
      <c r="G76" s="60"/>
      <c r="H76" s="60">
        <v>39.840000000000003</v>
      </c>
      <c r="I76" s="177"/>
      <c r="J76" s="181"/>
      <c r="K76" s="178"/>
      <c r="L76" s="1"/>
    </row>
    <row r="77" spans="2:12">
      <c r="B77" s="1">
        <v>57</v>
      </c>
      <c r="C77" s="114"/>
      <c r="D77" s="60"/>
      <c r="E77" s="60"/>
      <c r="F77" s="60">
        <v>40.71</v>
      </c>
      <c r="G77" s="60"/>
      <c r="H77" s="60">
        <v>40.01</v>
      </c>
      <c r="I77" s="178"/>
      <c r="J77" s="182"/>
      <c r="K77" s="178"/>
      <c r="L77" s="1"/>
    </row>
    <row r="78" spans="2:12">
      <c r="B78" s="1">
        <v>58</v>
      </c>
      <c r="C78" s="183"/>
      <c r="D78" s="177"/>
      <c r="E78" s="177"/>
      <c r="F78" s="177"/>
      <c r="G78" s="177"/>
      <c r="H78" s="177">
        <v>39.96</v>
      </c>
      <c r="I78" s="178"/>
      <c r="J78" s="182"/>
      <c r="K78" s="178"/>
      <c r="L78" s="1"/>
    </row>
    <row r="79" spans="2:12">
      <c r="B79" s="1">
        <v>59</v>
      </c>
      <c r="C79" s="183"/>
      <c r="D79" s="177"/>
      <c r="E79" s="177"/>
      <c r="F79" s="177"/>
      <c r="G79" s="177"/>
      <c r="H79" s="177">
        <v>40.130000000000003</v>
      </c>
      <c r="I79" s="177"/>
      <c r="J79" s="181"/>
      <c r="K79" s="177"/>
    </row>
    <row r="80" spans="2:12">
      <c r="B80" s="1">
        <v>60</v>
      </c>
      <c r="C80" s="183"/>
      <c r="D80" s="177"/>
      <c r="E80" s="177"/>
      <c r="F80" s="177"/>
      <c r="G80" s="177"/>
      <c r="H80" s="177">
        <v>39.78</v>
      </c>
      <c r="I80" s="177"/>
      <c r="J80" s="181"/>
      <c r="K80" s="177"/>
    </row>
    <row r="81" spans="2:11">
      <c r="B81" s="1">
        <v>61</v>
      </c>
      <c r="C81" s="183"/>
      <c r="D81" s="177"/>
      <c r="E81" s="177"/>
      <c r="F81" s="177"/>
      <c r="G81" s="177"/>
      <c r="H81" s="177">
        <v>40.200000000000003</v>
      </c>
      <c r="I81" s="177"/>
      <c r="J81" s="181"/>
      <c r="K81" s="177"/>
    </row>
    <row r="82" spans="2:11">
      <c r="B82" s="1">
        <v>62</v>
      </c>
      <c r="C82" s="183"/>
      <c r="D82" s="177"/>
      <c r="E82" s="177"/>
      <c r="F82" s="177"/>
      <c r="G82" s="177"/>
      <c r="H82" s="177"/>
      <c r="I82" s="177"/>
      <c r="J82" s="181"/>
      <c r="K82" s="177"/>
    </row>
    <row r="83" spans="2:11" ht="15.75" thickBot="1">
      <c r="B83" s="1">
        <v>63</v>
      </c>
      <c r="C83" s="184"/>
      <c r="D83" s="185"/>
      <c r="E83" s="185"/>
      <c r="F83" s="185"/>
      <c r="G83" s="185"/>
      <c r="H83" s="185"/>
      <c r="I83" s="185"/>
      <c r="J83" s="186"/>
      <c r="K83" s="17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P84"/>
  <sheetViews>
    <sheetView topLeftCell="A7" zoomScale="90" zoomScaleNormal="90" workbookViewId="0">
      <selection activeCell="H16" sqref="H16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120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265</v>
      </c>
      <c r="C8" s="148" t="s">
        <v>221</v>
      </c>
      <c r="D8" s="189">
        <f>COUNTA(C22:C86)</f>
        <v>37</v>
      </c>
      <c r="E8" s="153">
        <f>COUNTA(C22:C86)</f>
        <v>37</v>
      </c>
      <c r="F8" s="224">
        <f>MIN(C22:C85)</f>
        <v>39.869999999999997</v>
      </c>
      <c r="G8" s="192">
        <f>AVERAGE(C22:C88)</f>
        <v>40.697027027027026</v>
      </c>
      <c r="H8" s="134">
        <v>4</v>
      </c>
      <c r="I8" s="158">
        <f>G8-F8</f>
        <v>0.82702702702702879</v>
      </c>
      <c r="J8" s="163">
        <v>1.7499999999999998E-2</v>
      </c>
      <c r="K8" s="170">
        <f>J8</f>
        <v>1.7499999999999998E-2</v>
      </c>
      <c r="L8" s="171">
        <f>K8</f>
        <v>1.7499999999999998E-2</v>
      </c>
      <c r="M8" s="187" t="s">
        <v>138</v>
      </c>
      <c r="N8" s="135"/>
      <c r="O8" s="133"/>
      <c r="P8" s="42"/>
    </row>
    <row r="9" spans="1:16" s="3" customFormat="1" ht="30" customHeight="1" thickBot="1">
      <c r="A9" s="146">
        <v>2</v>
      </c>
      <c r="B9" s="152" t="s">
        <v>266</v>
      </c>
      <c r="C9" s="149" t="s">
        <v>217</v>
      </c>
      <c r="D9" s="43">
        <f>COUNTA(D22:D86)+D8+1</f>
        <v>68</v>
      </c>
      <c r="E9" s="154">
        <f>COUNTA(D22:D86)+1</f>
        <v>31</v>
      </c>
      <c r="F9" s="406">
        <f>MIN(D22:D85)</f>
        <v>40.409999999999997</v>
      </c>
      <c r="G9" s="111">
        <f>AVERAGE(D22:D87)</f>
        <v>40.856000000000002</v>
      </c>
      <c r="H9" s="41">
        <v>3</v>
      </c>
      <c r="I9" s="159">
        <f>G9-F9</f>
        <v>0.44600000000000506</v>
      </c>
      <c r="J9" s="164">
        <v>3.3310185185185186E-2</v>
      </c>
      <c r="K9" s="172">
        <f>J9-J8</f>
        <v>1.5810185185185188E-2</v>
      </c>
      <c r="L9" s="173">
        <f>K9</f>
        <v>1.5810185185185188E-2</v>
      </c>
      <c r="M9" s="188" t="s">
        <v>145</v>
      </c>
      <c r="N9" s="136"/>
      <c r="O9" s="108"/>
      <c r="P9" s="42"/>
    </row>
    <row r="10" spans="1:16" s="3" customFormat="1" ht="30" customHeight="1" thickBot="1">
      <c r="A10" s="146">
        <v>3</v>
      </c>
      <c r="B10" s="152" t="s">
        <v>265</v>
      </c>
      <c r="C10" s="149" t="s">
        <v>222</v>
      </c>
      <c r="D10" s="43">
        <f>COUNTA(E22:E86)+D9+1</f>
        <v>132</v>
      </c>
      <c r="E10" s="154">
        <f>COUNTA(E22:E86)+1</f>
        <v>64</v>
      </c>
      <c r="F10" s="391">
        <f>MIN(E22:E87)</f>
        <v>39.83</v>
      </c>
      <c r="G10" s="110">
        <f>AVERAGE(E22:E88)</f>
        <v>40.11079365079366</v>
      </c>
      <c r="H10" s="41">
        <v>8</v>
      </c>
      <c r="I10" s="159">
        <f t="shared" ref="I10:I16" si="0">G10-F10</f>
        <v>0.2807936507936617</v>
      </c>
      <c r="J10" s="164">
        <v>6.4143518518518516E-2</v>
      </c>
      <c r="K10" s="172">
        <f>J10-J9</f>
        <v>3.0833333333333331E-2</v>
      </c>
      <c r="L10" s="173">
        <f>K10+L8</f>
        <v>4.8333333333333325E-2</v>
      </c>
      <c r="M10" s="188" t="s">
        <v>163</v>
      </c>
      <c r="N10" s="137"/>
      <c r="O10" s="120"/>
      <c r="P10" s="42"/>
    </row>
    <row r="11" spans="1:16" s="3" customFormat="1" ht="30" customHeight="1">
      <c r="A11" s="146">
        <v>4</v>
      </c>
      <c r="B11" s="152" t="s">
        <v>266</v>
      </c>
      <c r="C11" s="149" t="s">
        <v>234</v>
      </c>
      <c r="D11" s="43">
        <f>COUNTA(F22:F86)+D10+1</f>
        <v>166</v>
      </c>
      <c r="E11" s="154">
        <f>COUNTA(F22:F86)+1</f>
        <v>34</v>
      </c>
      <c r="F11" s="191">
        <f>MIN(F22:F87)</f>
        <v>40</v>
      </c>
      <c r="G11" s="110">
        <f>AVERAGE(F22:F87)</f>
        <v>40.478181818181824</v>
      </c>
      <c r="H11" s="41">
        <v>2</v>
      </c>
      <c r="I11" s="159">
        <f t="shared" si="0"/>
        <v>0.47818181818182381</v>
      </c>
      <c r="J11" s="164">
        <v>8.1215277777777775E-2</v>
      </c>
      <c r="K11" s="172">
        <f>J11-J10</f>
        <v>1.7071759259259259E-2</v>
      </c>
      <c r="L11" s="173">
        <f>K11+L9</f>
        <v>3.288194444444445E-2</v>
      </c>
      <c r="M11" s="188" t="s">
        <v>145</v>
      </c>
      <c r="N11" s="136"/>
      <c r="O11" s="108"/>
      <c r="P11" s="42"/>
    </row>
    <row r="12" spans="1:16" s="3" customFormat="1" ht="30" customHeight="1" thickBot="1">
      <c r="A12" s="146">
        <v>5</v>
      </c>
      <c r="B12" s="198" t="s">
        <v>265</v>
      </c>
      <c r="C12" s="150" t="s">
        <v>225</v>
      </c>
      <c r="D12" s="43">
        <f>COUNTA(G22:G86)+D11+1</f>
        <v>201</v>
      </c>
      <c r="E12" s="154">
        <f>COUNTA(G22:G86)+1</f>
        <v>35</v>
      </c>
      <c r="F12" s="390">
        <f>MIN(G22:G87)</f>
        <v>39.950000000000003</v>
      </c>
      <c r="G12" s="110">
        <f>AVERAGE(G22:G887)</f>
        <v>40.244117647058822</v>
      </c>
      <c r="H12" s="41">
        <v>6</v>
      </c>
      <c r="I12" s="159">
        <f t="shared" si="0"/>
        <v>0.29411764705881893</v>
      </c>
      <c r="J12" s="164">
        <v>9.8645833333333335E-2</v>
      </c>
      <c r="K12" s="172">
        <f>J12-J11</f>
        <v>1.743055555555556E-2</v>
      </c>
      <c r="L12" s="173">
        <f t="shared" ref="L12:L13" si="1">K12+L10</f>
        <v>6.5763888888888886E-2</v>
      </c>
      <c r="M12" s="188" t="s">
        <v>181</v>
      </c>
      <c r="N12" s="136"/>
      <c r="O12" s="109"/>
    </row>
    <row r="13" spans="1:16" s="3" customFormat="1" ht="30" customHeight="1" thickBot="1">
      <c r="A13" s="146">
        <v>6</v>
      </c>
      <c r="B13" s="198" t="s">
        <v>266</v>
      </c>
      <c r="C13" s="150" t="s">
        <v>227</v>
      </c>
      <c r="D13" s="43">
        <f>COUNTA(H22:H86)+D12+1</f>
        <v>265</v>
      </c>
      <c r="E13" s="387">
        <f>COUNTA(H22:H86)+1</f>
        <v>64</v>
      </c>
      <c r="F13" s="393">
        <f>MIN(H22:H87)</f>
        <v>39.92</v>
      </c>
      <c r="G13" s="110">
        <f>AVERAGE(H22:H87)</f>
        <v>40.410952380952381</v>
      </c>
      <c r="H13" s="41">
        <v>4</v>
      </c>
      <c r="I13" s="159">
        <f>G13-F13</f>
        <v>0.49095238095237903</v>
      </c>
      <c r="J13" s="164">
        <v>0.12968749999999998</v>
      </c>
      <c r="K13" s="172">
        <f t="shared" ref="K13:K16" si="2">J13-J12</f>
        <v>3.1041666666666648E-2</v>
      </c>
      <c r="L13" s="173">
        <f t="shared" si="1"/>
        <v>6.3923611111111098E-2</v>
      </c>
      <c r="M13" s="188" t="s">
        <v>193</v>
      </c>
      <c r="N13" s="136"/>
      <c r="O13" s="109"/>
    </row>
    <row r="14" spans="1:16" s="3" customFormat="1" ht="30" customHeight="1" thickBot="1">
      <c r="A14" s="146">
        <v>7</v>
      </c>
      <c r="B14" s="198" t="s">
        <v>265</v>
      </c>
      <c r="C14" s="150" t="s">
        <v>218</v>
      </c>
      <c r="D14" s="43">
        <f>COUNTA(I22:I85)+D13+1</f>
        <v>285</v>
      </c>
      <c r="E14" s="154">
        <f>COUNTA(I22:I86)+1</f>
        <v>20</v>
      </c>
      <c r="F14" s="392">
        <f>MIN(I22:I87)</f>
        <v>40.130000000000003</v>
      </c>
      <c r="G14" s="67">
        <f>AVERAGE(I22:I87)</f>
        <v>40.58</v>
      </c>
      <c r="H14" s="41">
        <v>1</v>
      </c>
      <c r="I14" s="159">
        <f>G14-F14</f>
        <v>0.44999999999999574</v>
      </c>
      <c r="J14" s="164">
        <v>0.14019675925925926</v>
      </c>
      <c r="K14" s="172">
        <f>J14-J13</f>
        <v>1.0509259259259274E-2</v>
      </c>
      <c r="L14" s="173">
        <f>K14+L12</f>
        <v>7.6273148148148159E-2</v>
      </c>
      <c r="M14" s="188" t="s">
        <v>198</v>
      </c>
      <c r="N14" s="136"/>
      <c r="O14" s="109"/>
    </row>
    <row r="15" spans="1:16" s="3" customFormat="1" ht="30" customHeight="1" thickBot="1">
      <c r="A15" s="146">
        <v>8</v>
      </c>
      <c r="B15" s="198" t="s">
        <v>265</v>
      </c>
      <c r="C15" s="150" t="s">
        <v>96</v>
      </c>
      <c r="D15" s="386">
        <f>COUNTA(J22:J85)+D14+1</f>
        <v>310</v>
      </c>
      <c r="E15" s="155">
        <f>COUNTA(J22:J86)+1</f>
        <v>25</v>
      </c>
      <c r="F15" s="391">
        <f>MIN(J22:J87)</f>
        <v>39.83</v>
      </c>
      <c r="G15" s="405">
        <f>AVERAGE(J22:J87)</f>
        <v>40.168750000000003</v>
      </c>
      <c r="H15" s="41">
        <v>3</v>
      </c>
      <c r="I15" s="159">
        <f t="shared" si="0"/>
        <v>0.33875000000000455</v>
      </c>
      <c r="J15" s="164">
        <v>0.1529513888888889</v>
      </c>
      <c r="K15" s="172">
        <f>J15-J14</f>
        <v>1.2754629629629644E-2</v>
      </c>
      <c r="L15" s="174">
        <f>K15+L14</f>
        <v>8.9027777777777803E-2</v>
      </c>
      <c r="M15" s="188" t="s">
        <v>205</v>
      </c>
      <c r="N15" s="136"/>
      <c r="O15" s="109"/>
    </row>
    <row r="16" spans="1:16" s="3" customFormat="1" ht="30" customHeight="1" thickBot="1">
      <c r="A16" s="147" t="s">
        <v>37</v>
      </c>
      <c r="B16" s="197" t="s">
        <v>266</v>
      </c>
      <c r="C16" s="151" t="s">
        <v>227</v>
      </c>
      <c r="D16" s="190">
        <f>COUNTA(K22:K86)+D15+1</f>
        <v>338</v>
      </c>
      <c r="E16" s="155">
        <f>COUNTA(K22:K86)+1</f>
        <v>28</v>
      </c>
      <c r="F16" s="401">
        <f>MIN(K22:K87)</f>
        <v>40.03</v>
      </c>
      <c r="G16" s="138">
        <f>AVERAGE(K22:K87)</f>
        <v>40.374444444444443</v>
      </c>
      <c r="H16" s="139">
        <v>3</v>
      </c>
      <c r="I16" s="162">
        <f t="shared" si="0"/>
        <v>0.34444444444444144</v>
      </c>
      <c r="J16" s="165" t="str">
        <f>'Общие результаты'!G6</f>
        <v>4:00:05</v>
      </c>
      <c r="K16" s="175">
        <f t="shared" si="2"/>
        <v>1.3773148148148145E-2</v>
      </c>
      <c r="L16" s="176">
        <f>K16+L13</f>
        <v>7.7696759259259243E-2</v>
      </c>
      <c r="M16" s="167"/>
      <c r="N16" s="140"/>
      <c r="O16" s="109"/>
    </row>
    <row r="17" spans="1:14" s="3" customFormat="1" ht="30" customHeight="1">
      <c r="A17" s="115"/>
      <c r="B17" s="116"/>
      <c r="C17" s="117"/>
      <c r="D17" s="117"/>
      <c r="E17" s="117"/>
      <c r="F17" s="63">
        <f>AVERAGE(F8,F10,F12,F14,F15)</f>
        <v>39.922000000000004</v>
      </c>
      <c r="G17" s="73">
        <f>AVERAGE(G8,G10,G12,G14,G15)</f>
        <v>40.360137664975902</v>
      </c>
      <c r="H17" s="118" t="s">
        <v>267</v>
      </c>
      <c r="I17" s="74">
        <f>AVERAGE(I8,I10,I12,I14,I15)</f>
        <v>0.43813766497590195</v>
      </c>
      <c r="J17" s="117"/>
      <c r="K17" s="117"/>
      <c r="L17" s="117"/>
      <c r="M17" s="44"/>
      <c r="N17" s="44"/>
    </row>
    <row r="18" spans="1:14" ht="27.75" customHeight="1">
      <c r="A18" s="45"/>
      <c r="B18" s="45"/>
      <c r="C18" s="45"/>
      <c r="D18" s="46"/>
      <c r="E18" s="47"/>
      <c r="F18" s="48">
        <f>AVERAGE(F9,F11,F13,F16)</f>
        <v>40.090000000000003</v>
      </c>
      <c r="G18" s="49">
        <f>AVERAGE(G9,G11,G13,G16)</f>
        <v>40.529894660894662</v>
      </c>
      <c r="H18" s="119" t="s">
        <v>268</v>
      </c>
      <c r="I18" s="50">
        <f>AVERAGE(I9,I11,I13,I16)</f>
        <v>0.43989466089466234</v>
      </c>
      <c r="J18" s="47"/>
      <c r="K18" s="47" t="s">
        <v>22</v>
      </c>
      <c r="L18" s="47"/>
      <c r="M18" s="44"/>
      <c r="N18" s="44"/>
    </row>
    <row r="19" spans="1:14" ht="30" customHeight="1" thickBot="1">
      <c r="A19" s="51"/>
      <c r="B19" s="51"/>
      <c r="C19" s="51"/>
      <c r="D19" s="47"/>
      <c r="E19" s="47"/>
      <c r="F19" s="52">
        <f>AVERAGE(F8:F16)</f>
        <v>39.99666666666667</v>
      </c>
      <c r="G19" s="53">
        <f>AVERAGE(C22:J91)</f>
        <v>40.407557755775578</v>
      </c>
      <c r="H19" s="54"/>
      <c r="I19" s="55">
        <f>AVERAGE(I8:I16)</f>
        <v>0.43891855205090657</v>
      </c>
      <c r="J19" s="47"/>
      <c r="K19" s="47"/>
      <c r="L19" s="47"/>
      <c r="M19" s="51"/>
      <c r="N19" s="51"/>
    </row>
    <row r="21" spans="1:14" ht="15.75" thickBot="1">
      <c r="C21" s="56" t="str">
        <f>B8</f>
        <v>Якусик Дима</v>
      </c>
      <c r="D21" s="56" t="str">
        <f>B9</f>
        <v>Гончаров Рома</v>
      </c>
      <c r="E21" s="17" t="str">
        <f>B10</f>
        <v>Якусик Дима</v>
      </c>
      <c r="F21" s="17" t="str">
        <f>B11</f>
        <v>Гончаров Рома</v>
      </c>
      <c r="G21" s="17" t="str">
        <f>B12</f>
        <v>Якусик Дима</v>
      </c>
      <c r="H21" s="17" t="str">
        <f>B13</f>
        <v>Гончаров Рома</v>
      </c>
      <c r="I21" s="17" t="str">
        <f>B14</f>
        <v>Якусик Дима</v>
      </c>
      <c r="J21" s="17" t="str">
        <f>B15</f>
        <v>Якусик Дима</v>
      </c>
      <c r="K21" s="17" t="str">
        <f>B16</f>
        <v>Гончаров Рома</v>
      </c>
    </row>
    <row r="22" spans="1:14">
      <c r="B22" s="1">
        <v>1</v>
      </c>
      <c r="C22" s="57">
        <v>45.81</v>
      </c>
      <c r="D22" s="58">
        <v>40.729999999999997</v>
      </c>
      <c r="E22" s="58">
        <v>40.18</v>
      </c>
      <c r="F22" s="58">
        <v>40.56</v>
      </c>
      <c r="G22" s="58">
        <v>40.44</v>
      </c>
      <c r="H22" s="58">
        <v>40.520000000000003</v>
      </c>
      <c r="I22" s="179">
        <v>40.78</v>
      </c>
      <c r="J22" s="180">
        <v>40.909999999999997</v>
      </c>
      <c r="K22" s="177">
        <v>40.44</v>
      </c>
      <c r="M22" s="2"/>
      <c r="N22" s="2"/>
    </row>
    <row r="23" spans="1:14">
      <c r="B23" s="1">
        <v>2</v>
      </c>
      <c r="C23" s="59">
        <v>41.58</v>
      </c>
      <c r="D23" s="60">
        <v>41.93</v>
      </c>
      <c r="E23" s="60">
        <v>39.97</v>
      </c>
      <c r="F23" s="60">
        <v>40.56</v>
      </c>
      <c r="G23" s="60">
        <v>40.81</v>
      </c>
      <c r="H23" s="60">
        <v>40.119999999999997</v>
      </c>
      <c r="I23" s="177">
        <v>40.31</v>
      </c>
      <c r="J23" s="181">
        <v>41.5</v>
      </c>
      <c r="K23" s="177">
        <v>40.5</v>
      </c>
      <c r="M23" s="3"/>
      <c r="N23" s="3"/>
    </row>
    <row r="24" spans="1:14">
      <c r="B24" s="1">
        <v>3</v>
      </c>
      <c r="C24" s="59">
        <v>43.18</v>
      </c>
      <c r="D24" s="60">
        <v>40.659999999999997</v>
      </c>
      <c r="E24" s="60">
        <v>40.03</v>
      </c>
      <c r="F24" s="60">
        <v>40.39</v>
      </c>
      <c r="G24" s="60">
        <v>40.409999999999997</v>
      </c>
      <c r="H24" s="60">
        <v>40.04</v>
      </c>
      <c r="I24" s="177">
        <v>40.42</v>
      </c>
      <c r="J24" s="181">
        <v>40.35</v>
      </c>
      <c r="K24" s="177">
        <v>40.42</v>
      </c>
      <c r="M24" s="3"/>
      <c r="N24" s="3"/>
    </row>
    <row r="25" spans="1:14">
      <c r="B25" s="1">
        <v>4</v>
      </c>
      <c r="C25" s="59">
        <v>43.07</v>
      </c>
      <c r="D25" s="60">
        <v>40.909999999999997</v>
      </c>
      <c r="E25" s="60">
        <v>40.11</v>
      </c>
      <c r="F25" s="60">
        <v>40.21</v>
      </c>
      <c r="G25" s="60">
        <v>40.229999999999997</v>
      </c>
      <c r="H25" s="60">
        <v>40.5</v>
      </c>
      <c r="I25" s="177">
        <v>40.479999999999997</v>
      </c>
      <c r="J25" s="181">
        <v>40.14</v>
      </c>
      <c r="K25" s="177">
        <v>40.450000000000003</v>
      </c>
      <c r="M25" s="3"/>
      <c r="N25" s="3"/>
    </row>
    <row r="26" spans="1:14">
      <c r="B26" s="1">
        <v>5</v>
      </c>
      <c r="C26" s="59">
        <v>40.380000000000003</v>
      </c>
      <c r="D26" s="60">
        <v>40.49</v>
      </c>
      <c r="E26" s="60">
        <v>40.18</v>
      </c>
      <c r="F26" s="60">
        <v>40.28</v>
      </c>
      <c r="G26" s="60">
        <v>40.119999999999997</v>
      </c>
      <c r="H26" s="60">
        <v>40.119999999999997</v>
      </c>
      <c r="I26" s="177">
        <v>42.57</v>
      </c>
      <c r="J26" s="181">
        <v>40.01</v>
      </c>
      <c r="K26" s="177">
        <v>40.61</v>
      </c>
    </row>
    <row r="27" spans="1:14">
      <c r="B27" s="1">
        <v>6</v>
      </c>
      <c r="C27" s="59">
        <v>40.81</v>
      </c>
      <c r="D27" s="60">
        <v>40.9</v>
      </c>
      <c r="E27" s="60">
        <v>40</v>
      </c>
      <c r="F27" s="60">
        <v>40.21</v>
      </c>
      <c r="G27" s="60">
        <v>40.36</v>
      </c>
      <c r="H27" s="60">
        <v>40.369999999999997</v>
      </c>
      <c r="I27" s="177">
        <v>40.479999999999997</v>
      </c>
      <c r="J27" s="181">
        <v>40.19</v>
      </c>
      <c r="K27" s="177">
        <v>40.229999999999997</v>
      </c>
    </row>
    <row r="28" spans="1:14">
      <c r="B28" s="1">
        <v>7</v>
      </c>
      <c r="C28" s="59">
        <v>42.93</v>
      </c>
      <c r="D28" s="60">
        <v>41.61</v>
      </c>
      <c r="E28" s="60">
        <v>39.96</v>
      </c>
      <c r="F28" s="60">
        <v>40.25</v>
      </c>
      <c r="G28" s="60">
        <v>40.270000000000003</v>
      </c>
      <c r="H28" s="60">
        <v>40.21</v>
      </c>
      <c r="I28" s="177">
        <v>40.29</v>
      </c>
      <c r="J28" s="181">
        <v>40.1</v>
      </c>
      <c r="K28" s="177">
        <v>40.450000000000003</v>
      </c>
    </row>
    <row r="29" spans="1:14">
      <c r="B29" s="1">
        <v>8</v>
      </c>
      <c r="C29" s="59">
        <v>40.39</v>
      </c>
      <c r="D29" s="60">
        <v>40.72</v>
      </c>
      <c r="E29" s="60">
        <v>40.159999999999997</v>
      </c>
      <c r="F29" s="60">
        <v>40.08</v>
      </c>
      <c r="G29" s="60">
        <v>40.25</v>
      </c>
      <c r="H29" s="60">
        <v>40.5</v>
      </c>
      <c r="I29" s="177">
        <v>40.47</v>
      </c>
      <c r="J29" s="181">
        <v>39.99</v>
      </c>
      <c r="K29" s="177">
        <v>40.24</v>
      </c>
    </row>
    <row r="30" spans="1:14">
      <c r="B30" s="1">
        <v>9</v>
      </c>
      <c r="C30" s="72">
        <v>40.03</v>
      </c>
      <c r="D30" s="60">
        <v>40.47</v>
      </c>
      <c r="E30" s="60">
        <v>40.08</v>
      </c>
      <c r="F30" s="60">
        <v>40.130000000000003</v>
      </c>
      <c r="G30" s="60">
        <v>40.07</v>
      </c>
      <c r="H30" s="60">
        <v>40.31</v>
      </c>
      <c r="I30" s="177">
        <v>40.54</v>
      </c>
      <c r="J30" s="181">
        <v>40.5</v>
      </c>
      <c r="K30" s="177">
        <v>40.11</v>
      </c>
    </row>
    <row r="31" spans="1:14">
      <c r="B31" s="1">
        <v>10</v>
      </c>
      <c r="C31" s="59">
        <v>40.28</v>
      </c>
      <c r="D31" s="60">
        <v>40.74</v>
      </c>
      <c r="E31" s="60">
        <v>40.24</v>
      </c>
      <c r="F31" s="60">
        <v>40.47</v>
      </c>
      <c r="G31" s="60">
        <v>40.24</v>
      </c>
      <c r="H31" s="60">
        <v>40.299999999999997</v>
      </c>
      <c r="I31" s="177">
        <v>40.65</v>
      </c>
      <c r="J31" s="181">
        <v>39.93</v>
      </c>
      <c r="K31" s="177">
        <v>40.33</v>
      </c>
    </row>
    <row r="32" spans="1:14">
      <c r="B32" s="1">
        <v>11</v>
      </c>
      <c r="C32" s="59">
        <v>40.31</v>
      </c>
      <c r="D32" s="60">
        <v>41.63</v>
      </c>
      <c r="E32" s="60">
        <v>39.93</v>
      </c>
      <c r="F32" s="60">
        <v>40.33</v>
      </c>
      <c r="G32" s="60">
        <v>40.29</v>
      </c>
      <c r="H32" s="60">
        <v>40.200000000000003</v>
      </c>
      <c r="I32" s="177">
        <v>40.36</v>
      </c>
      <c r="J32" s="181">
        <v>40.03</v>
      </c>
      <c r="K32" s="177">
        <v>40.94</v>
      </c>
    </row>
    <row r="33" spans="2:12">
      <c r="B33" s="1">
        <v>12</v>
      </c>
      <c r="C33" s="59">
        <v>40.270000000000003</v>
      </c>
      <c r="D33" s="60">
        <v>40.54</v>
      </c>
      <c r="E33" s="60">
        <v>39.99</v>
      </c>
      <c r="F33" s="60">
        <v>40.36</v>
      </c>
      <c r="G33" s="60">
        <v>40.340000000000003</v>
      </c>
      <c r="H33" s="60">
        <v>40.26</v>
      </c>
      <c r="I33" s="177">
        <v>40.479999999999997</v>
      </c>
      <c r="J33" s="181">
        <v>40.06</v>
      </c>
      <c r="K33" s="177">
        <v>40.130000000000003</v>
      </c>
    </row>
    <row r="34" spans="2:12">
      <c r="B34" s="1">
        <v>13</v>
      </c>
      <c r="C34" s="59">
        <v>39.93</v>
      </c>
      <c r="D34" s="60">
        <v>40.409999999999997</v>
      </c>
      <c r="E34" s="60">
        <v>40.200000000000003</v>
      </c>
      <c r="F34" s="60">
        <v>40.39</v>
      </c>
      <c r="G34" s="60">
        <v>40.380000000000003</v>
      </c>
      <c r="H34" s="60">
        <v>40.18</v>
      </c>
      <c r="I34" s="177">
        <v>40.32</v>
      </c>
      <c r="J34" s="181">
        <v>40.01</v>
      </c>
      <c r="K34" s="177">
        <v>40.29</v>
      </c>
      <c r="L34" s="1"/>
    </row>
    <row r="35" spans="2:12">
      <c r="B35" s="1">
        <v>14</v>
      </c>
      <c r="C35" s="62">
        <v>39.979999999999997</v>
      </c>
      <c r="D35" s="60">
        <v>40.799999999999997</v>
      </c>
      <c r="E35" s="60">
        <v>40.06</v>
      </c>
      <c r="F35" s="60">
        <v>40.43</v>
      </c>
      <c r="G35" s="60">
        <v>40.299999999999997</v>
      </c>
      <c r="H35" s="60">
        <v>39.99</v>
      </c>
      <c r="I35" s="177">
        <v>40.4</v>
      </c>
      <c r="J35" s="181">
        <v>40.049999999999997</v>
      </c>
      <c r="K35" s="177">
        <v>40.5</v>
      </c>
      <c r="L35" s="1"/>
    </row>
    <row r="36" spans="2:12">
      <c r="B36" s="1">
        <v>15</v>
      </c>
      <c r="C36" s="59">
        <v>40.26</v>
      </c>
      <c r="D36" s="60">
        <v>40.700000000000003</v>
      </c>
      <c r="E36" s="60">
        <v>40.01</v>
      </c>
      <c r="F36" s="60">
        <v>41.21</v>
      </c>
      <c r="G36" s="60">
        <v>40.159999999999997</v>
      </c>
      <c r="H36" s="60">
        <v>40.29</v>
      </c>
      <c r="I36" s="177">
        <v>40.39</v>
      </c>
      <c r="J36" s="181">
        <v>39.99</v>
      </c>
      <c r="K36" s="177">
        <v>40.380000000000003</v>
      </c>
      <c r="L36" s="1"/>
    </row>
    <row r="37" spans="2:12">
      <c r="B37" s="1">
        <v>16</v>
      </c>
      <c r="C37" s="59">
        <v>40.04</v>
      </c>
      <c r="D37" s="76">
        <v>40.54</v>
      </c>
      <c r="E37" s="60">
        <v>39.950000000000003</v>
      </c>
      <c r="F37" s="60">
        <v>41.13</v>
      </c>
      <c r="G37" s="60">
        <v>40.340000000000003</v>
      </c>
      <c r="H37" s="60">
        <v>40.28</v>
      </c>
      <c r="I37" s="177">
        <v>41.14</v>
      </c>
      <c r="J37" s="181">
        <v>39.83</v>
      </c>
      <c r="K37" s="177">
        <v>40.51</v>
      </c>
      <c r="L37" s="1"/>
    </row>
    <row r="38" spans="2:12">
      <c r="B38" s="1">
        <v>17</v>
      </c>
      <c r="C38" s="59">
        <v>40.15</v>
      </c>
      <c r="D38" s="60">
        <v>40.68</v>
      </c>
      <c r="E38" s="60">
        <v>40.03</v>
      </c>
      <c r="F38" s="60">
        <v>40.1</v>
      </c>
      <c r="G38" s="60">
        <v>40.32</v>
      </c>
      <c r="H38" s="60">
        <v>40.159999999999997</v>
      </c>
      <c r="I38" s="177">
        <v>40.24</v>
      </c>
      <c r="J38" s="181">
        <v>39.93</v>
      </c>
      <c r="K38" s="177">
        <v>40.450000000000003</v>
      </c>
      <c r="L38" s="1"/>
    </row>
    <row r="39" spans="2:12">
      <c r="B39" s="1">
        <v>18</v>
      </c>
      <c r="C39" s="59">
        <v>40.22</v>
      </c>
      <c r="D39" s="60">
        <v>40.799999999999997</v>
      </c>
      <c r="E39" s="60">
        <v>39.94</v>
      </c>
      <c r="F39" s="60">
        <v>40.29</v>
      </c>
      <c r="G39" s="60">
        <v>40.200000000000003</v>
      </c>
      <c r="H39" s="60">
        <v>39.92</v>
      </c>
      <c r="I39" s="177">
        <v>40.130000000000003</v>
      </c>
      <c r="J39" s="181">
        <v>40.1</v>
      </c>
      <c r="K39" s="177">
        <v>40.409999999999997</v>
      </c>
      <c r="L39" s="1"/>
    </row>
    <row r="40" spans="2:12">
      <c r="B40" s="1">
        <v>19</v>
      </c>
      <c r="C40" s="59">
        <v>40.31</v>
      </c>
      <c r="D40" s="60">
        <v>40.770000000000003</v>
      </c>
      <c r="E40" s="60">
        <v>40.14</v>
      </c>
      <c r="F40" s="60">
        <v>40.31</v>
      </c>
      <c r="G40" s="60">
        <v>40.229999999999997</v>
      </c>
      <c r="H40" s="60">
        <v>39.92</v>
      </c>
      <c r="I40" s="177">
        <v>40.57</v>
      </c>
      <c r="J40" s="181">
        <v>40.020000000000003</v>
      </c>
      <c r="K40" s="177">
        <v>40.42</v>
      </c>
      <c r="L40" s="1"/>
    </row>
    <row r="41" spans="2:12">
      <c r="B41" s="1">
        <v>20</v>
      </c>
      <c r="C41" s="59">
        <v>40.299999999999997</v>
      </c>
      <c r="D41" s="60">
        <v>40.82</v>
      </c>
      <c r="E41" s="60">
        <v>41.56</v>
      </c>
      <c r="F41" s="60">
        <v>40.36</v>
      </c>
      <c r="G41" s="60">
        <v>40.04</v>
      </c>
      <c r="H41" s="60">
        <v>40.04</v>
      </c>
      <c r="I41" s="177"/>
      <c r="J41" s="181">
        <v>39.880000000000003</v>
      </c>
      <c r="K41" s="177">
        <v>40.340000000000003</v>
      </c>
      <c r="L41" s="1"/>
    </row>
    <row r="42" spans="2:12">
      <c r="B42" s="1">
        <v>21</v>
      </c>
      <c r="C42" s="59">
        <v>40.17</v>
      </c>
      <c r="D42" s="60">
        <v>40.700000000000003</v>
      </c>
      <c r="E42" s="60">
        <v>40.04</v>
      </c>
      <c r="F42" s="60">
        <v>41.31</v>
      </c>
      <c r="G42" s="60">
        <v>40.159999999999997</v>
      </c>
      <c r="H42" s="60">
        <v>40</v>
      </c>
      <c r="I42" s="177"/>
      <c r="J42" s="181">
        <v>40.08</v>
      </c>
      <c r="K42" s="177">
        <v>40.39</v>
      </c>
      <c r="L42" s="1"/>
    </row>
    <row r="43" spans="2:12">
      <c r="B43" s="1">
        <v>22</v>
      </c>
      <c r="C43" s="59">
        <v>40.15</v>
      </c>
      <c r="D43" s="60">
        <v>40.64</v>
      </c>
      <c r="E43" s="60">
        <v>40.54</v>
      </c>
      <c r="F43" s="60">
        <v>40.119999999999997</v>
      </c>
      <c r="G43" s="60">
        <v>40.049999999999997</v>
      </c>
      <c r="H43" s="60">
        <v>40</v>
      </c>
      <c r="I43" s="177"/>
      <c r="J43" s="181">
        <v>39.99</v>
      </c>
      <c r="K43" s="177">
        <v>40.61</v>
      </c>
      <c r="L43" s="1"/>
    </row>
    <row r="44" spans="2:12">
      <c r="B44" s="1">
        <v>23</v>
      </c>
      <c r="C44" s="59">
        <v>40.17</v>
      </c>
      <c r="D44" s="60">
        <v>40.659999999999997</v>
      </c>
      <c r="E44" s="60">
        <v>40.14</v>
      </c>
      <c r="F44" s="60">
        <v>40</v>
      </c>
      <c r="G44" s="60">
        <v>40.090000000000003</v>
      </c>
      <c r="H44" s="60">
        <v>40.32</v>
      </c>
      <c r="I44" s="177"/>
      <c r="J44" s="181">
        <v>39.99</v>
      </c>
      <c r="K44" s="177">
        <v>40.159999999999997</v>
      </c>
      <c r="L44" s="1"/>
    </row>
    <row r="45" spans="2:12">
      <c r="B45" s="1">
        <v>24</v>
      </c>
      <c r="C45" s="59">
        <v>40.200000000000003</v>
      </c>
      <c r="D45" s="60">
        <v>40.909999999999997</v>
      </c>
      <c r="E45" s="60">
        <v>40.01</v>
      </c>
      <c r="F45" s="60">
        <v>40.29</v>
      </c>
      <c r="G45" s="60">
        <v>40.22</v>
      </c>
      <c r="H45" s="60">
        <v>40.1</v>
      </c>
      <c r="I45" s="177"/>
      <c r="J45" s="181">
        <v>40.47</v>
      </c>
      <c r="K45" s="177">
        <v>40.06</v>
      </c>
      <c r="L45" s="1"/>
    </row>
    <row r="46" spans="2:12">
      <c r="B46" s="1">
        <v>25</v>
      </c>
      <c r="C46" s="59">
        <v>40.39</v>
      </c>
      <c r="D46" s="60">
        <v>40.950000000000003</v>
      </c>
      <c r="E46" s="60">
        <v>40.049999999999997</v>
      </c>
      <c r="F46" s="60">
        <v>40.409999999999997</v>
      </c>
      <c r="G46" s="60">
        <v>40.28</v>
      </c>
      <c r="H46" s="60">
        <v>40.119999999999997</v>
      </c>
      <c r="I46" s="177"/>
      <c r="J46" s="181"/>
      <c r="K46" s="177">
        <v>40.17</v>
      </c>
      <c r="L46" s="1"/>
    </row>
    <row r="47" spans="2:12">
      <c r="B47" s="1">
        <v>26</v>
      </c>
      <c r="C47" s="59">
        <v>43.47</v>
      </c>
      <c r="D47" s="60">
        <v>41.74</v>
      </c>
      <c r="E47" s="60">
        <v>39.89</v>
      </c>
      <c r="F47" s="60">
        <v>40.409999999999997</v>
      </c>
      <c r="G47" s="60">
        <v>41.29</v>
      </c>
      <c r="H47" s="60">
        <v>40.119999999999997</v>
      </c>
      <c r="I47" s="177"/>
      <c r="J47" s="181"/>
      <c r="K47" s="177">
        <v>40.03</v>
      </c>
      <c r="L47" s="1"/>
    </row>
    <row r="48" spans="2:12">
      <c r="B48" s="1">
        <v>27</v>
      </c>
      <c r="C48" s="59">
        <v>39.909999999999997</v>
      </c>
      <c r="D48" s="60">
        <v>41.17</v>
      </c>
      <c r="E48" s="60">
        <v>40.06</v>
      </c>
      <c r="F48" s="60">
        <v>40.5</v>
      </c>
      <c r="G48" s="60">
        <v>40.03</v>
      </c>
      <c r="H48" s="60">
        <v>40.799999999999997</v>
      </c>
      <c r="I48" s="177"/>
      <c r="J48" s="181"/>
      <c r="K48" s="177">
        <v>40.54</v>
      </c>
      <c r="L48" s="1"/>
    </row>
    <row r="49" spans="2:12">
      <c r="B49" s="1">
        <v>28</v>
      </c>
      <c r="C49" s="59">
        <v>39.869999999999997</v>
      </c>
      <c r="D49" s="60">
        <v>40.729999999999997</v>
      </c>
      <c r="E49" s="60">
        <v>39.979999999999997</v>
      </c>
      <c r="F49" s="60">
        <v>41.1</v>
      </c>
      <c r="G49" s="60">
        <v>39.950000000000003</v>
      </c>
      <c r="H49" s="60">
        <v>40.479999999999997</v>
      </c>
      <c r="I49" s="177"/>
      <c r="J49" s="181"/>
      <c r="K49" s="177"/>
      <c r="L49" s="1"/>
    </row>
    <row r="50" spans="2:12">
      <c r="B50" s="1">
        <v>29</v>
      </c>
      <c r="C50" s="59">
        <v>40.630000000000003</v>
      </c>
      <c r="D50" s="60">
        <v>40.51</v>
      </c>
      <c r="E50" s="60">
        <v>39.93</v>
      </c>
      <c r="F50" s="60">
        <v>40.64</v>
      </c>
      <c r="G50" s="60">
        <v>40.1</v>
      </c>
      <c r="H50" s="60">
        <v>40.159999999999997</v>
      </c>
      <c r="I50" s="177"/>
      <c r="J50" s="181"/>
      <c r="K50" s="177"/>
      <c r="L50" s="1"/>
    </row>
    <row r="51" spans="2:12">
      <c r="B51" s="1">
        <v>30</v>
      </c>
      <c r="C51" s="59">
        <v>39.909999999999997</v>
      </c>
      <c r="D51" s="60">
        <v>40.82</v>
      </c>
      <c r="E51" s="60">
        <v>40.01</v>
      </c>
      <c r="F51" s="60">
        <v>40.409999999999997</v>
      </c>
      <c r="G51" s="60">
        <v>40.03</v>
      </c>
      <c r="H51" s="60">
        <v>40.64</v>
      </c>
      <c r="I51" s="177"/>
      <c r="J51" s="181"/>
      <c r="K51" s="177"/>
      <c r="L51" s="1"/>
    </row>
    <row r="52" spans="2:12">
      <c r="B52" s="1">
        <v>31</v>
      </c>
      <c r="C52" s="59">
        <v>40.11</v>
      </c>
      <c r="D52" s="60"/>
      <c r="E52" s="60">
        <v>40.11</v>
      </c>
      <c r="F52" s="60">
        <v>41.26</v>
      </c>
      <c r="G52" s="60">
        <v>39.950000000000003</v>
      </c>
      <c r="H52" s="60">
        <v>40.53</v>
      </c>
      <c r="I52" s="177"/>
      <c r="J52" s="181"/>
      <c r="K52" s="177"/>
      <c r="L52" s="1"/>
    </row>
    <row r="53" spans="2:12">
      <c r="B53" s="1">
        <v>32</v>
      </c>
      <c r="C53" s="59">
        <v>40.130000000000003</v>
      </c>
      <c r="D53" s="60"/>
      <c r="E53" s="60">
        <v>39.880000000000003</v>
      </c>
      <c r="F53" s="60">
        <v>40.369999999999997</v>
      </c>
      <c r="G53" s="60">
        <v>40.06</v>
      </c>
      <c r="H53" s="60">
        <v>40.33</v>
      </c>
      <c r="I53" s="177"/>
      <c r="J53" s="181"/>
      <c r="K53" s="177"/>
      <c r="L53" s="1"/>
    </row>
    <row r="54" spans="2:12">
      <c r="B54" s="1">
        <v>33</v>
      </c>
      <c r="C54" s="59">
        <v>40.21</v>
      </c>
      <c r="D54" s="60"/>
      <c r="E54" s="60">
        <v>40.07</v>
      </c>
      <c r="F54" s="60">
        <v>40.909999999999997</v>
      </c>
      <c r="G54" s="60">
        <v>39.979999999999997</v>
      </c>
      <c r="H54" s="60">
        <v>40.4</v>
      </c>
      <c r="I54" s="177"/>
      <c r="J54" s="181"/>
      <c r="K54" s="177"/>
      <c r="L54" s="1"/>
    </row>
    <row r="55" spans="2:12">
      <c r="B55" s="1">
        <v>34</v>
      </c>
      <c r="C55" s="59">
        <v>40.28</v>
      </c>
      <c r="D55" s="60"/>
      <c r="E55" s="60">
        <v>39.97</v>
      </c>
      <c r="F55" s="60"/>
      <c r="G55" s="60">
        <v>40.31</v>
      </c>
      <c r="H55" s="60">
        <v>40.31</v>
      </c>
      <c r="I55" s="177"/>
      <c r="J55" s="181"/>
      <c r="K55" s="177"/>
      <c r="L55" s="1"/>
    </row>
    <row r="56" spans="2:12">
      <c r="B56" s="1">
        <v>35</v>
      </c>
      <c r="C56" s="59">
        <v>40.049999999999997</v>
      </c>
      <c r="D56" s="60"/>
      <c r="E56" s="60">
        <v>39.99</v>
      </c>
      <c r="F56" s="60"/>
      <c r="G56" s="60"/>
      <c r="H56" s="60">
        <v>40.380000000000003</v>
      </c>
      <c r="I56" s="177"/>
      <c r="J56" s="181"/>
      <c r="K56" s="177"/>
      <c r="L56" s="1"/>
    </row>
    <row r="57" spans="2:12">
      <c r="B57" s="1">
        <v>36</v>
      </c>
      <c r="C57" s="59">
        <v>40.020000000000003</v>
      </c>
      <c r="D57" s="60"/>
      <c r="E57" s="60">
        <v>40.020000000000003</v>
      </c>
      <c r="F57" s="60"/>
      <c r="G57" s="60"/>
      <c r="H57" s="60">
        <v>40.409999999999997</v>
      </c>
      <c r="I57" s="177"/>
      <c r="J57" s="181"/>
      <c r="K57" s="177"/>
      <c r="L57" s="1"/>
    </row>
    <row r="58" spans="2:12">
      <c r="B58" s="1">
        <v>37</v>
      </c>
      <c r="C58" s="59">
        <v>39.89</v>
      </c>
      <c r="D58" s="60"/>
      <c r="E58" s="60">
        <v>39.9</v>
      </c>
      <c r="F58" s="60"/>
      <c r="G58" s="60"/>
      <c r="H58" s="60">
        <v>40.86</v>
      </c>
      <c r="I58" s="177"/>
      <c r="J58" s="181"/>
      <c r="K58" s="177"/>
      <c r="L58" s="1"/>
    </row>
    <row r="59" spans="2:12">
      <c r="B59" s="1">
        <v>38</v>
      </c>
      <c r="C59" s="59"/>
      <c r="D59" s="60"/>
      <c r="E59" s="60">
        <v>39.92</v>
      </c>
      <c r="F59" s="60"/>
      <c r="G59" s="60"/>
      <c r="H59" s="60">
        <v>40.82</v>
      </c>
      <c r="I59" s="177"/>
      <c r="J59" s="181"/>
      <c r="K59" s="177"/>
      <c r="L59" s="1"/>
    </row>
    <row r="60" spans="2:12">
      <c r="B60" s="1">
        <v>39</v>
      </c>
      <c r="C60" s="59"/>
      <c r="D60" s="60"/>
      <c r="E60" s="60">
        <v>39.94</v>
      </c>
      <c r="F60" s="60"/>
      <c r="G60" s="60"/>
      <c r="H60" s="60">
        <v>40.39</v>
      </c>
      <c r="I60" s="177"/>
      <c r="J60" s="181"/>
      <c r="K60" s="177"/>
      <c r="L60" s="1"/>
    </row>
    <row r="61" spans="2:12">
      <c r="B61" s="1">
        <v>40</v>
      </c>
      <c r="C61" s="59"/>
      <c r="D61" s="60"/>
      <c r="E61" s="60">
        <v>40.159999999999997</v>
      </c>
      <c r="F61" s="60"/>
      <c r="G61" s="60"/>
      <c r="H61" s="60">
        <v>40.369999999999997</v>
      </c>
      <c r="I61" s="177"/>
      <c r="J61" s="181"/>
      <c r="K61" s="177"/>
      <c r="L61" s="1"/>
    </row>
    <row r="62" spans="2:12">
      <c r="B62" s="1">
        <v>41</v>
      </c>
      <c r="C62" s="59"/>
      <c r="D62" s="60"/>
      <c r="E62" s="60">
        <v>39.97</v>
      </c>
      <c r="F62" s="60"/>
      <c r="G62" s="60"/>
      <c r="H62" s="60">
        <v>40.71</v>
      </c>
      <c r="I62" s="177"/>
      <c r="J62" s="181"/>
      <c r="K62" s="177"/>
      <c r="L62" s="1"/>
    </row>
    <row r="63" spans="2:12">
      <c r="B63" s="1">
        <v>42</v>
      </c>
      <c r="C63" s="59"/>
      <c r="D63" s="60"/>
      <c r="E63" s="60">
        <v>40.08</v>
      </c>
      <c r="F63" s="60"/>
      <c r="G63" s="60"/>
      <c r="H63" s="60">
        <v>40.36</v>
      </c>
      <c r="I63" s="177"/>
      <c r="J63" s="181"/>
      <c r="K63" s="177"/>
      <c r="L63" s="1"/>
    </row>
    <row r="64" spans="2:12">
      <c r="B64" s="1">
        <v>43</v>
      </c>
      <c r="C64" s="59"/>
      <c r="D64" s="60"/>
      <c r="E64" s="60">
        <v>39.979999999999997</v>
      </c>
      <c r="F64" s="60"/>
      <c r="G64" s="60"/>
      <c r="H64" s="60">
        <v>40.57</v>
      </c>
      <c r="I64" s="177"/>
      <c r="J64" s="181"/>
      <c r="K64" s="178"/>
      <c r="L64" s="1"/>
    </row>
    <row r="65" spans="2:12">
      <c r="B65" s="1">
        <v>44</v>
      </c>
      <c r="C65" s="59"/>
      <c r="D65" s="60"/>
      <c r="E65" s="60">
        <v>40</v>
      </c>
      <c r="F65" s="60"/>
      <c r="G65" s="60"/>
      <c r="H65" s="60">
        <v>40.68</v>
      </c>
      <c r="I65" s="177"/>
      <c r="J65" s="181"/>
      <c r="K65" s="178"/>
      <c r="L65" s="1"/>
    </row>
    <row r="66" spans="2:12">
      <c r="B66" s="1">
        <v>45</v>
      </c>
      <c r="C66" s="59"/>
      <c r="D66" s="60"/>
      <c r="E66" s="60">
        <v>40.090000000000003</v>
      </c>
      <c r="F66" s="60"/>
      <c r="G66" s="60"/>
      <c r="H66" s="60">
        <v>40.450000000000003</v>
      </c>
      <c r="I66" s="177"/>
      <c r="J66" s="181"/>
      <c r="K66" s="178"/>
      <c r="L66" s="1"/>
    </row>
    <row r="67" spans="2:12">
      <c r="B67" s="1">
        <v>46</v>
      </c>
      <c r="C67" s="59"/>
      <c r="D67" s="60"/>
      <c r="E67" s="60">
        <v>39.92</v>
      </c>
      <c r="F67" s="60"/>
      <c r="G67" s="60"/>
      <c r="H67" s="60">
        <v>40.54</v>
      </c>
      <c r="I67" s="177"/>
      <c r="J67" s="181"/>
      <c r="K67" s="178"/>
      <c r="L67" s="1"/>
    </row>
    <row r="68" spans="2:12">
      <c r="B68" s="1">
        <v>47</v>
      </c>
      <c r="C68" s="59"/>
      <c r="D68" s="60"/>
      <c r="E68" s="60">
        <v>40.15</v>
      </c>
      <c r="F68" s="60"/>
      <c r="G68" s="60"/>
      <c r="H68" s="60">
        <v>40.79</v>
      </c>
      <c r="I68" s="177"/>
      <c r="J68" s="181"/>
      <c r="K68" s="178"/>
      <c r="L68" s="1"/>
    </row>
    <row r="69" spans="2:12">
      <c r="B69" s="1">
        <v>48</v>
      </c>
      <c r="C69" s="59"/>
      <c r="D69" s="60"/>
      <c r="E69" s="60">
        <v>40.11</v>
      </c>
      <c r="F69" s="60"/>
      <c r="G69" s="60"/>
      <c r="H69" s="60">
        <v>40.380000000000003</v>
      </c>
      <c r="I69" s="177"/>
      <c r="J69" s="181"/>
      <c r="K69" s="178"/>
      <c r="L69" s="1"/>
    </row>
    <row r="70" spans="2:12">
      <c r="B70" s="1">
        <v>49</v>
      </c>
      <c r="C70" s="59"/>
      <c r="D70" s="60"/>
      <c r="E70" s="60">
        <v>40.39</v>
      </c>
      <c r="F70" s="60"/>
      <c r="G70" s="60"/>
      <c r="H70" s="60">
        <v>40.11</v>
      </c>
      <c r="I70" s="177"/>
      <c r="J70" s="181"/>
      <c r="K70" s="178"/>
      <c r="L70" s="1"/>
    </row>
    <row r="71" spans="2:12">
      <c r="B71" s="1">
        <v>50</v>
      </c>
      <c r="C71" s="59"/>
      <c r="D71" s="60"/>
      <c r="E71" s="60">
        <v>40.549999999999997</v>
      </c>
      <c r="F71" s="60"/>
      <c r="G71" s="60"/>
      <c r="H71" s="60">
        <v>40.57</v>
      </c>
      <c r="I71" s="177"/>
      <c r="J71" s="181"/>
      <c r="K71" s="178"/>
      <c r="L71" s="1"/>
    </row>
    <row r="72" spans="2:12">
      <c r="B72" s="1">
        <v>51</v>
      </c>
      <c r="C72" s="59"/>
      <c r="D72" s="60"/>
      <c r="E72" s="60">
        <v>40.35</v>
      </c>
      <c r="F72" s="60"/>
      <c r="G72" s="60"/>
      <c r="H72" s="60">
        <v>40.700000000000003</v>
      </c>
      <c r="I72" s="177"/>
      <c r="J72" s="181"/>
      <c r="K72" s="178"/>
      <c r="L72" s="1"/>
    </row>
    <row r="73" spans="2:12">
      <c r="B73" s="1">
        <v>52</v>
      </c>
      <c r="C73" s="59"/>
      <c r="D73" s="60"/>
      <c r="E73" s="60">
        <v>39.83</v>
      </c>
      <c r="F73" s="60"/>
      <c r="G73" s="60"/>
      <c r="H73" s="60">
        <v>40.5</v>
      </c>
      <c r="I73" s="177"/>
      <c r="J73" s="181"/>
      <c r="K73" s="178"/>
      <c r="L73" s="1"/>
    </row>
    <row r="74" spans="2:12">
      <c r="B74" s="1">
        <v>53</v>
      </c>
      <c r="C74" s="59"/>
      <c r="D74" s="60"/>
      <c r="E74" s="60">
        <v>40.49</v>
      </c>
      <c r="F74" s="60"/>
      <c r="G74" s="60"/>
      <c r="H74" s="60">
        <v>41.92</v>
      </c>
      <c r="I74" s="177"/>
      <c r="J74" s="181"/>
      <c r="K74" s="178"/>
      <c r="L74" s="1"/>
    </row>
    <row r="75" spans="2:12">
      <c r="B75" s="1">
        <v>54</v>
      </c>
      <c r="C75" s="59"/>
      <c r="D75" s="60"/>
      <c r="E75" s="60">
        <v>40.020000000000003</v>
      </c>
      <c r="F75" s="60"/>
      <c r="G75" s="60"/>
      <c r="H75" s="60">
        <v>40.69</v>
      </c>
      <c r="I75" s="177"/>
      <c r="J75" s="181"/>
      <c r="K75" s="178"/>
      <c r="L75" s="1"/>
    </row>
    <row r="76" spans="2:12">
      <c r="B76" s="1">
        <v>55</v>
      </c>
      <c r="C76" s="59"/>
      <c r="D76" s="60"/>
      <c r="E76" s="60">
        <v>40.15</v>
      </c>
      <c r="F76" s="60"/>
      <c r="G76" s="60"/>
      <c r="H76" s="60">
        <v>40.619999999999997</v>
      </c>
      <c r="I76" s="177"/>
      <c r="J76" s="181"/>
      <c r="K76" s="178"/>
      <c r="L76" s="1"/>
    </row>
    <row r="77" spans="2:12">
      <c r="B77" s="1">
        <v>56</v>
      </c>
      <c r="C77" s="59"/>
      <c r="D77" s="60"/>
      <c r="E77" s="60">
        <v>40.11</v>
      </c>
      <c r="F77" s="60"/>
      <c r="G77" s="60"/>
      <c r="H77" s="60">
        <v>40.78</v>
      </c>
      <c r="I77" s="177"/>
      <c r="J77" s="181"/>
      <c r="K77" s="178"/>
      <c r="L77" s="1"/>
    </row>
    <row r="78" spans="2:12">
      <c r="B78" s="1">
        <v>57</v>
      </c>
      <c r="C78" s="114"/>
      <c r="D78" s="60"/>
      <c r="E78" s="60">
        <v>39.880000000000003</v>
      </c>
      <c r="F78" s="60"/>
      <c r="G78" s="60"/>
      <c r="H78" s="60">
        <v>40.35</v>
      </c>
      <c r="I78" s="178"/>
      <c r="J78" s="182"/>
      <c r="K78" s="178"/>
      <c r="L78" s="1"/>
    </row>
    <row r="79" spans="2:12">
      <c r="B79" s="1">
        <v>58</v>
      </c>
      <c r="C79" s="183"/>
      <c r="D79" s="177"/>
      <c r="E79" s="177">
        <v>39.909999999999997</v>
      </c>
      <c r="F79" s="177"/>
      <c r="G79" s="177"/>
      <c r="H79" s="177">
        <v>40</v>
      </c>
      <c r="I79" s="178"/>
      <c r="J79" s="182"/>
      <c r="K79" s="178"/>
      <c r="L79" s="1"/>
    </row>
    <row r="80" spans="2:12">
      <c r="B80" s="1">
        <v>59</v>
      </c>
      <c r="C80" s="183"/>
      <c r="D80" s="177"/>
      <c r="E80" s="177">
        <v>40.1</v>
      </c>
      <c r="F80" s="177"/>
      <c r="G80" s="177"/>
      <c r="H80" s="177">
        <v>40.86</v>
      </c>
      <c r="I80" s="177"/>
      <c r="J80" s="181"/>
      <c r="K80" s="177"/>
    </row>
    <row r="81" spans="1:16">
      <c r="B81" s="1">
        <v>60</v>
      </c>
      <c r="C81" s="183"/>
      <c r="D81" s="177"/>
      <c r="E81" s="177">
        <v>40.32</v>
      </c>
      <c r="F81" s="177"/>
      <c r="G81" s="177"/>
      <c r="H81" s="177">
        <v>40.68</v>
      </c>
      <c r="I81" s="177"/>
      <c r="J81" s="181"/>
      <c r="K81" s="177"/>
    </row>
    <row r="82" spans="1:16" s="2" customFormat="1">
      <c r="A82" s="1"/>
      <c r="B82" s="1">
        <v>61</v>
      </c>
      <c r="C82" s="183"/>
      <c r="D82" s="177"/>
      <c r="E82" s="177">
        <v>40.5</v>
      </c>
      <c r="F82" s="177"/>
      <c r="G82" s="177"/>
      <c r="H82" s="177">
        <v>40.33</v>
      </c>
      <c r="I82" s="177"/>
      <c r="J82" s="181"/>
      <c r="K82" s="177"/>
      <c r="M82" s="1"/>
      <c r="N82" s="1"/>
      <c r="O82" s="1"/>
      <c r="P82" s="1"/>
    </row>
    <row r="83" spans="1:16" s="2" customFormat="1">
      <c r="A83" s="1"/>
      <c r="B83" s="1">
        <v>62</v>
      </c>
      <c r="C83" s="183"/>
      <c r="D83" s="177"/>
      <c r="E83" s="177">
        <v>40.04</v>
      </c>
      <c r="F83" s="177"/>
      <c r="G83" s="177"/>
      <c r="H83" s="177">
        <v>40.57</v>
      </c>
      <c r="I83" s="177"/>
      <c r="J83" s="181"/>
      <c r="K83" s="177"/>
      <c r="M83" s="1"/>
      <c r="N83" s="1"/>
      <c r="O83" s="1"/>
      <c r="P83" s="1"/>
    </row>
    <row r="84" spans="1:16" s="2" customFormat="1" ht="15.75" thickBot="1">
      <c r="A84" s="1"/>
      <c r="B84" s="1">
        <v>63</v>
      </c>
      <c r="C84" s="184"/>
      <c r="D84" s="185"/>
      <c r="E84" s="185">
        <v>40.71</v>
      </c>
      <c r="F84" s="185"/>
      <c r="G84" s="185"/>
      <c r="H84" s="185">
        <v>40.96</v>
      </c>
      <c r="I84" s="185"/>
      <c r="J84" s="186"/>
      <c r="K84" s="177"/>
      <c r="M84" s="1"/>
      <c r="N84" s="1"/>
      <c r="O84" s="1"/>
      <c r="P84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366"/>
  <sheetViews>
    <sheetView topLeftCell="A318" zoomScale="90" zoomScaleNormal="90" workbookViewId="0">
      <selection activeCell="K299" sqref="K299:K341"/>
    </sheetView>
  </sheetViews>
  <sheetFormatPr defaultRowHeight="15"/>
  <sheetData>
    <row r="1" spans="1:13">
      <c r="A1" s="383">
        <v>43659</v>
      </c>
      <c r="B1" s="384">
        <v>0.42707175925925928</v>
      </c>
    </row>
    <row r="2" spans="1:13">
      <c r="A2" t="s">
        <v>129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1:13">
      <c r="A3" t="s">
        <v>130</v>
      </c>
      <c r="B3" t="s">
        <v>106</v>
      </c>
      <c r="C3" t="s">
        <v>110</v>
      </c>
      <c r="D3" t="s">
        <v>107</v>
      </c>
      <c r="E3" t="s">
        <v>112</v>
      </c>
      <c r="F3" t="s">
        <v>109</v>
      </c>
      <c r="G3" t="s">
        <v>115</v>
      </c>
      <c r="H3" t="s">
        <v>118</v>
      </c>
      <c r="I3" t="s">
        <v>108</v>
      </c>
      <c r="J3" t="s">
        <v>117</v>
      </c>
      <c r="K3" t="s">
        <v>122</v>
      </c>
      <c r="L3" t="s">
        <v>114</v>
      </c>
      <c r="M3" t="s">
        <v>120</v>
      </c>
    </row>
    <row r="4" spans="1:13">
      <c r="A4" t="s">
        <v>131</v>
      </c>
      <c r="B4">
        <v>10</v>
      </c>
      <c r="C4">
        <v>4</v>
      </c>
      <c r="D4">
        <v>3</v>
      </c>
      <c r="E4">
        <v>2</v>
      </c>
      <c r="F4">
        <v>6</v>
      </c>
      <c r="G4">
        <v>8</v>
      </c>
      <c r="H4">
        <v>5</v>
      </c>
      <c r="I4">
        <v>1</v>
      </c>
      <c r="J4">
        <v>12</v>
      </c>
      <c r="K4">
        <v>9</v>
      </c>
      <c r="L4">
        <v>11</v>
      </c>
      <c r="M4">
        <v>7</v>
      </c>
    </row>
    <row r="5" spans="1:13">
      <c r="A5">
        <v>1</v>
      </c>
      <c r="B5">
        <v>43.93</v>
      </c>
      <c r="C5">
        <v>46.1</v>
      </c>
      <c r="D5">
        <v>44.75</v>
      </c>
      <c r="E5">
        <v>45.46</v>
      </c>
      <c r="F5">
        <v>46.15</v>
      </c>
      <c r="G5">
        <v>47.84</v>
      </c>
      <c r="H5">
        <v>45.54</v>
      </c>
      <c r="I5">
        <v>46.27</v>
      </c>
      <c r="J5">
        <v>45.86</v>
      </c>
      <c r="K5">
        <v>46.23</v>
      </c>
      <c r="L5">
        <v>46.27</v>
      </c>
      <c r="M5">
        <v>45.81</v>
      </c>
    </row>
    <row r="6" spans="1:13">
      <c r="A6">
        <v>2</v>
      </c>
      <c r="B6">
        <v>40.520000000000003</v>
      </c>
      <c r="C6">
        <v>41.04</v>
      </c>
      <c r="D6">
        <v>40.270000000000003</v>
      </c>
      <c r="E6">
        <v>41</v>
      </c>
      <c r="F6">
        <v>40.64</v>
      </c>
      <c r="G6">
        <v>41.31</v>
      </c>
      <c r="H6">
        <v>42.06</v>
      </c>
      <c r="I6">
        <v>40.76</v>
      </c>
      <c r="J6">
        <v>43.58</v>
      </c>
      <c r="K6">
        <v>43.72</v>
      </c>
      <c r="L6">
        <v>41.3</v>
      </c>
      <c r="M6">
        <v>41.58</v>
      </c>
    </row>
    <row r="7" spans="1:13">
      <c r="A7">
        <v>3</v>
      </c>
      <c r="B7">
        <v>41.06</v>
      </c>
      <c r="C7">
        <v>44.03</v>
      </c>
      <c r="D7">
        <v>40.229999999999997</v>
      </c>
      <c r="E7">
        <v>41.28</v>
      </c>
      <c r="F7">
        <v>40.28</v>
      </c>
      <c r="G7">
        <v>43.01</v>
      </c>
      <c r="H7">
        <v>41.95</v>
      </c>
      <c r="I7">
        <v>40.28</v>
      </c>
      <c r="J7">
        <v>41.11</v>
      </c>
      <c r="K7">
        <v>41.07</v>
      </c>
      <c r="L7">
        <v>43.2</v>
      </c>
      <c r="M7">
        <v>43.18</v>
      </c>
    </row>
    <row r="8" spans="1:13">
      <c r="A8">
        <v>4</v>
      </c>
      <c r="B8">
        <v>40.549999999999997</v>
      </c>
      <c r="C8">
        <v>40.71</v>
      </c>
      <c r="D8">
        <v>40.119999999999997</v>
      </c>
      <c r="E8">
        <v>40.58</v>
      </c>
      <c r="F8">
        <v>40.229999999999997</v>
      </c>
      <c r="G8">
        <v>40.43</v>
      </c>
      <c r="H8">
        <v>41.89</v>
      </c>
      <c r="I8">
        <v>40.08</v>
      </c>
      <c r="J8">
        <v>42.25</v>
      </c>
      <c r="K8">
        <v>42.44</v>
      </c>
      <c r="L8">
        <v>42.12</v>
      </c>
      <c r="M8">
        <v>43.07</v>
      </c>
    </row>
    <row r="9" spans="1:13">
      <c r="A9">
        <v>5</v>
      </c>
      <c r="B9">
        <v>40.01</v>
      </c>
      <c r="C9">
        <v>40.43</v>
      </c>
      <c r="D9">
        <v>40.24</v>
      </c>
      <c r="E9">
        <v>40.409999999999997</v>
      </c>
      <c r="F9">
        <v>39.979999999999997</v>
      </c>
      <c r="G9">
        <v>40.869999999999997</v>
      </c>
      <c r="H9">
        <v>40.76</v>
      </c>
      <c r="I9">
        <v>40.020000000000003</v>
      </c>
      <c r="J9">
        <v>40.44</v>
      </c>
      <c r="K9">
        <v>40.31</v>
      </c>
      <c r="L9">
        <v>40.56</v>
      </c>
      <c r="M9">
        <v>40.380000000000003</v>
      </c>
    </row>
    <row r="10" spans="1:13">
      <c r="A10">
        <v>6</v>
      </c>
      <c r="B10">
        <v>39.96</v>
      </c>
      <c r="C10">
        <v>44.01</v>
      </c>
      <c r="D10">
        <v>40.07</v>
      </c>
      <c r="E10">
        <v>40.299999999999997</v>
      </c>
      <c r="F10">
        <v>39.83</v>
      </c>
      <c r="G10">
        <v>49.11</v>
      </c>
      <c r="H10">
        <v>40.68</v>
      </c>
      <c r="I10">
        <v>40.119999999999997</v>
      </c>
      <c r="J10">
        <v>40.58</v>
      </c>
      <c r="K10">
        <v>40.61</v>
      </c>
      <c r="L10">
        <v>40.85</v>
      </c>
      <c r="M10">
        <v>40.81</v>
      </c>
    </row>
    <row r="11" spans="1:13">
      <c r="A11">
        <v>7</v>
      </c>
      <c r="B11">
        <v>40.020000000000003</v>
      </c>
      <c r="C11">
        <v>41.53</v>
      </c>
      <c r="D11">
        <v>39.82</v>
      </c>
      <c r="E11">
        <v>40.29</v>
      </c>
      <c r="F11">
        <v>39.770000000000003</v>
      </c>
      <c r="G11">
        <v>40.54</v>
      </c>
      <c r="H11">
        <v>44.55</v>
      </c>
      <c r="I11">
        <v>39.82</v>
      </c>
      <c r="J11">
        <v>41.99</v>
      </c>
      <c r="K11">
        <v>42.79</v>
      </c>
      <c r="L11">
        <v>41.25</v>
      </c>
      <c r="M11">
        <v>42.93</v>
      </c>
    </row>
    <row r="12" spans="1:13">
      <c r="A12">
        <v>8</v>
      </c>
      <c r="B12">
        <v>39.979999999999997</v>
      </c>
      <c r="C12">
        <v>39.979999999999997</v>
      </c>
      <c r="D12">
        <v>39.950000000000003</v>
      </c>
      <c r="E12">
        <v>40.33</v>
      </c>
      <c r="F12">
        <v>40.07</v>
      </c>
      <c r="G12">
        <v>40.36</v>
      </c>
      <c r="H12">
        <v>40.92</v>
      </c>
      <c r="I12">
        <v>39.799999999999997</v>
      </c>
      <c r="J12">
        <v>40.35</v>
      </c>
      <c r="K12">
        <v>40.049999999999997</v>
      </c>
      <c r="L12">
        <v>40.229999999999997</v>
      </c>
      <c r="M12">
        <v>40.39</v>
      </c>
    </row>
    <row r="13" spans="1:13">
      <c r="A13">
        <v>9</v>
      </c>
      <c r="B13">
        <v>40.32</v>
      </c>
      <c r="C13">
        <v>40.1</v>
      </c>
      <c r="D13">
        <v>39.92</v>
      </c>
      <c r="E13">
        <v>40.299999999999997</v>
      </c>
      <c r="F13">
        <v>39.69</v>
      </c>
      <c r="G13">
        <v>40.5</v>
      </c>
      <c r="H13">
        <v>40.369999999999997</v>
      </c>
      <c r="I13">
        <v>40.020000000000003</v>
      </c>
      <c r="J13">
        <v>40.25</v>
      </c>
      <c r="K13">
        <v>40.24</v>
      </c>
      <c r="L13">
        <v>40.270000000000003</v>
      </c>
      <c r="M13">
        <v>40.03</v>
      </c>
    </row>
    <row r="14" spans="1:13">
      <c r="A14">
        <v>10</v>
      </c>
      <c r="B14">
        <v>39.92</v>
      </c>
      <c r="C14">
        <v>40.4</v>
      </c>
      <c r="D14">
        <v>39.79</v>
      </c>
      <c r="E14">
        <v>39.99</v>
      </c>
      <c r="F14">
        <v>40.04</v>
      </c>
      <c r="G14">
        <v>40.33</v>
      </c>
      <c r="H14">
        <v>40.340000000000003</v>
      </c>
      <c r="I14">
        <v>39.840000000000003</v>
      </c>
      <c r="J14">
        <v>41.17</v>
      </c>
      <c r="K14">
        <v>40.58</v>
      </c>
      <c r="L14">
        <v>39.97</v>
      </c>
      <c r="M14">
        <v>40.28</v>
      </c>
    </row>
    <row r="15" spans="1:13">
      <c r="A15">
        <v>11</v>
      </c>
      <c r="B15">
        <v>39.89</v>
      </c>
      <c r="C15">
        <v>39.89</v>
      </c>
      <c r="D15">
        <v>39.93</v>
      </c>
      <c r="E15">
        <v>40.200000000000003</v>
      </c>
      <c r="F15">
        <v>39.82</v>
      </c>
      <c r="G15">
        <v>40.36</v>
      </c>
      <c r="H15">
        <v>40.35</v>
      </c>
      <c r="I15">
        <v>39.92</v>
      </c>
      <c r="J15">
        <v>40.130000000000003</v>
      </c>
      <c r="K15">
        <v>40.21</v>
      </c>
      <c r="L15">
        <v>40.01</v>
      </c>
      <c r="M15">
        <v>40.31</v>
      </c>
    </row>
    <row r="16" spans="1:13">
      <c r="A16">
        <v>12</v>
      </c>
      <c r="B16">
        <v>40.119999999999997</v>
      </c>
      <c r="C16">
        <v>40.119999999999997</v>
      </c>
      <c r="D16">
        <v>40.06</v>
      </c>
      <c r="E16">
        <v>40.159999999999997</v>
      </c>
      <c r="F16">
        <v>39.67</v>
      </c>
      <c r="G16">
        <v>40.67</v>
      </c>
      <c r="H16">
        <v>40.369999999999997</v>
      </c>
      <c r="I16">
        <v>39.9</v>
      </c>
      <c r="J16">
        <v>40.159999999999997</v>
      </c>
      <c r="K16">
        <v>40.340000000000003</v>
      </c>
      <c r="L16">
        <v>40.51</v>
      </c>
      <c r="M16">
        <v>40.270000000000003</v>
      </c>
    </row>
    <row r="17" spans="1:13">
      <c r="A17">
        <v>13</v>
      </c>
      <c r="B17">
        <v>39.9</v>
      </c>
      <c r="C17">
        <v>39.74</v>
      </c>
      <c r="D17">
        <v>39.81</v>
      </c>
      <c r="E17">
        <v>40.1</v>
      </c>
      <c r="F17">
        <v>39.68</v>
      </c>
      <c r="G17">
        <v>40.46</v>
      </c>
      <c r="H17">
        <v>40.299999999999997</v>
      </c>
      <c r="I17">
        <v>39.65</v>
      </c>
      <c r="J17">
        <v>40.159999999999997</v>
      </c>
      <c r="K17">
        <v>39.94</v>
      </c>
      <c r="L17">
        <v>40.11</v>
      </c>
      <c r="M17">
        <v>39.93</v>
      </c>
    </row>
    <row r="18" spans="1:13">
      <c r="A18">
        <v>14</v>
      </c>
      <c r="B18">
        <v>39.92</v>
      </c>
      <c r="C18">
        <v>39.630000000000003</v>
      </c>
      <c r="D18">
        <v>39.979999999999997</v>
      </c>
      <c r="E18">
        <v>40.159999999999997</v>
      </c>
      <c r="F18">
        <v>39.74</v>
      </c>
      <c r="G18">
        <v>40.19</v>
      </c>
      <c r="H18">
        <v>40.159999999999997</v>
      </c>
      <c r="I18">
        <v>39.799999999999997</v>
      </c>
      <c r="J18">
        <v>40.06</v>
      </c>
      <c r="K18">
        <v>40.07</v>
      </c>
      <c r="L18">
        <v>40.07</v>
      </c>
      <c r="M18">
        <v>39.979999999999997</v>
      </c>
    </row>
    <row r="19" spans="1:13">
      <c r="A19">
        <v>15</v>
      </c>
      <c r="B19">
        <v>40.090000000000003</v>
      </c>
      <c r="C19">
        <v>40.01</v>
      </c>
      <c r="D19">
        <v>39.79</v>
      </c>
      <c r="E19">
        <v>40.11</v>
      </c>
      <c r="F19">
        <v>39.869999999999997</v>
      </c>
      <c r="G19">
        <v>40.1</v>
      </c>
      <c r="H19">
        <v>40.119999999999997</v>
      </c>
      <c r="I19">
        <v>39.869999999999997</v>
      </c>
      <c r="J19">
        <v>40.14</v>
      </c>
      <c r="K19">
        <v>40.270000000000003</v>
      </c>
      <c r="L19">
        <v>40.79</v>
      </c>
      <c r="M19">
        <v>40.26</v>
      </c>
    </row>
    <row r="20" spans="1:13">
      <c r="A20">
        <v>16</v>
      </c>
      <c r="B20">
        <v>40.08</v>
      </c>
      <c r="C20">
        <v>39.869999999999997</v>
      </c>
      <c r="D20">
        <v>39.83</v>
      </c>
      <c r="E20">
        <v>40.130000000000003</v>
      </c>
      <c r="F20">
        <v>39.729999999999997</v>
      </c>
      <c r="G20">
        <v>40.24</v>
      </c>
      <c r="H20">
        <v>40.14</v>
      </c>
      <c r="I20">
        <v>39.79</v>
      </c>
      <c r="J20">
        <v>40.159999999999997</v>
      </c>
      <c r="K20">
        <v>40.090000000000003</v>
      </c>
      <c r="L20">
        <v>40.119999999999997</v>
      </c>
      <c r="M20">
        <v>40.04</v>
      </c>
    </row>
    <row r="21" spans="1:13">
      <c r="A21">
        <v>17</v>
      </c>
      <c r="B21">
        <v>39.96</v>
      </c>
      <c r="C21">
        <v>39.729999999999997</v>
      </c>
      <c r="D21">
        <v>39.799999999999997</v>
      </c>
      <c r="E21">
        <v>39.950000000000003</v>
      </c>
      <c r="F21">
        <v>39.770000000000003</v>
      </c>
      <c r="G21">
        <v>40.01</v>
      </c>
      <c r="H21">
        <v>40.17</v>
      </c>
      <c r="I21">
        <v>39.81</v>
      </c>
      <c r="J21">
        <v>40.17</v>
      </c>
      <c r="K21">
        <v>40.24</v>
      </c>
      <c r="L21">
        <v>40.090000000000003</v>
      </c>
      <c r="M21">
        <v>40.15</v>
      </c>
    </row>
    <row r="22" spans="1:13">
      <c r="A22">
        <v>18</v>
      </c>
      <c r="B22">
        <v>40.79</v>
      </c>
      <c r="C22">
        <v>39.840000000000003</v>
      </c>
      <c r="D22">
        <v>39.9</v>
      </c>
      <c r="E22">
        <v>40.049999999999997</v>
      </c>
      <c r="F22">
        <v>40.119999999999997</v>
      </c>
      <c r="G22">
        <v>40.44</v>
      </c>
      <c r="H22">
        <v>40.840000000000003</v>
      </c>
      <c r="I22">
        <v>39.840000000000003</v>
      </c>
      <c r="J22">
        <v>40.29</v>
      </c>
      <c r="K22">
        <v>40.18</v>
      </c>
      <c r="L22">
        <v>40.15</v>
      </c>
      <c r="M22">
        <v>40.22</v>
      </c>
    </row>
    <row r="23" spans="1:13">
      <c r="A23">
        <v>19</v>
      </c>
      <c r="B23">
        <v>39.94</v>
      </c>
      <c r="C23">
        <v>39.67</v>
      </c>
      <c r="D23">
        <v>40</v>
      </c>
      <c r="E23">
        <v>40.090000000000003</v>
      </c>
      <c r="F23">
        <v>39.93</v>
      </c>
      <c r="G23">
        <v>40.43</v>
      </c>
      <c r="H23">
        <v>40.24</v>
      </c>
      <c r="I23">
        <v>39.909999999999997</v>
      </c>
      <c r="J23">
        <v>40.31</v>
      </c>
      <c r="K23">
        <v>40.19</v>
      </c>
      <c r="L23">
        <v>40.35</v>
      </c>
      <c r="M23">
        <v>40.31</v>
      </c>
    </row>
    <row r="24" spans="1:13">
      <c r="A24">
        <v>20</v>
      </c>
      <c r="B24">
        <v>40.74</v>
      </c>
      <c r="C24">
        <v>39.83</v>
      </c>
      <c r="D24">
        <v>39.83</v>
      </c>
      <c r="E24">
        <v>39.979999999999997</v>
      </c>
      <c r="F24">
        <v>39.840000000000003</v>
      </c>
      <c r="G24">
        <v>40.090000000000003</v>
      </c>
      <c r="H24">
        <v>40.1</v>
      </c>
      <c r="I24">
        <v>39.880000000000003</v>
      </c>
      <c r="J24">
        <v>40.17</v>
      </c>
      <c r="K24">
        <v>40.340000000000003</v>
      </c>
      <c r="L24">
        <v>40.200000000000003</v>
      </c>
      <c r="M24">
        <v>40.299999999999997</v>
      </c>
    </row>
    <row r="25" spans="1:13">
      <c r="A25">
        <v>21</v>
      </c>
      <c r="B25">
        <v>39.979999999999997</v>
      </c>
      <c r="C25">
        <v>39.76</v>
      </c>
      <c r="D25">
        <v>39.79</v>
      </c>
      <c r="E25">
        <v>40.07</v>
      </c>
      <c r="F25">
        <v>39.74</v>
      </c>
      <c r="G25">
        <v>40.340000000000003</v>
      </c>
      <c r="H25">
        <v>40.36</v>
      </c>
      <c r="I25">
        <v>39.85</v>
      </c>
      <c r="J25">
        <v>40.119999999999997</v>
      </c>
      <c r="K25">
        <v>40.11</v>
      </c>
      <c r="L25">
        <v>40.229999999999997</v>
      </c>
      <c r="M25">
        <v>40.17</v>
      </c>
    </row>
    <row r="26" spans="1:13">
      <c r="A26">
        <v>22</v>
      </c>
      <c r="B26">
        <v>39.83</v>
      </c>
      <c r="C26">
        <v>39.83</v>
      </c>
      <c r="D26">
        <v>39.89</v>
      </c>
      <c r="E26">
        <v>40.11</v>
      </c>
      <c r="F26">
        <v>39.92</v>
      </c>
      <c r="G26">
        <v>40.21</v>
      </c>
      <c r="H26">
        <v>40.119999999999997</v>
      </c>
      <c r="I26">
        <v>39.979999999999997</v>
      </c>
      <c r="J26">
        <v>40.19</v>
      </c>
      <c r="K26">
        <v>40.130000000000003</v>
      </c>
      <c r="L26">
        <v>40.31</v>
      </c>
      <c r="M26">
        <v>40.15</v>
      </c>
    </row>
    <row r="27" spans="1:13">
      <c r="A27">
        <v>23</v>
      </c>
      <c r="B27">
        <v>39.94</v>
      </c>
      <c r="C27">
        <v>39.67</v>
      </c>
      <c r="D27">
        <v>40.020000000000003</v>
      </c>
      <c r="E27">
        <v>40.03</v>
      </c>
      <c r="F27">
        <v>39.979999999999997</v>
      </c>
      <c r="G27">
        <v>40.24</v>
      </c>
      <c r="H27">
        <v>40.21</v>
      </c>
      <c r="I27">
        <v>39.840000000000003</v>
      </c>
      <c r="J27">
        <v>40.15</v>
      </c>
      <c r="K27">
        <v>40.229999999999997</v>
      </c>
      <c r="L27">
        <v>40.340000000000003</v>
      </c>
      <c r="M27">
        <v>40.17</v>
      </c>
    </row>
    <row r="28" spans="1:13">
      <c r="A28">
        <v>24</v>
      </c>
      <c r="B28">
        <v>40.07</v>
      </c>
      <c r="C28">
        <v>39.69</v>
      </c>
      <c r="D28">
        <v>39.799999999999997</v>
      </c>
      <c r="E28">
        <v>40.01</v>
      </c>
      <c r="F28">
        <v>39.78</v>
      </c>
      <c r="G28">
        <v>40.44</v>
      </c>
      <c r="H28">
        <v>40.229999999999997</v>
      </c>
      <c r="I28">
        <v>39.78</v>
      </c>
      <c r="J28">
        <v>40</v>
      </c>
      <c r="K28">
        <v>40.18</v>
      </c>
      <c r="L28">
        <v>40.28</v>
      </c>
      <c r="M28">
        <v>40.200000000000003</v>
      </c>
    </row>
    <row r="29" spans="1:13">
      <c r="A29">
        <v>25</v>
      </c>
      <c r="B29">
        <v>40.06</v>
      </c>
      <c r="C29">
        <v>40.21</v>
      </c>
      <c r="D29">
        <v>40.07</v>
      </c>
      <c r="E29">
        <v>40.26</v>
      </c>
      <c r="F29">
        <v>39.89</v>
      </c>
      <c r="G29">
        <v>40.56</v>
      </c>
      <c r="H29">
        <v>40.090000000000003</v>
      </c>
      <c r="I29">
        <v>39.83</v>
      </c>
      <c r="J29">
        <v>40.33</v>
      </c>
      <c r="K29">
        <v>40.33</v>
      </c>
      <c r="L29">
        <v>40.380000000000003</v>
      </c>
      <c r="M29">
        <v>40.39</v>
      </c>
    </row>
    <row r="30" spans="1:13">
      <c r="A30">
        <v>26</v>
      </c>
      <c r="B30">
        <v>40.11</v>
      </c>
      <c r="C30">
        <v>39.61</v>
      </c>
      <c r="D30">
        <v>39.799999999999997</v>
      </c>
      <c r="E30">
        <v>40.17</v>
      </c>
      <c r="F30">
        <v>39.83</v>
      </c>
      <c r="G30" t="s">
        <v>132</v>
      </c>
      <c r="H30">
        <v>40.340000000000003</v>
      </c>
      <c r="I30">
        <v>39.74</v>
      </c>
      <c r="J30">
        <v>40.22</v>
      </c>
      <c r="K30" t="s">
        <v>133</v>
      </c>
      <c r="L30" t="s">
        <v>134</v>
      </c>
      <c r="M30">
        <v>43.47</v>
      </c>
    </row>
    <row r="31" spans="1:13">
      <c r="A31">
        <v>27</v>
      </c>
      <c r="B31">
        <v>40.08</v>
      </c>
      <c r="C31">
        <v>39.799999999999997</v>
      </c>
      <c r="D31">
        <v>39.840000000000003</v>
      </c>
      <c r="E31">
        <v>40.06</v>
      </c>
      <c r="F31">
        <v>39.89</v>
      </c>
      <c r="G31">
        <v>40.97</v>
      </c>
      <c r="H31">
        <v>40.299999999999997</v>
      </c>
      <c r="I31">
        <v>39.76</v>
      </c>
      <c r="J31">
        <v>40.25</v>
      </c>
      <c r="K31">
        <v>41.91</v>
      </c>
      <c r="L31">
        <v>41.02</v>
      </c>
      <c r="M31">
        <v>39.909999999999997</v>
      </c>
    </row>
    <row r="32" spans="1:13">
      <c r="A32">
        <v>28</v>
      </c>
      <c r="B32">
        <v>40.1</v>
      </c>
      <c r="C32">
        <v>39.92</v>
      </c>
      <c r="D32">
        <v>39.85</v>
      </c>
      <c r="E32">
        <v>40.299999999999997</v>
      </c>
      <c r="F32">
        <v>39.909999999999997</v>
      </c>
      <c r="G32">
        <v>40.39</v>
      </c>
      <c r="H32">
        <v>40.24</v>
      </c>
      <c r="I32">
        <v>39.799999999999997</v>
      </c>
      <c r="J32">
        <v>40.409999999999997</v>
      </c>
      <c r="K32">
        <v>42.84</v>
      </c>
      <c r="L32">
        <v>40.92</v>
      </c>
      <c r="M32">
        <v>39.869999999999997</v>
      </c>
    </row>
    <row r="33" spans="1:13">
      <c r="A33">
        <v>29</v>
      </c>
      <c r="B33">
        <v>40.1</v>
      </c>
      <c r="C33">
        <v>39.950000000000003</v>
      </c>
      <c r="D33">
        <v>39.81</v>
      </c>
      <c r="E33">
        <v>40.15</v>
      </c>
      <c r="F33">
        <v>39.799999999999997</v>
      </c>
      <c r="G33">
        <v>40.340000000000003</v>
      </c>
      <c r="H33">
        <v>41.24</v>
      </c>
      <c r="I33">
        <v>39.75</v>
      </c>
      <c r="J33">
        <v>40.49</v>
      </c>
      <c r="K33">
        <v>41.55</v>
      </c>
      <c r="L33">
        <v>40.770000000000003</v>
      </c>
      <c r="M33">
        <v>40.630000000000003</v>
      </c>
    </row>
    <row r="34" spans="1:13">
      <c r="A34">
        <v>30</v>
      </c>
      <c r="B34">
        <v>39.909999999999997</v>
      </c>
      <c r="C34">
        <v>40.08</v>
      </c>
      <c r="D34">
        <v>39.89</v>
      </c>
      <c r="E34">
        <v>40.04</v>
      </c>
      <c r="F34">
        <v>39.840000000000003</v>
      </c>
      <c r="G34">
        <v>40.549999999999997</v>
      </c>
      <c r="H34">
        <v>40.14</v>
      </c>
      <c r="I34">
        <v>39.81</v>
      </c>
      <c r="J34">
        <v>40.450000000000003</v>
      </c>
      <c r="K34">
        <v>41.91</v>
      </c>
      <c r="L34">
        <v>40.89</v>
      </c>
      <c r="M34">
        <v>39.909999999999997</v>
      </c>
    </row>
    <row r="35" spans="1:13">
      <c r="A35">
        <v>31</v>
      </c>
      <c r="B35">
        <v>40.33</v>
      </c>
      <c r="C35">
        <v>39.85</v>
      </c>
      <c r="D35">
        <v>39.76</v>
      </c>
      <c r="E35">
        <v>40.380000000000003</v>
      </c>
      <c r="F35">
        <v>40.07</v>
      </c>
      <c r="G35">
        <v>40.299999999999997</v>
      </c>
      <c r="H35">
        <v>40.07</v>
      </c>
      <c r="I35">
        <v>40.06</v>
      </c>
      <c r="J35">
        <v>40.78</v>
      </c>
      <c r="K35">
        <v>41.19</v>
      </c>
      <c r="L35">
        <v>40.67</v>
      </c>
      <c r="M35">
        <v>40.11</v>
      </c>
    </row>
    <row r="36" spans="1:13">
      <c r="A36">
        <v>32</v>
      </c>
      <c r="B36" t="s">
        <v>135</v>
      </c>
      <c r="C36">
        <v>40.07</v>
      </c>
      <c r="D36">
        <v>39.840000000000003</v>
      </c>
      <c r="E36">
        <v>39.880000000000003</v>
      </c>
      <c r="F36">
        <v>39.9</v>
      </c>
      <c r="G36">
        <v>40.11</v>
      </c>
      <c r="H36">
        <v>40.74</v>
      </c>
      <c r="I36">
        <v>40.08</v>
      </c>
      <c r="J36" t="s">
        <v>136</v>
      </c>
      <c r="K36">
        <v>41.33</v>
      </c>
      <c r="L36">
        <v>41.27</v>
      </c>
      <c r="M36">
        <v>40.130000000000003</v>
      </c>
    </row>
    <row r="37" spans="1:13">
      <c r="A37">
        <v>33</v>
      </c>
      <c r="B37">
        <v>40.69</v>
      </c>
      <c r="C37">
        <v>39.85</v>
      </c>
      <c r="D37">
        <v>39.92</v>
      </c>
      <c r="E37">
        <v>39.979999999999997</v>
      </c>
      <c r="F37">
        <v>39.840000000000003</v>
      </c>
      <c r="G37">
        <v>39.97</v>
      </c>
      <c r="H37">
        <v>40.42</v>
      </c>
      <c r="I37" t="s">
        <v>137</v>
      </c>
      <c r="J37">
        <v>41.02</v>
      </c>
      <c r="K37">
        <v>41.44</v>
      </c>
      <c r="L37">
        <v>40.450000000000003</v>
      </c>
      <c r="M37">
        <v>40.21</v>
      </c>
    </row>
    <row r="38" spans="1:13">
      <c r="A38">
        <v>34</v>
      </c>
      <c r="B38">
        <v>40.44</v>
      </c>
      <c r="C38">
        <v>39.68</v>
      </c>
      <c r="D38">
        <v>39.82</v>
      </c>
      <c r="E38">
        <v>40.14</v>
      </c>
      <c r="F38">
        <v>39.99</v>
      </c>
      <c r="G38">
        <v>40.22</v>
      </c>
      <c r="H38">
        <v>40.1</v>
      </c>
      <c r="I38">
        <v>40.25</v>
      </c>
      <c r="J38">
        <v>40.39</v>
      </c>
      <c r="K38">
        <v>42.24</v>
      </c>
      <c r="L38">
        <v>40.51</v>
      </c>
      <c r="M38">
        <v>40.28</v>
      </c>
    </row>
    <row r="39" spans="1:13">
      <c r="A39">
        <v>35</v>
      </c>
      <c r="B39">
        <v>40.020000000000003</v>
      </c>
      <c r="C39">
        <v>39.74</v>
      </c>
      <c r="D39">
        <v>39.9</v>
      </c>
      <c r="E39">
        <v>39.9</v>
      </c>
      <c r="F39">
        <v>39.81</v>
      </c>
      <c r="G39">
        <v>40.04</v>
      </c>
      <c r="H39">
        <v>40.119999999999997</v>
      </c>
      <c r="I39">
        <v>40.08</v>
      </c>
      <c r="J39">
        <v>40.39</v>
      </c>
      <c r="K39">
        <v>41.45</v>
      </c>
      <c r="L39">
        <v>41.09</v>
      </c>
      <c r="M39">
        <v>40.049999999999997</v>
      </c>
    </row>
    <row r="40" spans="1:13">
      <c r="A40">
        <v>36</v>
      </c>
      <c r="B40">
        <v>40.07</v>
      </c>
      <c r="C40">
        <v>39.85</v>
      </c>
      <c r="D40">
        <v>39.9</v>
      </c>
      <c r="E40">
        <v>40.24</v>
      </c>
      <c r="F40">
        <v>40</v>
      </c>
      <c r="G40">
        <v>40.01</v>
      </c>
      <c r="H40">
        <v>40.4</v>
      </c>
      <c r="I40">
        <v>40.04</v>
      </c>
      <c r="J40">
        <v>40.4</v>
      </c>
      <c r="K40">
        <v>41.18</v>
      </c>
      <c r="L40">
        <v>41.27</v>
      </c>
      <c r="M40">
        <v>40.020000000000003</v>
      </c>
    </row>
    <row r="41" spans="1:13">
      <c r="A41">
        <v>37</v>
      </c>
      <c r="B41">
        <v>40.049999999999997</v>
      </c>
      <c r="C41">
        <v>40.299999999999997</v>
      </c>
      <c r="D41">
        <v>39.93</v>
      </c>
      <c r="E41">
        <v>40.75</v>
      </c>
      <c r="F41">
        <v>39.86</v>
      </c>
      <c r="G41">
        <v>40.229999999999997</v>
      </c>
      <c r="H41">
        <v>40.299999999999997</v>
      </c>
      <c r="I41">
        <v>40.14</v>
      </c>
      <c r="J41">
        <v>40.369999999999997</v>
      </c>
      <c r="K41">
        <v>40.67</v>
      </c>
      <c r="L41">
        <v>40.58</v>
      </c>
      <c r="M41">
        <v>39.89</v>
      </c>
    </row>
    <row r="42" spans="1:13">
      <c r="A42">
        <v>38</v>
      </c>
      <c r="B42">
        <v>39.909999999999997</v>
      </c>
      <c r="C42">
        <v>39.950000000000003</v>
      </c>
      <c r="D42">
        <v>39.799999999999997</v>
      </c>
      <c r="E42">
        <v>40.17</v>
      </c>
      <c r="F42">
        <v>39.83</v>
      </c>
      <c r="G42">
        <v>40.08</v>
      </c>
      <c r="H42">
        <v>40.86</v>
      </c>
      <c r="I42">
        <v>40.15</v>
      </c>
      <c r="J42">
        <v>40.380000000000003</v>
      </c>
      <c r="K42">
        <v>40.98</v>
      </c>
      <c r="L42">
        <v>40.47</v>
      </c>
      <c r="M42" t="s">
        <v>138</v>
      </c>
    </row>
    <row r="43" spans="1:13">
      <c r="A43">
        <v>39</v>
      </c>
      <c r="B43">
        <v>40.69</v>
      </c>
      <c r="C43">
        <v>39.93</v>
      </c>
      <c r="D43">
        <v>40.21</v>
      </c>
      <c r="E43">
        <v>40.06</v>
      </c>
      <c r="F43">
        <v>39.869999999999997</v>
      </c>
      <c r="G43">
        <v>39.96</v>
      </c>
      <c r="H43" t="s">
        <v>139</v>
      </c>
      <c r="I43">
        <v>40.21</v>
      </c>
      <c r="J43">
        <v>40.159999999999997</v>
      </c>
      <c r="K43">
        <v>41.41</v>
      </c>
      <c r="L43">
        <v>41.21</v>
      </c>
      <c r="M43">
        <v>40.729999999999997</v>
      </c>
    </row>
    <row r="44" spans="1:13">
      <c r="A44">
        <v>40</v>
      </c>
      <c r="B44">
        <v>40.01</v>
      </c>
      <c r="C44">
        <v>39.94</v>
      </c>
      <c r="D44" t="s">
        <v>140</v>
      </c>
      <c r="E44">
        <v>40.229999999999997</v>
      </c>
      <c r="F44">
        <v>39.96</v>
      </c>
      <c r="G44">
        <v>40.130000000000003</v>
      </c>
      <c r="H44">
        <v>40.28</v>
      </c>
      <c r="I44">
        <v>40.15</v>
      </c>
      <c r="J44">
        <v>40.4</v>
      </c>
      <c r="K44">
        <v>41.39</v>
      </c>
      <c r="L44">
        <v>40.25</v>
      </c>
      <c r="M44">
        <v>41.93</v>
      </c>
    </row>
    <row r="45" spans="1:13">
      <c r="A45">
        <v>41</v>
      </c>
      <c r="B45">
        <v>39.96</v>
      </c>
      <c r="C45">
        <v>41.01</v>
      </c>
      <c r="D45">
        <v>40</v>
      </c>
      <c r="E45">
        <v>41.69</v>
      </c>
      <c r="F45">
        <v>40.020000000000003</v>
      </c>
      <c r="G45">
        <v>40.1</v>
      </c>
      <c r="H45">
        <v>41.5</v>
      </c>
      <c r="I45">
        <v>40.07</v>
      </c>
      <c r="J45">
        <v>40.49</v>
      </c>
      <c r="K45">
        <v>41.56</v>
      </c>
      <c r="L45">
        <v>40.4</v>
      </c>
      <c r="M45">
        <v>40.659999999999997</v>
      </c>
    </row>
    <row r="46" spans="1:13">
      <c r="A46">
        <v>42</v>
      </c>
      <c r="B46">
        <v>40.090000000000003</v>
      </c>
      <c r="C46" t="s">
        <v>141</v>
      </c>
      <c r="D46">
        <v>39.89</v>
      </c>
      <c r="E46" t="s">
        <v>142</v>
      </c>
      <c r="F46">
        <v>40.299999999999997</v>
      </c>
      <c r="G46">
        <v>40.08</v>
      </c>
      <c r="H46">
        <v>40.880000000000003</v>
      </c>
      <c r="I46">
        <v>40.15</v>
      </c>
      <c r="J46">
        <v>40.380000000000003</v>
      </c>
      <c r="K46">
        <v>42.21</v>
      </c>
      <c r="L46">
        <v>40.619999999999997</v>
      </c>
      <c r="M46">
        <v>40.909999999999997</v>
      </c>
    </row>
    <row r="47" spans="1:13">
      <c r="A47">
        <v>43</v>
      </c>
      <c r="B47">
        <v>40.31</v>
      </c>
      <c r="C47">
        <v>40.159999999999997</v>
      </c>
      <c r="D47">
        <v>39.799999999999997</v>
      </c>
      <c r="E47">
        <v>40.42</v>
      </c>
      <c r="F47" t="s">
        <v>143</v>
      </c>
      <c r="G47">
        <v>40.270000000000003</v>
      </c>
      <c r="H47">
        <v>40.31</v>
      </c>
      <c r="I47">
        <v>39.950000000000003</v>
      </c>
      <c r="J47">
        <v>40.42</v>
      </c>
      <c r="K47">
        <v>41.17</v>
      </c>
      <c r="L47">
        <v>40.79</v>
      </c>
      <c r="M47">
        <v>40.49</v>
      </c>
    </row>
    <row r="48" spans="1:13">
      <c r="A48">
        <v>44</v>
      </c>
      <c r="B48">
        <v>40.049999999999997</v>
      </c>
      <c r="C48">
        <v>39.96</v>
      </c>
      <c r="D48">
        <v>39.85</v>
      </c>
      <c r="E48">
        <v>40.07</v>
      </c>
      <c r="F48">
        <v>40.200000000000003</v>
      </c>
      <c r="G48">
        <v>40.14</v>
      </c>
      <c r="H48">
        <v>40.020000000000003</v>
      </c>
      <c r="I48">
        <v>39.93</v>
      </c>
      <c r="J48">
        <v>40.53</v>
      </c>
      <c r="K48">
        <v>41.58</v>
      </c>
      <c r="L48">
        <v>40.5</v>
      </c>
      <c r="M48">
        <v>40.9</v>
      </c>
    </row>
    <row r="49" spans="1:13">
      <c r="A49">
        <v>45</v>
      </c>
      <c r="B49">
        <v>40.090000000000003</v>
      </c>
      <c r="C49">
        <v>39.99</v>
      </c>
      <c r="D49">
        <v>39.67</v>
      </c>
      <c r="E49">
        <v>40.22</v>
      </c>
      <c r="F49">
        <v>39.9</v>
      </c>
      <c r="G49">
        <v>40.19</v>
      </c>
      <c r="H49">
        <v>40.9</v>
      </c>
      <c r="I49">
        <v>40.19</v>
      </c>
      <c r="J49">
        <v>40.36</v>
      </c>
      <c r="K49">
        <v>42.12</v>
      </c>
      <c r="L49">
        <v>41.46</v>
      </c>
      <c r="M49">
        <v>41.61</v>
      </c>
    </row>
    <row r="50" spans="1:13">
      <c r="A50">
        <v>46</v>
      </c>
      <c r="B50">
        <v>40.06</v>
      </c>
      <c r="C50">
        <v>40.340000000000003</v>
      </c>
      <c r="D50">
        <v>39.79</v>
      </c>
      <c r="E50">
        <v>39.880000000000003</v>
      </c>
      <c r="F50">
        <v>40.049999999999997</v>
      </c>
      <c r="G50">
        <v>40.130000000000003</v>
      </c>
      <c r="H50">
        <v>40.29</v>
      </c>
      <c r="I50">
        <v>39.94</v>
      </c>
      <c r="J50">
        <v>40.68</v>
      </c>
      <c r="K50">
        <v>41.67</v>
      </c>
      <c r="L50">
        <v>40.35</v>
      </c>
      <c r="M50">
        <v>40.72</v>
      </c>
    </row>
    <row r="51" spans="1:13">
      <c r="A51">
        <v>47</v>
      </c>
      <c r="B51">
        <v>40.1</v>
      </c>
      <c r="C51">
        <v>40.54</v>
      </c>
      <c r="D51">
        <v>39.79</v>
      </c>
      <c r="E51">
        <v>39.74</v>
      </c>
      <c r="F51">
        <v>40.020000000000003</v>
      </c>
      <c r="G51">
        <v>40.090000000000003</v>
      </c>
      <c r="H51">
        <v>40.31</v>
      </c>
      <c r="I51">
        <v>40.07</v>
      </c>
      <c r="J51">
        <v>40.450000000000003</v>
      </c>
      <c r="K51">
        <v>41.94</v>
      </c>
      <c r="L51">
        <v>40.29</v>
      </c>
      <c r="M51">
        <v>40.47</v>
      </c>
    </row>
    <row r="52" spans="1:13">
      <c r="A52">
        <v>48</v>
      </c>
      <c r="B52">
        <v>40.14</v>
      </c>
      <c r="C52">
        <v>40.369999999999997</v>
      </c>
      <c r="D52">
        <v>39.68</v>
      </c>
      <c r="E52">
        <v>40.409999999999997</v>
      </c>
      <c r="F52">
        <v>40</v>
      </c>
      <c r="G52">
        <v>40.03</v>
      </c>
      <c r="H52">
        <v>40.340000000000003</v>
      </c>
      <c r="I52">
        <v>40.06</v>
      </c>
      <c r="J52">
        <v>40.31</v>
      </c>
      <c r="K52">
        <v>41.82</v>
      </c>
      <c r="L52">
        <v>40.4</v>
      </c>
      <c r="M52">
        <v>40.74</v>
      </c>
    </row>
    <row r="53" spans="1:13">
      <c r="A53">
        <v>49</v>
      </c>
      <c r="B53">
        <v>40.08</v>
      </c>
      <c r="C53">
        <v>39.909999999999997</v>
      </c>
      <c r="D53">
        <v>39.86</v>
      </c>
      <c r="E53">
        <v>39.89</v>
      </c>
      <c r="F53">
        <v>39.770000000000003</v>
      </c>
      <c r="G53">
        <v>39.97</v>
      </c>
      <c r="H53">
        <v>40.18</v>
      </c>
      <c r="I53">
        <v>40.090000000000003</v>
      </c>
      <c r="J53">
        <v>40.31</v>
      </c>
      <c r="K53">
        <v>41.15</v>
      </c>
      <c r="L53">
        <v>40.630000000000003</v>
      </c>
      <c r="M53">
        <v>41.63</v>
      </c>
    </row>
    <row r="54" spans="1:13">
      <c r="A54">
        <v>50</v>
      </c>
      <c r="B54">
        <v>40.340000000000003</v>
      </c>
      <c r="C54">
        <v>39.979999999999997</v>
      </c>
      <c r="D54">
        <v>39.630000000000003</v>
      </c>
      <c r="E54">
        <v>39.979999999999997</v>
      </c>
      <c r="F54">
        <v>40.07</v>
      </c>
      <c r="G54">
        <v>40.15</v>
      </c>
      <c r="H54">
        <v>40.25</v>
      </c>
      <c r="I54">
        <v>40.090000000000003</v>
      </c>
      <c r="J54">
        <v>40.18</v>
      </c>
      <c r="K54">
        <v>41.89</v>
      </c>
      <c r="L54">
        <v>40.42</v>
      </c>
      <c r="M54">
        <v>40.54</v>
      </c>
    </row>
    <row r="55" spans="1:13">
      <c r="A55">
        <v>51</v>
      </c>
      <c r="B55">
        <v>40.26</v>
      </c>
      <c r="C55">
        <v>40.020000000000003</v>
      </c>
      <c r="D55">
        <v>39.57</v>
      </c>
      <c r="E55">
        <v>39.86</v>
      </c>
      <c r="F55">
        <v>39.82</v>
      </c>
      <c r="G55">
        <v>40.25</v>
      </c>
      <c r="H55">
        <v>40.229999999999997</v>
      </c>
      <c r="I55">
        <v>39.97</v>
      </c>
      <c r="J55">
        <v>40.36</v>
      </c>
      <c r="K55">
        <v>41.25</v>
      </c>
      <c r="L55">
        <v>40.659999999999997</v>
      </c>
      <c r="M55">
        <v>40.409999999999997</v>
      </c>
    </row>
    <row r="56" spans="1:13">
      <c r="A56">
        <v>52</v>
      </c>
      <c r="B56" t="s">
        <v>144</v>
      </c>
      <c r="C56">
        <v>40.11</v>
      </c>
      <c r="D56">
        <v>39.6</v>
      </c>
      <c r="E56">
        <v>39.93</v>
      </c>
      <c r="F56">
        <v>39.93</v>
      </c>
      <c r="G56">
        <v>40.020000000000003</v>
      </c>
      <c r="H56">
        <v>41.41</v>
      </c>
      <c r="I56">
        <v>40.090000000000003</v>
      </c>
      <c r="J56">
        <v>40.159999999999997</v>
      </c>
      <c r="K56">
        <v>41.5</v>
      </c>
      <c r="L56">
        <v>40.39</v>
      </c>
      <c r="M56">
        <v>40.799999999999997</v>
      </c>
    </row>
    <row r="57" spans="1:13">
      <c r="A57">
        <v>53</v>
      </c>
      <c r="B57">
        <v>40.17</v>
      </c>
      <c r="C57">
        <v>40.01</v>
      </c>
      <c r="D57">
        <v>40.08</v>
      </c>
      <c r="E57">
        <v>39.79</v>
      </c>
      <c r="F57">
        <v>39.880000000000003</v>
      </c>
      <c r="G57">
        <v>40.61</v>
      </c>
      <c r="H57">
        <v>40.33</v>
      </c>
      <c r="I57">
        <v>40.01</v>
      </c>
      <c r="J57">
        <v>40.67</v>
      </c>
      <c r="K57">
        <v>42.21</v>
      </c>
      <c r="L57">
        <v>40.36</v>
      </c>
      <c r="M57">
        <v>40.700000000000003</v>
      </c>
    </row>
    <row r="58" spans="1:13">
      <c r="A58">
        <v>54</v>
      </c>
      <c r="B58">
        <v>40.14</v>
      </c>
      <c r="C58">
        <v>39.78</v>
      </c>
      <c r="D58">
        <v>39.68</v>
      </c>
      <c r="E58">
        <v>39.799999999999997</v>
      </c>
      <c r="F58">
        <v>39.869999999999997</v>
      </c>
      <c r="G58">
        <v>40.270000000000003</v>
      </c>
      <c r="H58">
        <v>40.630000000000003</v>
      </c>
      <c r="I58">
        <v>39.97</v>
      </c>
      <c r="J58">
        <v>40.24</v>
      </c>
      <c r="K58">
        <v>41.66</v>
      </c>
      <c r="L58">
        <v>40.25</v>
      </c>
      <c r="M58">
        <v>40.54</v>
      </c>
    </row>
    <row r="59" spans="1:13">
      <c r="A59">
        <v>55</v>
      </c>
      <c r="B59">
        <v>39.880000000000003</v>
      </c>
      <c r="C59">
        <v>39.799999999999997</v>
      </c>
      <c r="D59">
        <v>39.69</v>
      </c>
      <c r="E59">
        <v>39.65</v>
      </c>
      <c r="F59">
        <v>39.659999999999997</v>
      </c>
      <c r="G59">
        <v>40.76</v>
      </c>
      <c r="H59">
        <v>40.159999999999997</v>
      </c>
      <c r="I59">
        <v>39.85</v>
      </c>
      <c r="J59">
        <v>40.19</v>
      </c>
      <c r="K59">
        <v>41.73</v>
      </c>
      <c r="L59">
        <v>40.33</v>
      </c>
      <c r="M59">
        <v>40.68</v>
      </c>
    </row>
    <row r="60" spans="1:13">
      <c r="A60">
        <v>56</v>
      </c>
      <c r="B60">
        <v>39.83</v>
      </c>
      <c r="C60">
        <v>40.090000000000003</v>
      </c>
      <c r="D60">
        <v>39.89</v>
      </c>
      <c r="E60">
        <v>39.81</v>
      </c>
      <c r="F60">
        <v>39.83</v>
      </c>
      <c r="G60">
        <v>40.33</v>
      </c>
      <c r="H60">
        <v>40.15</v>
      </c>
      <c r="I60">
        <v>40.01</v>
      </c>
      <c r="J60">
        <v>40.83</v>
      </c>
      <c r="K60">
        <v>41.76</v>
      </c>
      <c r="L60">
        <v>40.21</v>
      </c>
      <c r="M60">
        <v>40.799999999999997</v>
      </c>
    </row>
    <row r="61" spans="1:13">
      <c r="A61">
        <v>57</v>
      </c>
      <c r="B61">
        <v>39.78</v>
      </c>
      <c r="C61">
        <v>39.85</v>
      </c>
      <c r="D61">
        <v>39.82</v>
      </c>
      <c r="E61">
        <v>39.909999999999997</v>
      </c>
      <c r="F61">
        <v>39.74</v>
      </c>
      <c r="G61">
        <v>41.01</v>
      </c>
      <c r="H61">
        <v>40.200000000000003</v>
      </c>
      <c r="I61">
        <v>39.840000000000003</v>
      </c>
      <c r="J61">
        <v>41.78</v>
      </c>
      <c r="K61">
        <v>41.64</v>
      </c>
      <c r="L61">
        <v>40.42</v>
      </c>
      <c r="M61">
        <v>40.770000000000003</v>
      </c>
    </row>
    <row r="62" spans="1:13">
      <c r="A62">
        <v>58</v>
      </c>
      <c r="B62">
        <v>39.770000000000003</v>
      </c>
      <c r="C62">
        <v>40.130000000000003</v>
      </c>
      <c r="D62">
        <v>39.92</v>
      </c>
      <c r="E62">
        <v>39.94</v>
      </c>
      <c r="F62">
        <v>39.83</v>
      </c>
      <c r="G62">
        <v>40.07</v>
      </c>
      <c r="H62">
        <v>40.06</v>
      </c>
      <c r="I62">
        <v>39.82</v>
      </c>
      <c r="J62">
        <v>40.29</v>
      </c>
      <c r="K62">
        <v>41.82</v>
      </c>
      <c r="L62">
        <v>40.42</v>
      </c>
      <c r="M62">
        <v>40.82</v>
      </c>
    </row>
    <row r="63" spans="1:13">
      <c r="A63">
        <v>59</v>
      </c>
      <c r="B63">
        <v>39.58</v>
      </c>
      <c r="C63">
        <v>39.950000000000003</v>
      </c>
      <c r="D63">
        <v>39.72</v>
      </c>
      <c r="E63">
        <v>39.869999999999997</v>
      </c>
      <c r="F63">
        <v>39.83</v>
      </c>
      <c r="G63">
        <v>39.96</v>
      </c>
      <c r="H63">
        <v>40.130000000000003</v>
      </c>
      <c r="I63">
        <v>39.94</v>
      </c>
      <c r="J63">
        <v>40.340000000000003</v>
      </c>
      <c r="K63">
        <v>41.88</v>
      </c>
      <c r="L63">
        <v>40.700000000000003</v>
      </c>
      <c r="M63">
        <v>40.700000000000003</v>
      </c>
    </row>
    <row r="64" spans="1:13">
      <c r="A64">
        <v>60</v>
      </c>
      <c r="B64">
        <v>39.67</v>
      </c>
      <c r="C64">
        <v>39.94</v>
      </c>
      <c r="D64">
        <v>39.89</v>
      </c>
      <c r="E64">
        <v>39.78</v>
      </c>
      <c r="F64">
        <v>39.869999999999997</v>
      </c>
      <c r="G64">
        <v>40.07</v>
      </c>
      <c r="H64">
        <v>41.61</v>
      </c>
      <c r="I64">
        <v>40.19</v>
      </c>
      <c r="J64">
        <v>40.729999999999997</v>
      </c>
      <c r="K64">
        <v>41.24</v>
      </c>
      <c r="L64">
        <v>40.36</v>
      </c>
      <c r="M64">
        <v>40.64</v>
      </c>
    </row>
    <row r="65" spans="1:13">
      <c r="A65">
        <v>61</v>
      </c>
      <c r="B65">
        <v>39.729999999999997</v>
      </c>
      <c r="C65">
        <v>39.619999999999997</v>
      </c>
      <c r="D65">
        <v>39.909999999999997</v>
      </c>
      <c r="E65">
        <v>39.94</v>
      </c>
      <c r="F65">
        <v>39.950000000000003</v>
      </c>
      <c r="G65">
        <v>39.99</v>
      </c>
      <c r="H65">
        <v>40.36</v>
      </c>
      <c r="I65">
        <v>39.909999999999997</v>
      </c>
      <c r="J65">
        <v>41.25</v>
      </c>
      <c r="K65">
        <v>43.74</v>
      </c>
      <c r="L65">
        <v>40.21</v>
      </c>
      <c r="M65">
        <v>40.659999999999997</v>
      </c>
    </row>
    <row r="66" spans="1:13">
      <c r="A66">
        <v>62</v>
      </c>
      <c r="B66">
        <v>39.619999999999997</v>
      </c>
      <c r="C66">
        <v>39.799999999999997</v>
      </c>
      <c r="D66">
        <v>39.81</v>
      </c>
      <c r="E66">
        <v>39.89</v>
      </c>
      <c r="F66">
        <v>40.03</v>
      </c>
      <c r="G66">
        <v>40.049999999999997</v>
      </c>
      <c r="H66">
        <v>41.85</v>
      </c>
      <c r="I66">
        <v>39.85</v>
      </c>
      <c r="J66">
        <v>40.35</v>
      </c>
      <c r="K66">
        <v>41.69</v>
      </c>
      <c r="L66">
        <v>40.4</v>
      </c>
      <c r="M66">
        <v>40.909999999999997</v>
      </c>
    </row>
    <row r="67" spans="1:13">
      <c r="A67">
        <v>63</v>
      </c>
      <c r="B67">
        <v>39.76</v>
      </c>
      <c r="C67">
        <v>39.78</v>
      </c>
      <c r="D67">
        <v>39.82</v>
      </c>
      <c r="E67">
        <v>39.799999999999997</v>
      </c>
      <c r="F67">
        <v>39.96</v>
      </c>
      <c r="G67">
        <v>40.24</v>
      </c>
      <c r="H67">
        <v>40.03</v>
      </c>
      <c r="I67">
        <v>39.840000000000003</v>
      </c>
      <c r="J67">
        <v>40.32</v>
      </c>
      <c r="K67">
        <v>41.65</v>
      </c>
      <c r="L67">
        <v>41.95</v>
      </c>
      <c r="M67">
        <v>40.950000000000003</v>
      </c>
    </row>
    <row r="68" spans="1:13">
      <c r="A68">
        <v>64</v>
      </c>
      <c r="B68">
        <v>39.61</v>
      </c>
      <c r="C68">
        <v>39.79</v>
      </c>
      <c r="D68">
        <v>39.83</v>
      </c>
      <c r="E68">
        <v>39.74</v>
      </c>
      <c r="F68">
        <v>40.04</v>
      </c>
      <c r="G68">
        <v>40.08</v>
      </c>
      <c r="H68">
        <v>40.14</v>
      </c>
      <c r="I68">
        <v>39.880000000000003</v>
      </c>
      <c r="J68">
        <v>40.200000000000003</v>
      </c>
      <c r="K68">
        <v>41.37</v>
      </c>
      <c r="L68">
        <v>40.46</v>
      </c>
      <c r="M68">
        <v>41.74</v>
      </c>
    </row>
    <row r="69" spans="1:13">
      <c r="A69">
        <v>65</v>
      </c>
      <c r="B69">
        <v>39.72</v>
      </c>
      <c r="C69">
        <v>40.07</v>
      </c>
      <c r="D69">
        <v>39.700000000000003</v>
      </c>
      <c r="E69">
        <v>39.659999999999997</v>
      </c>
      <c r="F69">
        <v>39.950000000000003</v>
      </c>
      <c r="G69">
        <v>39.94</v>
      </c>
      <c r="H69">
        <v>40.03</v>
      </c>
      <c r="I69">
        <v>39.79</v>
      </c>
      <c r="J69">
        <v>40.32</v>
      </c>
      <c r="K69">
        <v>41.78</v>
      </c>
      <c r="L69">
        <v>40.33</v>
      </c>
      <c r="M69">
        <v>41.17</v>
      </c>
    </row>
    <row r="70" spans="1:13">
      <c r="A70">
        <v>66</v>
      </c>
      <c r="B70">
        <v>39.67</v>
      </c>
      <c r="C70">
        <v>40.33</v>
      </c>
      <c r="D70">
        <v>39.71</v>
      </c>
      <c r="E70">
        <v>39.93</v>
      </c>
      <c r="F70">
        <v>39.99</v>
      </c>
      <c r="G70">
        <v>40.340000000000003</v>
      </c>
      <c r="H70">
        <v>39.979999999999997</v>
      </c>
      <c r="I70">
        <v>39.86</v>
      </c>
      <c r="J70">
        <v>40.22</v>
      </c>
      <c r="K70">
        <v>41.92</v>
      </c>
      <c r="L70">
        <v>40.32</v>
      </c>
      <c r="M70">
        <v>40.729999999999997</v>
      </c>
    </row>
    <row r="71" spans="1:13">
      <c r="A71">
        <v>67</v>
      </c>
      <c r="B71">
        <v>39.840000000000003</v>
      </c>
      <c r="C71">
        <v>40.020000000000003</v>
      </c>
      <c r="D71">
        <v>39.78</v>
      </c>
      <c r="E71">
        <v>39.909999999999997</v>
      </c>
      <c r="F71">
        <v>39.89</v>
      </c>
      <c r="G71">
        <v>40.119999999999997</v>
      </c>
      <c r="H71">
        <v>40.26</v>
      </c>
      <c r="I71">
        <v>39.94</v>
      </c>
      <c r="J71">
        <v>40.26</v>
      </c>
      <c r="K71">
        <v>42.6</v>
      </c>
      <c r="L71">
        <v>40.31</v>
      </c>
      <c r="M71">
        <v>40.51</v>
      </c>
    </row>
    <row r="72" spans="1:13">
      <c r="A72">
        <v>68</v>
      </c>
      <c r="B72">
        <v>39.700000000000003</v>
      </c>
      <c r="C72">
        <v>39.99</v>
      </c>
      <c r="D72">
        <v>39.770000000000003</v>
      </c>
      <c r="E72">
        <v>39.81</v>
      </c>
      <c r="F72">
        <v>39.85</v>
      </c>
      <c r="G72">
        <v>40.11</v>
      </c>
      <c r="H72">
        <v>40.020000000000003</v>
      </c>
      <c r="I72">
        <v>39.86</v>
      </c>
      <c r="J72">
        <v>40.49</v>
      </c>
      <c r="K72">
        <v>41.93</v>
      </c>
      <c r="L72">
        <v>40.39</v>
      </c>
      <c r="M72">
        <v>40.82</v>
      </c>
    </row>
    <row r="73" spans="1:13">
      <c r="A73">
        <v>69</v>
      </c>
      <c r="B73">
        <v>39.67</v>
      </c>
      <c r="C73">
        <v>39.93</v>
      </c>
      <c r="D73">
        <v>39.82</v>
      </c>
      <c r="E73">
        <v>40.24</v>
      </c>
      <c r="F73">
        <v>39.79</v>
      </c>
      <c r="G73">
        <v>40.049999999999997</v>
      </c>
      <c r="H73">
        <v>40.26</v>
      </c>
      <c r="I73">
        <v>40.08</v>
      </c>
      <c r="J73">
        <v>40.229999999999997</v>
      </c>
      <c r="K73">
        <v>41.92</v>
      </c>
      <c r="L73">
        <v>40.79</v>
      </c>
      <c r="M73" t="s">
        <v>145</v>
      </c>
    </row>
    <row r="74" spans="1:13">
      <c r="A74">
        <v>70</v>
      </c>
      <c r="B74">
        <v>39.76</v>
      </c>
      <c r="C74">
        <v>39.799999999999997</v>
      </c>
      <c r="D74">
        <v>40.14</v>
      </c>
      <c r="E74">
        <v>39.840000000000003</v>
      </c>
      <c r="F74">
        <v>40.01</v>
      </c>
      <c r="G74">
        <v>40.08</v>
      </c>
      <c r="H74">
        <v>40.08</v>
      </c>
      <c r="I74">
        <v>39.909999999999997</v>
      </c>
      <c r="J74">
        <v>40.17</v>
      </c>
      <c r="K74">
        <v>42.66</v>
      </c>
      <c r="L74" t="s">
        <v>146</v>
      </c>
      <c r="M74">
        <v>40.18</v>
      </c>
    </row>
    <row r="75" spans="1:13">
      <c r="A75">
        <v>71</v>
      </c>
      <c r="B75">
        <v>40.72</v>
      </c>
      <c r="C75">
        <v>40</v>
      </c>
      <c r="D75">
        <v>39.770000000000003</v>
      </c>
      <c r="E75">
        <v>39.78</v>
      </c>
      <c r="F75">
        <v>39.9</v>
      </c>
      <c r="G75">
        <v>40.28</v>
      </c>
      <c r="H75">
        <v>40.17</v>
      </c>
      <c r="I75">
        <v>39.85</v>
      </c>
      <c r="J75">
        <v>40.17</v>
      </c>
      <c r="K75">
        <v>43.41</v>
      </c>
      <c r="L75">
        <v>41.41</v>
      </c>
      <c r="M75">
        <v>39.97</v>
      </c>
    </row>
    <row r="76" spans="1:13">
      <c r="A76">
        <v>72</v>
      </c>
      <c r="B76">
        <v>39.69</v>
      </c>
      <c r="C76">
        <v>39.630000000000003</v>
      </c>
      <c r="D76">
        <v>39.75</v>
      </c>
      <c r="E76">
        <v>39.69</v>
      </c>
      <c r="F76">
        <v>40.07</v>
      </c>
      <c r="G76">
        <v>40.04</v>
      </c>
      <c r="H76">
        <v>40.020000000000003</v>
      </c>
      <c r="I76">
        <v>39.89</v>
      </c>
      <c r="J76">
        <v>40.11</v>
      </c>
      <c r="K76">
        <v>41.65</v>
      </c>
      <c r="L76">
        <v>40.26</v>
      </c>
      <c r="M76">
        <v>40.03</v>
      </c>
    </row>
    <row r="77" spans="1:13">
      <c r="A77">
        <v>73</v>
      </c>
      <c r="B77">
        <v>39.590000000000003</v>
      </c>
      <c r="C77">
        <v>39.82</v>
      </c>
      <c r="D77">
        <v>39.71</v>
      </c>
      <c r="E77">
        <v>39.75</v>
      </c>
      <c r="F77">
        <v>39.97</v>
      </c>
      <c r="G77">
        <v>40.049999999999997</v>
      </c>
      <c r="H77">
        <v>40.159999999999997</v>
      </c>
      <c r="I77">
        <v>40.31</v>
      </c>
      <c r="J77">
        <v>40.130000000000003</v>
      </c>
      <c r="K77">
        <v>41.65</v>
      </c>
      <c r="L77">
        <v>40.08</v>
      </c>
      <c r="M77">
        <v>40.11</v>
      </c>
    </row>
    <row r="78" spans="1:13">
      <c r="A78">
        <v>74</v>
      </c>
      <c r="B78">
        <v>39.619999999999997</v>
      </c>
      <c r="C78">
        <v>39.94</v>
      </c>
      <c r="D78">
        <v>39.869999999999997</v>
      </c>
      <c r="E78">
        <v>39.67</v>
      </c>
      <c r="F78">
        <v>39.799999999999997</v>
      </c>
      <c r="G78">
        <v>40.76</v>
      </c>
      <c r="H78">
        <v>40.25</v>
      </c>
      <c r="I78">
        <v>39.97</v>
      </c>
      <c r="J78">
        <v>40.17</v>
      </c>
      <c r="K78">
        <v>42.87</v>
      </c>
      <c r="L78">
        <v>40.090000000000003</v>
      </c>
      <c r="M78">
        <v>40.18</v>
      </c>
    </row>
    <row r="79" spans="1:13">
      <c r="A79">
        <v>75</v>
      </c>
      <c r="B79">
        <v>39.74</v>
      </c>
      <c r="C79">
        <v>39.840000000000003</v>
      </c>
      <c r="D79">
        <v>39.81</v>
      </c>
      <c r="E79">
        <v>39.85</v>
      </c>
      <c r="F79">
        <v>40.130000000000003</v>
      </c>
      <c r="G79">
        <v>40.049999999999997</v>
      </c>
      <c r="H79">
        <v>40.24</v>
      </c>
      <c r="I79">
        <v>39.78</v>
      </c>
      <c r="J79">
        <v>40.299999999999997</v>
      </c>
      <c r="K79" t="s">
        <v>147</v>
      </c>
      <c r="L79">
        <v>40.020000000000003</v>
      </c>
      <c r="M79">
        <v>40</v>
      </c>
    </row>
    <row r="80" spans="1:13">
      <c r="A80">
        <v>76</v>
      </c>
      <c r="B80">
        <v>39.65</v>
      </c>
      <c r="C80">
        <v>39.869999999999997</v>
      </c>
      <c r="D80">
        <v>39.64</v>
      </c>
      <c r="E80">
        <v>39.85</v>
      </c>
      <c r="F80">
        <v>40.08</v>
      </c>
      <c r="G80">
        <v>40.43</v>
      </c>
      <c r="H80">
        <v>40.21</v>
      </c>
      <c r="I80">
        <v>39.99</v>
      </c>
      <c r="J80">
        <v>40.18</v>
      </c>
      <c r="K80">
        <v>41.32</v>
      </c>
      <c r="L80">
        <v>39.96</v>
      </c>
      <c r="M80">
        <v>39.96</v>
      </c>
    </row>
    <row r="81" spans="1:13">
      <c r="A81">
        <v>77</v>
      </c>
      <c r="B81">
        <v>39.71</v>
      </c>
      <c r="C81">
        <v>39.78</v>
      </c>
      <c r="D81">
        <v>39.630000000000003</v>
      </c>
      <c r="E81">
        <v>39.82</v>
      </c>
      <c r="F81">
        <v>40.020000000000003</v>
      </c>
      <c r="G81" t="s">
        <v>148</v>
      </c>
      <c r="H81">
        <v>40.01</v>
      </c>
      <c r="I81">
        <v>39.86</v>
      </c>
      <c r="J81">
        <v>39.950000000000003</v>
      </c>
      <c r="K81">
        <v>41.05</v>
      </c>
      <c r="L81">
        <v>40.11</v>
      </c>
      <c r="M81">
        <v>40.159999999999997</v>
      </c>
    </row>
    <row r="82" spans="1:13">
      <c r="A82">
        <v>78</v>
      </c>
      <c r="B82">
        <v>39.57</v>
      </c>
      <c r="C82">
        <v>39.89</v>
      </c>
      <c r="D82">
        <v>39.72</v>
      </c>
      <c r="E82">
        <v>39.58</v>
      </c>
      <c r="F82">
        <v>39.81</v>
      </c>
      <c r="G82">
        <v>40.79</v>
      </c>
      <c r="H82">
        <v>40.21</v>
      </c>
      <c r="I82">
        <v>39.869999999999997</v>
      </c>
      <c r="J82">
        <v>40.06</v>
      </c>
      <c r="K82">
        <v>41.08</v>
      </c>
      <c r="L82">
        <v>39.950000000000003</v>
      </c>
      <c r="M82">
        <v>40.08</v>
      </c>
    </row>
    <row r="83" spans="1:13">
      <c r="A83">
        <v>79</v>
      </c>
      <c r="B83">
        <v>39.71</v>
      </c>
      <c r="C83">
        <v>39.71</v>
      </c>
      <c r="D83">
        <v>39.700000000000003</v>
      </c>
      <c r="E83">
        <v>39.659999999999997</v>
      </c>
      <c r="F83">
        <v>39.89</v>
      </c>
      <c r="G83">
        <v>40.56</v>
      </c>
      <c r="H83">
        <v>40.24</v>
      </c>
      <c r="I83">
        <v>39.82</v>
      </c>
      <c r="J83">
        <v>40.32</v>
      </c>
      <c r="K83">
        <v>40.93</v>
      </c>
      <c r="L83">
        <v>40</v>
      </c>
      <c r="M83">
        <v>40.24</v>
      </c>
    </row>
    <row r="84" spans="1:13">
      <c r="A84">
        <v>80</v>
      </c>
      <c r="B84">
        <v>39.85</v>
      </c>
      <c r="C84">
        <v>39.78</v>
      </c>
      <c r="D84">
        <v>39.82</v>
      </c>
      <c r="E84">
        <v>40.57</v>
      </c>
      <c r="F84">
        <v>39.950000000000003</v>
      </c>
      <c r="G84">
        <v>40.56</v>
      </c>
      <c r="H84" t="s">
        <v>149</v>
      </c>
      <c r="I84">
        <v>39.83</v>
      </c>
      <c r="J84">
        <v>40.18</v>
      </c>
      <c r="K84">
        <v>40.65</v>
      </c>
      <c r="L84">
        <v>40.03</v>
      </c>
      <c r="M84">
        <v>39.93</v>
      </c>
    </row>
    <row r="85" spans="1:13">
      <c r="A85">
        <v>81</v>
      </c>
      <c r="B85">
        <v>39.630000000000003</v>
      </c>
      <c r="C85">
        <v>39.909999999999997</v>
      </c>
      <c r="D85">
        <v>39.630000000000003</v>
      </c>
      <c r="E85">
        <v>39.909999999999997</v>
      </c>
      <c r="F85">
        <v>40.020000000000003</v>
      </c>
      <c r="G85">
        <v>41.3</v>
      </c>
      <c r="H85">
        <v>42.75</v>
      </c>
      <c r="I85">
        <v>39.659999999999997</v>
      </c>
      <c r="J85" t="s">
        <v>150</v>
      </c>
      <c r="K85">
        <v>41.39</v>
      </c>
      <c r="L85">
        <v>39.93</v>
      </c>
      <c r="M85">
        <v>39.99</v>
      </c>
    </row>
    <row r="86" spans="1:13">
      <c r="A86">
        <v>82</v>
      </c>
      <c r="B86">
        <v>40.159999999999997</v>
      </c>
      <c r="C86">
        <v>40.1</v>
      </c>
      <c r="D86">
        <v>39.69</v>
      </c>
      <c r="E86">
        <v>39.700000000000003</v>
      </c>
      <c r="F86">
        <v>39.85</v>
      </c>
      <c r="G86">
        <v>40.58</v>
      </c>
      <c r="H86">
        <v>42.19</v>
      </c>
      <c r="I86">
        <v>39.94</v>
      </c>
      <c r="J86">
        <v>41.53</v>
      </c>
      <c r="K86">
        <v>40.61</v>
      </c>
      <c r="L86">
        <v>41.81</v>
      </c>
      <c r="M86">
        <v>40.200000000000003</v>
      </c>
    </row>
    <row r="87" spans="1:13">
      <c r="A87">
        <v>83</v>
      </c>
      <c r="B87">
        <v>39.79</v>
      </c>
      <c r="C87">
        <v>39.71</v>
      </c>
      <c r="D87">
        <v>40.07</v>
      </c>
      <c r="E87">
        <v>39.82</v>
      </c>
      <c r="F87">
        <v>39.81</v>
      </c>
      <c r="G87">
        <v>40.67</v>
      </c>
      <c r="H87">
        <v>42.04</v>
      </c>
      <c r="I87" t="s">
        <v>151</v>
      </c>
      <c r="J87">
        <v>41.54</v>
      </c>
      <c r="K87">
        <v>40.56</v>
      </c>
      <c r="L87">
        <v>41.68</v>
      </c>
      <c r="M87">
        <v>40.06</v>
      </c>
    </row>
    <row r="88" spans="1:13">
      <c r="A88">
        <v>84</v>
      </c>
      <c r="B88">
        <v>40.25</v>
      </c>
      <c r="C88">
        <v>39.75</v>
      </c>
      <c r="D88">
        <v>39.81</v>
      </c>
      <c r="E88">
        <v>39.71</v>
      </c>
      <c r="F88">
        <v>39.81</v>
      </c>
      <c r="G88">
        <v>40.58</v>
      </c>
      <c r="H88">
        <v>42.12</v>
      </c>
      <c r="I88">
        <v>40.03</v>
      </c>
      <c r="J88">
        <v>41.58</v>
      </c>
      <c r="K88">
        <v>40.729999999999997</v>
      </c>
      <c r="L88">
        <v>41.22</v>
      </c>
      <c r="M88">
        <v>40.01</v>
      </c>
    </row>
    <row r="89" spans="1:13">
      <c r="A89">
        <v>85</v>
      </c>
      <c r="B89">
        <v>39.770000000000003</v>
      </c>
      <c r="C89">
        <v>39.78</v>
      </c>
      <c r="D89">
        <v>39.729999999999997</v>
      </c>
      <c r="E89">
        <v>39.799999999999997</v>
      </c>
      <c r="F89">
        <v>39.93</v>
      </c>
      <c r="G89">
        <v>40.5</v>
      </c>
      <c r="H89">
        <v>40.64</v>
      </c>
      <c r="I89">
        <v>40.08</v>
      </c>
      <c r="J89">
        <v>41.69</v>
      </c>
      <c r="K89">
        <v>40.770000000000003</v>
      </c>
      <c r="L89">
        <v>40.090000000000003</v>
      </c>
      <c r="M89">
        <v>39.950000000000003</v>
      </c>
    </row>
    <row r="90" spans="1:13">
      <c r="A90">
        <v>86</v>
      </c>
      <c r="B90">
        <v>39.85</v>
      </c>
      <c r="C90">
        <v>40.090000000000003</v>
      </c>
      <c r="D90">
        <v>39.799999999999997</v>
      </c>
      <c r="E90">
        <v>39.79</v>
      </c>
      <c r="F90">
        <v>39.78</v>
      </c>
      <c r="G90">
        <v>40.479999999999997</v>
      </c>
      <c r="H90">
        <v>40.68</v>
      </c>
      <c r="I90">
        <v>40.03</v>
      </c>
      <c r="J90">
        <v>41.58</v>
      </c>
      <c r="K90">
        <v>40.68</v>
      </c>
      <c r="L90">
        <v>40.67</v>
      </c>
      <c r="M90">
        <v>40.03</v>
      </c>
    </row>
    <row r="91" spans="1:13">
      <c r="A91">
        <v>87</v>
      </c>
      <c r="B91">
        <v>39.75</v>
      </c>
      <c r="C91">
        <v>39.92</v>
      </c>
      <c r="D91">
        <v>39.729999999999997</v>
      </c>
      <c r="E91">
        <v>39.86</v>
      </c>
      <c r="F91">
        <v>39.82</v>
      </c>
      <c r="G91">
        <v>40.71</v>
      </c>
      <c r="H91">
        <v>40.700000000000003</v>
      </c>
      <c r="I91">
        <v>39.96</v>
      </c>
      <c r="J91">
        <v>41.17</v>
      </c>
      <c r="K91">
        <v>40.97</v>
      </c>
      <c r="L91">
        <v>40.21</v>
      </c>
      <c r="M91">
        <v>39.94</v>
      </c>
    </row>
    <row r="92" spans="1:13">
      <c r="A92">
        <v>88</v>
      </c>
      <c r="B92">
        <v>39.840000000000003</v>
      </c>
      <c r="C92">
        <v>39.950000000000003</v>
      </c>
      <c r="D92">
        <v>40.68</v>
      </c>
      <c r="E92">
        <v>39.89</v>
      </c>
      <c r="F92">
        <v>39.9</v>
      </c>
      <c r="G92">
        <v>40.51</v>
      </c>
      <c r="H92">
        <v>40.74</v>
      </c>
      <c r="I92">
        <v>40.020000000000003</v>
      </c>
      <c r="J92">
        <v>41.35</v>
      </c>
      <c r="K92">
        <v>40.76</v>
      </c>
      <c r="L92">
        <v>40.049999999999997</v>
      </c>
      <c r="M92">
        <v>40.14</v>
      </c>
    </row>
    <row r="93" spans="1:13">
      <c r="A93">
        <v>89</v>
      </c>
      <c r="B93">
        <v>39.78</v>
      </c>
      <c r="C93">
        <v>39.97</v>
      </c>
      <c r="D93">
        <v>39.75</v>
      </c>
      <c r="E93">
        <v>39.76</v>
      </c>
      <c r="F93">
        <v>39.979999999999997</v>
      </c>
      <c r="G93">
        <v>40.39</v>
      </c>
      <c r="H93">
        <v>47.08</v>
      </c>
      <c r="I93">
        <v>39.94</v>
      </c>
      <c r="J93">
        <v>41.5</v>
      </c>
      <c r="K93">
        <v>40.61</v>
      </c>
      <c r="L93">
        <v>41.03</v>
      </c>
      <c r="M93">
        <v>41.56</v>
      </c>
    </row>
    <row r="94" spans="1:13">
      <c r="A94">
        <v>90</v>
      </c>
      <c r="B94">
        <v>39.94</v>
      </c>
      <c r="C94">
        <v>39.89</v>
      </c>
      <c r="D94">
        <v>39.950000000000003</v>
      </c>
      <c r="E94">
        <v>40.4</v>
      </c>
      <c r="F94">
        <v>39.78</v>
      </c>
      <c r="G94">
        <v>40.840000000000003</v>
      </c>
      <c r="H94">
        <v>40.369999999999997</v>
      </c>
      <c r="I94">
        <v>39.909999999999997</v>
      </c>
      <c r="J94">
        <v>41.15</v>
      </c>
      <c r="K94">
        <v>40.840000000000003</v>
      </c>
      <c r="L94">
        <v>39.97</v>
      </c>
      <c r="M94">
        <v>40.04</v>
      </c>
    </row>
    <row r="95" spans="1:13">
      <c r="A95">
        <v>91</v>
      </c>
      <c r="B95">
        <v>39.86</v>
      </c>
      <c r="C95">
        <v>39.82</v>
      </c>
      <c r="D95">
        <v>39.950000000000003</v>
      </c>
      <c r="E95">
        <v>40.25</v>
      </c>
      <c r="F95">
        <v>39.97</v>
      </c>
      <c r="G95">
        <v>40.71</v>
      </c>
      <c r="H95">
        <v>40.64</v>
      </c>
      <c r="I95">
        <v>41.65</v>
      </c>
      <c r="J95">
        <v>43.51</v>
      </c>
      <c r="K95">
        <v>40.61</v>
      </c>
      <c r="L95">
        <v>39.97</v>
      </c>
      <c r="M95">
        <v>40.54</v>
      </c>
    </row>
    <row r="96" spans="1:13">
      <c r="A96">
        <v>92</v>
      </c>
      <c r="B96">
        <v>39.82</v>
      </c>
      <c r="C96">
        <v>40.22</v>
      </c>
      <c r="D96">
        <v>39.99</v>
      </c>
      <c r="E96">
        <v>40.1</v>
      </c>
      <c r="F96">
        <v>39.869999999999997</v>
      </c>
      <c r="G96">
        <v>41.4</v>
      </c>
      <c r="H96">
        <v>40.729999999999997</v>
      </c>
      <c r="I96">
        <v>40.090000000000003</v>
      </c>
      <c r="J96">
        <v>41.26</v>
      </c>
      <c r="K96">
        <v>40.700000000000003</v>
      </c>
      <c r="L96">
        <v>40.01</v>
      </c>
      <c r="M96">
        <v>40.14</v>
      </c>
    </row>
    <row r="97" spans="1:13">
      <c r="A97">
        <v>93</v>
      </c>
      <c r="B97">
        <v>39.82</v>
      </c>
      <c r="C97" t="s">
        <v>152</v>
      </c>
      <c r="D97">
        <v>39.71</v>
      </c>
      <c r="E97">
        <v>39.93</v>
      </c>
      <c r="F97">
        <v>40.299999999999997</v>
      </c>
      <c r="G97">
        <v>40.58</v>
      </c>
      <c r="H97">
        <v>40.119999999999997</v>
      </c>
      <c r="I97">
        <v>40.36</v>
      </c>
      <c r="J97">
        <v>41.27</v>
      </c>
      <c r="K97">
        <v>40.71</v>
      </c>
      <c r="L97">
        <v>40.1</v>
      </c>
      <c r="M97">
        <v>40.01</v>
      </c>
    </row>
    <row r="98" spans="1:13">
      <c r="A98">
        <v>94</v>
      </c>
      <c r="B98">
        <v>39.869999999999997</v>
      </c>
      <c r="C98">
        <v>41.72</v>
      </c>
      <c r="D98">
        <v>39.76</v>
      </c>
      <c r="E98">
        <v>39.82</v>
      </c>
      <c r="F98">
        <v>40.119999999999997</v>
      </c>
      <c r="G98">
        <v>40.86</v>
      </c>
      <c r="H98">
        <v>41.03</v>
      </c>
      <c r="I98">
        <v>39.97</v>
      </c>
      <c r="J98">
        <v>41.25</v>
      </c>
      <c r="K98">
        <v>40.56</v>
      </c>
      <c r="L98">
        <v>39.950000000000003</v>
      </c>
      <c r="M98">
        <v>40.049999999999997</v>
      </c>
    </row>
    <row r="99" spans="1:13">
      <c r="A99">
        <v>95</v>
      </c>
      <c r="B99">
        <v>39.74</v>
      </c>
      <c r="C99">
        <v>40.590000000000003</v>
      </c>
      <c r="D99">
        <v>39.78</v>
      </c>
      <c r="E99">
        <v>39.950000000000003</v>
      </c>
      <c r="F99">
        <v>41.01</v>
      </c>
      <c r="G99">
        <v>40.17</v>
      </c>
      <c r="H99">
        <v>41.15</v>
      </c>
      <c r="I99">
        <v>39.99</v>
      </c>
      <c r="J99">
        <v>41.36</v>
      </c>
      <c r="K99">
        <v>41.17</v>
      </c>
      <c r="L99">
        <v>39.94</v>
      </c>
      <c r="M99">
        <v>39.89</v>
      </c>
    </row>
    <row r="100" spans="1:13">
      <c r="A100">
        <v>96</v>
      </c>
      <c r="B100">
        <v>39.880000000000003</v>
      </c>
      <c r="C100">
        <v>40.21</v>
      </c>
      <c r="D100">
        <v>39.590000000000003</v>
      </c>
      <c r="E100">
        <v>39.94</v>
      </c>
      <c r="F100">
        <v>39.97</v>
      </c>
      <c r="G100">
        <v>40.19</v>
      </c>
      <c r="H100">
        <v>41.29</v>
      </c>
      <c r="I100">
        <v>39.94</v>
      </c>
      <c r="J100">
        <v>41.9</v>
      </c>
      <c r="K100">
        <v>40.68</v>
      </c>
      <c r="L100">
        <v>40.270000000000003</v>
      </c>
      <c r="M100">
        <v>40.06</v>
      </c>
    </row>
    <row r="101" spans="1:13">
      <c r="A101">
        <v>97</v>
      </c>
      <c r="B101">
        <v>39.950000000000003</v>
      </c>
      <c r="C101">
        <v>42.17</v>
      </c>
      <c r="D101">
        <v>40.28</v>
      </c>
      <c r="E101">
        <v>40.04</v>
      </c>
      <c r="F101">
        <v>39.880000000000003</v>
      </c>
      <c r="G101">
        <v>40.57</v>
      </c>
      <c r="H101">
        <v>40.770000000000003</v>
      </c>
      <c r="I101">
        <v>39.979999999999997</v>
      </c>
      <c r="J101">
        <v>40.909999999999997</v>
      </c>
      <c r="K101">
        <v>40.51</v>
      </c>
      <c r="L101">
        <v>40.74</v>
      </c>
      <c r="M101">
        <v>39.979999999999997</v>
      </c>
    </row>
    <row r="102" spans="1:13">
      <c r="A102">
        <v>98</v>
      </c>
      <c r="B102">
        <v>39.799999999999997</v>
      </c>
      <c r="C102">
        <v>40.53</v>
      </c>
      <c r="D102">
        <v>40.26</v>
      </c>
      <c r="E102">
        <v>39.9</v>
      </c>
      <c r="F102">
        <v>39.85</v>
      </c>
      <c r="G102">
        <v>40.4</v>
      </c>
      <c r="H102">
        <v>40.31</v>
      </c>
      <c r="I102">
        <v>39.799999999999997</v>
      </c>
      <c r="J102">
        <v>40.98</v>
      </c>
      <c r="K102">
        <v>41.42</v>
      </c>
      <c r="L102">
        <v>39.909999999999997</v>
      </c>
      <c r="M102">
        <v>39.93</v>
      </c>
    </row>
    <row r="103" spans="1:13">
      <c r="A103">
        <v>99</v>
      </c>
      <c r="B103">
        <v>39.81</v>
      </c>
      <c r="C103">
        <v>40.03</v>
      </c>
      <c r="D103" t="s">
        <v>153</v>
      </c>
      <c r="E103">
        <v>39.76</v>
      </c>
      <c r="F103">
        <v>39.880000000000003</v>
      </c>
      <c r="G103">
        <v>40.36</v>
      </c>
      <c r="H103">
        <v>40.450000000000003</v>
      </c>
      <c r="I103">
        <v>39.979999999999997</v>
      </c>
      <c r="J103">
        <v>41.25</v>
      </c>
      <c r="K103">
        <v>41.31</v>
      </c>
      <c r="L103">
        <v>40.299999999999997</v>
      </c>
      <c r="M103">
        <v>40.01</v>
      </c>
    </row>
    <row r="104" spans="1:13">
      <c r="A104">
        <v>100</v>
      </c>
      <c r="B104">
        <v>39.840000000000003</v>
      </c>
      <c r="C104">
        <v>39.979999999999997</v>
      </c>
      <c r="D104">
        <v>40.54</v>
      </c>
      <c r="E104">
        <v>40.07</v>
      </c>
      <c r="F104">
        <v>39.770000000000003</v>
      </c>
      <c r="G104">
        <v>40.450000000000003</v>
      </c>
      <c r="H104">
        <v>40.729999999999997</v>
      </c>
      <c r="I104">
        <v>39.909999999999997</v>
      </c>
      <c r="J104">
        <v>41.32</v>
      </c>
      <c r="K104">
        <v>41.05</v>
      </c>
      <c r="L104">
        <v>40.56</v>
      </c>
      <c r="M104">
        <v>40.11</v>
      </c>
    </row>
    <row r="105" spans="1:13">
      <c r="A105">
        <v>101</v>
      </c>
      <c r="B105">
        <v>39.83</v>
      </c>
      <c r="C105">
        <v>40.35</v>
      </c>
      <c r="D105">
        <v>40.35</v>
      </c>
      <c r="E105">
        <v>39.96</v>
      </c>
      <c r="F105">
        <v>39.71</v>
      </c>
      <c r="G105">
        <v>40.53</v>
      </c>
      <c r="H105">
        <v>40.26</v>
      </c>
      <c r="I105">
        <v>39.81</v>
      </c>
      <c r="J105">
        <v>41.24</v>
      </c>
      <c r="K105" t="s">
        <v>154</v>
      </c>
      <c r="L105">
        <v>40.770000000000003</v>
      </c>
      <c r="M105">
        <v>39.880000000000003</v>
      </c>
    </row>
    <row r="106" spans="1:13">
      <c r="A106">
        <v>102</v>
      </c>
      <c r="B106">
        <v>39.61</v>
      </c>
      <c r="C106">
        <v>40.22</v>
      </c>
      <c r="D106">
        <v>40.409999999999997</v>
      </c>
      <c r="E106">
        <v>39.86</v>
      </c>
      <c r="F106">
        <v>39.74</v>
      </c>
      <c r="G106">
        <v>40.69</v>
      </c>
      <c r="H106">
        <v>40.68</v>
      </c>
      <c r="I106">
        <v>39.950000000000003</v>
      </c>
      <c r="J106">
        <v>41</v>
      </c>
      <c r="K106">
        <v>39.85</v>
      </c>
      <c r="L106">
        <v>40.29</v>
      </c>
      <c r="M106">
        <v>40.07</v>
      </c>
    </row>
    <row r="107" spans="1:13">
      <c r="A107">
        <v>103</v>
      </c>
      <c r="B107">
        <v>39.79</v>
      </c>
      <c r="C107">
        <v>40.07</v>
      </c>
      <c r="D107">
        <v>40.299999999999997</v>
      </c>
      <c r="E107">
        <v>40.07</v>
      </c>
      <c r="F107">
        <v>40.049999999999997</v>
      </c>
      <c r="G107" t="s">
        <v>155</v>
      </c>
      <c r="H107">
        <v>40.9</v>
      </c>
      <c r="I107">
        <v>40.049999999999997</v>
      </c>
      <c r="J107">
        <v>41.73</v>
      </c>
      <c r="K107">
        <v>39.82</v>
      </c>
      <c r="L107">
        <v>40.81</v>
      </c>
      <c r="M107">
        <v>39.97</v>
      </c>
    </row>
    <row r="108" spans="1:13">
      <c r="A108">
        <v>104</v>
      </c>
      <c r="B108">
        <v>39.92</v>
      </c>
      <c r="C108">
        <v>40.049999999999997</v>
      </c>
      <c r="D108">
        <v>40.14</v>
      </c>
      <c r="E108">
        <v>40.479999999999997</v>
      </c>
      <c r="F108" t="s">
        <v>156</v>
      </c>
      <c r="G108">
        <v>40.31</v>
      </c>
      <c r="H108">
        <v>40.57</v>
      </c>
      <c r="I108">
        <v>39.81</v>
      </c>
      <c r="J108">
        <v>41.38</v>
      </c>
      <c r="K108">
        <v>40.200000000000003</v>
      </c>
      <c r="L108">
        <v>40.36</v>
      </c>
      <c r="M108">
        <v>39.99</v>
      </c>
    </row>
    <row r="109" spans="1:13">
      <c r="A109">
        <v>105</v>
      </c>
      <c r="B109">
        <v>39.729999999999997</v>
      </c>
      <c r="C109">
        <v>39.85</v>
      </c>
      <c r="D109">
        <v>40.14</v>
      </c>
      <c r="E109">
        <v>41.89</v>
      </c>
      <c r="F109">
        <v>40.61</v>
      </c>
      <c r="G109">
        <v>40.14</v>
      </c>
      <c r="H109">
        <v>40.590000000000003</v>
      </c>
      <c r="I109">
        <v>40.08</v>
      </c>
      <c r="J109">
        <v>41.19</v>
      </c>
      <c r="K109">
        <v>40.049999999999997</v>
      </c>
      <c r="L109">
        <v>40.119999999999997</v>
      </c>
      <c r="M109">
        <v>40.020000000000003</v>
      </c>
    </row>
    <row r="110" spans="1:13">
      <c r="A110">
        <v>106</v>
      </c>
      <c r="B110">
        <v>40.03</v>
      </c>
      <c r="C110">
        <v>39.85</v>
      </c>
      <c r="D110">
        <v>40.08</v>
      </c>
      <c r="E110" t="s">
        <v>157</v>
      </c>
      <c r="F110">
        <v>40.369999999999997</v>
      </c>
      <c r="G110">
        <v>40.26</v>
      </c>
      <c r="H110">
        <v>40.5</v>
      </c>
      <c r="I110" t="s">
        <v>158</v>
      </c>
      <c r="J110">
        <v>41.4</v>
      </c>
      <c r="K110">
        <v>40.270000000000003</v>
      </c>
      <c r="L110">
        <v>40.17</v>
      </c>
      <c r="M110">
        <v>39.9</v>
      </c>
    </row>
    <row r="111" spans="1:13">
      <c r="A111">
        <v>107</v>
      </c>
      <c r="B111" t="s">
        <v>159</v>
      </c>
      <c r="C111">
        <v>39.86</v>
      </c>
      <c r="D111">
        <v>40.24</v>
      </c>
      <c r="E111">
        <v>40.72</v>
      </c>
      <c r="F111">
        <v>40.44</v>
      </c>
      <c r="G111">
        <v>40.1</v>
      </c>
      <c r="H111">
        <v>40.78</v>
      </c>
      <c r="I111">
        <v>40.26</v>
      </c>
      <c r="J111">
        <v>41.41</v>
      </c>
      <c r="K111">
        <v>40.119999999999997</v>
      </c>
      <c r="L111">
        <v>40.53</v>
      </c>
      <c r="M111">
        <v>39.92</v>
      </c>
    </row>
    <row r="112" spans="1:13">
      <c r="A112">
        <v>108</v>
      </c>
      <c r="B112">
        <v>39.880000000000003</v>
      </c>
      <c r="C112">
        <v>39.78</v>
      </c>
      <c r="D112">
        <v>40.29</v>
      </c>
      <c r="E112">
        <v>40.33</v>
      </c>
      <c r="F112">
        <v>40.1</v>
      </c>
      <c r="G112">
        <v>40.020000000000003</v>
      </c>
      <c r="H112">
        <v>40.53</v>
      </c>
      <c r="I112">
        <v>40.18</v>
      </c>
      <c r="J112">
        <v>41.38</v>
      </c>
      <c r="K112">
        <v>39.96</v>
      </c>
      <c r="L112">
        <v>40.08</v>
      </c>
      <c r="M112">
        <v>39.94</v>
      </c>
    </row>
    <row r="113" spans="1:13">
      <c r="A113">
        <v>109</v>
      </c>
      <c r="B113">
        <v>39.86</v>
      </c>
      <c r="C113">
        <v>40.29</v>
      </c>
      <c r="D113">
        <v>40.24</v>
      </c>
      <c r="E113">
        <v>40.770000000000003</v>
      </c>
      <c r="F113">
        <v>40.44</v>
      </c>
      <c r="G113">
        <v>40.11</v>
      </c>
      <c r="H113">
        <v>40.53</v>
      </c>
      <c r="I113">
        <v>39.979999999999997</v>
      </c>
      <c r="J113">
        <v>41.37</v>
      </c>
      <c r="K113">
        <v>39.85</v>
      </c>
      <c r="L113">
        <v>40.119999999999997</v>
      </c>
      <c r="M113">
        <v>40.159999999999997</v>
      </c>
    </row>
    <row r="114" spans="1:13">
      <c r="A114">
        <v>110</v>
      </c>
      <c r="B114">
        <v>40.11</v>
      </c>
      <c r="C114">
        <v>39.93</v>
      </c>
      <c r="D114">
        <v>40.31</v>
      </c>
      <c r="E114">
        <v>40.42</v>
      </c>
      <c r="F114">
        <v>40.31</v>
      </c>
      <c r="G114">
        <v>39.950000000000003</v>
      </c>
      <c r="H114">
        <v>40.590000000000003</v>
      </c>
      <c r="I114">
        <v>39.94</v>
      </c>
      <c r="J114">
        <v>41.12</v>
      </c>
      <c r="K114">
        <v>39.950000000000003</v>
      </c>
      <c r="L114">
        <v>40.119999999999997</v>
      </c>
      <c r="M114">
        <v>39.97</v>
      </c>
    </row>
    <row r="115" spans="1:13">
      <c r="A115">
        <v>111</v>
      </c>
      <c r="B115">
        <v>40.22</v>
      </c>
      <c r="C115">
        <v>40.07</v>
      </c>
      <c r="D115">
        <v>40.229999999999997</v>
      </c>
      <c r="E115">
        <v>40.33</v>
      </c>
      <c r="F115">
        <v>40.159999999999997</v>
      </c>
      <c r="G115">
        <v>40.020000000000003</v>
      </c>
      <c r="H115">
        <v>40.6</v>
      </c>
      <c r="I115">
        <v>40</v>
      </c>
      <c r="J115">
        <v>41.1</v>
      </c>
      <c r="K115">
        <v>40.049999999999997</v>
      </c>
      <c r="L115">
        <v>40.07</v>
      </c>
      <c r="M115">
        <v>40.08</v>
      </c>
    </row>
    <row r="116" spans="1:13">
      <c r="A116">
        <v>112</v>
      </c>
      <c r="B116">
        <v>40.61</v>
      </c>
      <c r="C116">
        <v>39.799999999999997</v>
      </c>
      <c r="D116">
        <v>40.18</v>
      </c>
      <c r="E116">
        <v>40.380000000000003</v>
      </c>
      <c r="F116">
        <v>40.03</v>
      </c>
      <c r="G116">
        <v>39.85</v>
      </c>
      <c r="H116">
        <v>40.479999999999997</v>
      </c>
      <c r="I116">
        <v>40.090000000000003</v>
      </c>
      <c r="J116">
        <v>41.13</v>
      </c>
      <c r="K116">
        <v>40.049999999999997</v>
      </c>
      <c r="L116">
        <v>40.07</v>
      </c>
      <c r="M116">
        <v>39.979999999999997</v>
      </c>
    </row>
    <row r="117" spans="1:13">
      <c r="A117">
        <v>113</v>
      </c>
      <c r="B117">
        <v>39.700000000000003</v>
      </c>
      <c r="C117">
        <v>40.229999999999997</v>
      </c>
      <c r="D117">
        <v>40.22</v>
      </c>
      <c r="E117">
        <v>40.299999999999997</v>
      </c>
      <c r="F117">
        <v>40.159999999999997</v>
      </c>
      <c r="G117">
        <v>39.869999999999997</v>
      </c>
      <c r="H117">
        <v>40.520000000000003</v>
      </c>
      <c r="I117">
        <v>40.01</v>
      </c>
      <c r="J117">
        <v>41.21</v>
      </c>
      <c r="K117">
        <v>40.1</v>
      </c>
      <c r="L117">
        <v>40.020000000000003</v>
      </c>
      <c r="M117">
        <v>40</v>
      </c>
    </row>
    <row r="118" spans="1:13">
      <c r="A118">
        <v>114</v>
      </c>
      <c r="B118">
        <v>39.880000000000003</v>
      </c>
      <c r="C118">
        <v>40.869999999999997</v>
      </c>
      <c r="D118">
        <v>40.229999999999997</v>
      </c>
      <c r="E118">
        <v>41.69</v>
      </c>
      <c r="F118">
        <v>40.090000000000003</v>
      </c>
      <c r="G118">
        <v>39.65</v>
      </c>
      <c r="H118">
        <v>40.700000000000003</v>
      </c>
      <c r="I118">
        <v>40.049999999999997</v>
      </c>
      <c r="J118">
        <v>41.1</v>
      </c>
      <c r="K118">
        <v>39.93</v>
      </c>
      <c r="L118">
        <v>40.15</v>
      </c>
      <c r="M118">
        <v>40.090000000000003</v>
      </c>
    </row>
    <row r="119" spans="1:13">
      <c r="A119">
        <v>115</v>
      </c>
      <c r="B119">
        <v>39.92</v>
      </c>
      <c r="C119">
        <v>39.82</v>
      </c>
      <c r="D119">
        <v>40.21</v>
      </c>
      <c r="E119">
        <v>40.28</v>
      </c>
      <c r="F119">
        <v>40.15</v>
      </c>
      <c r="G119">
        <v>39.99</v>
      </c>
      <c r="H119">
        <v>42.05</v>
      </c>
      <c r="I119">
        <v>40.76</v>
      </c>
      <c r="J119">
        <v>41.08</v>
      </c>
      <c r="K119">
        <v>40.36</v>
      </c>
      <c r="L119">
        <v>40</v>
      </c>
      <c r="M119">
        <v>39.92</v>
      </c>
    </row>
    <row r="120" spans="1:13">
      <c r="A120">
        <v>116</v>
      </c>
      <c r="B120">
        <v>40.03</v>
      </c>
      <c r="C120">
        <v>40.18</v>
      </c>
      <c r="D120">
        <v>40.130000000000003</v>
      </c>
      <c r="E120">
        <v>40.22</v>
      </c>
      <c r="F120">
        <v>40.049999999999997</v>
      </c>
      <c r="G120">
        <v>39.99</v>
      </c>
      <c r="H120">
        <v>40.549999999999997</v>
      </c>
      <c r="I120">
        <v>40.07</v>
      </c>
      <c r="J120">
        <v>41.26</v>
      </c>
      <c r="K120">
        <v>40.04</v>
      </c>
      <c r="L120">
        <v>39.94</v>
      </c>
      <c r="M120">
        <v>40.15</v>
      </c>
    </row>
    <row r="121" spans="1:13">
      <c r="A121">
        <v>117</v>
      </c>
      <c r="B121">
        <v>39.82</v>
      </c>
      <c r="C121">
        <v>39.68</v>
      </c>
      <c r="D121">
        <v>40.03</v>
      </c>
      <c r="E121">
        <v>40.17</v>
      </c>
      <c r="F121">
        <v>40.76</v>
      </c>
      <c r="G121">
        <v>39.86</v>
      </c>
      <c r="H121">
        <v>40.6</v>
      </c>
      <c r="I121">
        <v>40.01</v>
      </c>
      <c r="J121">
        <v>41.11</v>
      </c>
      <c r="K121">
        <v>40.049999999999997</v>
      </c>
      <c r="L121">
        <v>40.049999999999997</v>
      </c>
      <c r="M121">
        <v>40.11</v>
      </c>
    </row>
    <row r="122" spans="1:13">
      <c r="A122">
        <v>118</v>
      </c>
      <c r="B122">
        <v>40.229999999999997</v>
      </c>
      <c r="C122">
        <v>39.69</v>
      </c>
      <c r="D122">
        <v>39.97</v>
      </c>
      <c r="E122">
        <v>40</v>
      </c>
      <c r="F122">
        <v>40.31</v>
      </c>
      <c r="G122">
        <v>39.75</v>
      </c>
      <c r="H122">
        <v>40.57</v>
      </c>
      <c r="I122">
        <v>40.020000000000003</v>
      </c>
      <c r="J122">
        <v>42.08</v>
      </c>
      <c r="K122">
        <v>40.08</v>
      </c>
      <c r="L122">
        <v>39.82</v>
      </c>
      <c r="M122">
        <v>40.39</v>
      </c>
    </row>
    <row r="123" spans="1:13">
      <c r="A123">
        <v>119</v>
      </c>
      <c r="B123">
        <v>39.840000000000003</v>
      </c>
      <c r="C123">
        <v>39.729999999999997</v>
      </c>
      <c r="D123">
        <v>40.78</v>
      </c>
      <c r="E123">
        <v>39.82</v>
      </c>
      <c r="F123">
        <v>39.99</v>
      </c>
      <c r="G123">
        <v>39.99</v>
      </c>
      <c r="H123">
        <v>40.36</v>
      </c>
      <c r="I123">
        <v>40.08</v>
      </c>
      <c r="J123">
        <v>41.95</v>
      </c>
      <c r="K123">
        <v>40.11</v>
      </c>
      <c r="L123">
        <v>39.869999999999997</v>
      </c>
      <c r="M123">
        <v>40.549999999999997</v>
      </c>
    </row>
    <row r="124" spans="1:13">
      <c r="A124">
        <v>120</v>
      </c>
      <c r="B124">
        <v>39.94</v>
      </c>
      <c r="C124">
        <v>40.49</v>
      </c>
      <c r="D124">
        <v>39.99</v>
      </c>
      <c r="E124">
        <v>39.840000000000003</v>
      </c>
      <c r="F124">
        <v>40.04</v>
      </c>
      <c r="G124">
        <v>39.85</v>
      </c>
      <c r="H124">
        <v>40.61</v>
      </c>
      <c r="I124">
        <v>39.86</v>
      </c>
      <c r="J124">
        <v>41.05</v>
      </c>
      <c r="K124">
        <v>39.93</v>
      </c>
      <c r="L124">
        <v>40.11</v>
      </c>
      <c r="M124">
        <v>40.35</v>
      </c>
    </row>
    <row r="125" spans="1:13">
      <c r="A125">
        <v>121</v>
      </c>
      <c r="B125">
        <v>39.78</v>
      </c>
      <c r="C125">
        <v>39.85</v>
      </c>
      <c r="D125">
        <v>39.89</v>
      </c>
      <c r="E125">
        <v>40.75</v>
      </c>
      <c r="F125">
        <v>40.11</v>
      </c>
      <c r="G125">
        <v>39.840000000000003</v>
      </c>
      <c r="H125">
        <v>40.76</v>
      </c>
      <c r="I125">
        <v>40.270000000000003</v>
      </c>
      <c r="J125">
        <v>42.48</v>
      </c>
      <c r="K125">
        <v>40.06</v>
      </c>
      <c r="L125">
        <v>40.4</v>
      </c>
      <c r="M125">
        <v>39.83</v>
      </c>
    </row>
    <row r="126" spans="1:13">
      <c r="A126">
        <v>122</v>
      </c>
      <c r="B126">
        <v>39.659999999999997</v>
      </c>
      <c r="C126">
        <v>40.08</v>
      </c>
      <c r="D126">
        <v>39.99</v>
      </c>
      <c r="E126">
        <v>41.39</v>
      </c>
      <c r="F126">
        <v>39.93</v>
      </c>
      <c r="G126">
        <v>39.85</v>
      </c>
      <c r="H126">
        <v>40.799999999999997</v>
      </c>
      <c r="I126">
        <v>39.96</v>
      </c>
      <c r="J126">
        <v>41.1</v>
      </c>
      <c r="K126">
        <v>39.99</v>
      </c>
      <c r="L126">
        <v>40.799999999999997</v>
      </c>
      <c r="M126">
        <v>40.49</v>
      </c>
    </row>
    <row r="127" spans="1:13">
      <c r="A127">
        <v>123</v>
      </c>
      <c r="B127">
        <v>39.6</v>
      </c>
      <c r="C127">
        <v>39.76</v>
      </c>
      <c r="D127">
        <v>40.03</v>
      </c>
      <c r="E127">
        <v>41.31</v>
      </c>
      <c r="F127">
        <v>39.840000000000003</v>
      </c>
      <c r="G127">
        <v>39.78</v>
      </c>
      <c r="H127">
        <v>40.89</v>
      </c>
      <c r="I127">
        <v>40.06</v>
      </c>
      <c r="J127">
        <v>40.85</v>
      </c>
      <c r="K127">
        <v>40.08</v>
      </c>
      <c r="L127">
        <v>40.64</v>
      </c>
      <c r="M127">
        <v>40.020000000000003</v>
      </c>
    </row>
    <row r="128" spans="1:13">
      <c r="A128">
        <v>124</v>
      </c>
      <c r="B128">
        <v>39.75</v>
      </c>
      <c r="C128">
        <v>39.69</v>
      </c>
      <c r="D128">
        <v>39.85</v>
      </c>
      <c r="E128">
        <v>40.1</v>
      </c>
      <c r="F128">
        <v>40.14</v>
      </c>
      <c r="G128">
        <v>39.770000000000003</v>
      </c>
      <c r="H128">
        <v>40.909999999999997</v>
      </c>
      <c r="I128">
        <v>39.97</v>
      </c>
      <c r="J128">
        <v>41.09</v>
      </c>
      <c r="K128">
        <v>40.340000000000003</v>
      </c>
      <c r="L128">
        <v>40.200000000000003</v>
      </c>
      <c r="M128">
        <v>40.15</v>
      </c>
    </row>
    <row r="129" spans="1:13">
      <c r="A129">
        <v>125</v>
      </c>
      <c r="B129">
        <v>39.83</v>
      </c>
      <c r="C129">
        <v>39.729999999999997</v>
      </c>
      <c r="D129">
        <v>39.74</v>
      </c>
      <c r="E129">
        <v>39.909999999999997</v>
      </c>
      <c r="F129">
        <v>40.04</v>
      </c>
      <c r="G129">
        <v>39.869999999999997</v>
      </c>
      <c r="H129">
        <v>40.700000000000003</v>
      </c>
      <c r="I129">
        <v>39.97</v>
      </c>
      <c r="J129">
        <v>41.16</v>
      </c>
      <c r="K129">
        <v>40.1</v>
      </c>
      <c r="L129">
        <v>40.08</v>
      </c>
      <c r="M129">
        <v>40.11</v>
      </c>
    </row>
    <row r="130" spans="1:13">
      <c r="A130">
        <v>126</v>
      </c>
      <c r="B130">
        <v>39.82</v>
      </c>
      <c r="C130">
        <v>39.71</v>
      </c>
      <c r="D130">
        <v>39.75</v>
      </c>
      <c r="E130">
        <v>40.15</v>
      </c>
      <c r="F130">
        <v>40.07</v>
      </c>
      <c r="G130">
        <v>39.76</v>
      </c>
      <c r="H130">
        <v>40.46</v>
      </c>
      <c r="I130">
        <v>39.92</v>
      </c>
      <c r="J130">
        <v>41.22</v>
      </c>
      <c r="K130">
        <v>40.119999999999997</v>
      </c>
      <c r="L130">
        <v>40</v>
      </c>
      <c r="M130">
        <v>39.880000000000003</v>
      </c>
    </row>
    <row r="131" spans="1:13">
      <c r="A131">
        <v>127</v>
      </c>
      <c r="B131">
        <v>39.68</v>
      </c>
      <c r="C131">
        <v>39.78</v>
      </c>
      <c r="D131">
        <v>39.840000000000003</v>
      </c>
      <c r="E131">
        <v>40.1</v>
      </c>
      <c r="F131">
        <v>39.97</v>
      </c>
      <c r="G131">
        <v>39.83</v>
      </c>
      <c r="H131">
        <v>40.82</v>
      </c>
      <c r="I131">
        <v>40.340000000000003</v>
      </c>
      <c r="J131">
        <v>41.15</v>
      </c>
      <c r="K131">
        <v>40.1</v>
      </c>
      <c r="L131">
        <v>40.11</v>
      </c>
      <c r="M131">
        <v>39.909999999999997</v>
      </c>
    </row>
    <row r="132" spans="1:13">
      <c r="A132">
        <v>128</v>
      </c>
      <c r="B132">
        <v>39.93</v>
      </c>
      <c r="C132">
        <v>39.68</v>
      </c>
      <c r="D132">
        <v>39.909999999999997</v>
      </c>
      <c r="E132">
        <v>40.229999999999997</v>
      </c>
      <c r="F132">
        <v>39.96</v>
      </c>
      <c r="G132">
        <v>40.26</v>
      </c>
      <c r="H132">
        <v>40.659999999999997</v>
      </c>
      <c r="I132">
        <v>39.729999999999997</v>
      </c>
      <c r="J132">
        <v>41.11</v>
      </c>
      <c r="K132">
        <v>40.340000000000003</v>
      </c>
      <c r="L132">
        <v>39.979999999999997</v>
      </c>
      <c r="M132">
        <v>40.1</v>
      </c>
    </row>
    <row r="133" spans="1:13">
      <c r="A133">
        <v>129</v>
      </c>
      <c r="B133">
        <v>39.78</v>
      </c>
      <c r="C133">
        <v>39.729999999999997</v>
      </c>
      <c r="D133">
        <v>39.880000000000003</v>
      </c>
      <c r="E133">
        <v>40.26</v>
      </c>
      <c r="F133">
        <v>39.93</v>
      </c>
      <c r="G133">
        <v>39.869999999999997</v>
      </c>
      <c r="H133">
        <v>40.65</v>
      </c>
      <c r="I133">
        <v>40</v>
      </c>
      <c r="J133">
        <v>41.46</v>
      </c>
      <c r="K133">
        <v>40.049999999999997</v>
      </c>
      <c r="L133">
        <v>40.03</v>
      </c>
      <c r="M133">
        <v>40.32</v>
      </c>
    </row>
    <row r="134" spans="1:13">
      <c r="A134">
        <v>130</v>
      </c>
      <c r="B134">
        <v>40.04</v>
      </c>
      <c r="C134">
        <v>39.81</v>
      </c>
      <c r="D134">
        <v>39.85</v>
      </c>
      <c r="E134">
        <v>40.4</v>
      </c>
      <c r="F134">
        <v>40.03</v>
      </c>
      <c r="G134">
        <v>39.86</v>
      </c>
      <c r="H134">
        <v>40.54</v>
      </c>
      <c r="I134">
        <v>40.049999999999997</v>
      </c>
      <c r="J134">
        <v>41.81</v>
      </c>
      <c r="K134">
        <v>40</v>
      </c>
      <c r="L134">
        <v>40.020000000000003</v>
      </c>
      <c r="M134">
        <v>40.5</v>
      </c>
    </row>
    <row r="135" spans="1:13">
      <c r="A135">
        <v>131</v>
      </c>
      <c r="B135">
        <v>40.1</v>
      </c>
      <c r="C135">
        <v>39.840000000000003</v>
      </c>
      <c r="D135">
        <v>39.74</v>
      </c>
      <c r="E135">
        <v>41.29</v>
      </c>
      <c r="F135">
        <v>40.159999999999997</v>
      </c>
      <c r="G135">
        <v>39.83</v>
      </c>
      <c r="H135">
        <v>40.520000000000003</v>
      </c>
      <c r="I135">
        <v>40.17</v>
      </c>
      <c r="J135" t="s">
        <v>160</v>
      </c>
      <c r="K135">
        <v>40.049999999999997</v>
      </c>
      <c r="L135">
        <v>39.94</v>
      </c>
      <c r="M135">
        <v>40.04</v>
      </c>
    </row>
    <row r="136" spans="1:13">
      <c r="A136">
        <v>132</v>
      </c>
      <c r="B136">
        <v>39.81</v>
      </c>
      <c r="C136">
        <v>39.700000000000003</v>
      </c>
      <c r="D136">
        <v>40.79</v>
      </c>
      <c r="E136">
        <v>40.18</v>
      </c>
      <c r="F136">
        <v>40.049999999999997</v>
      </c>
      <c r="G136">
        <v>40.03</v>
      </c>
      <c r="H136">
        <v>40.4</v>
      </c>
      <c r="I136" t="s">
        <v>161</v>
      </c>
      <c r="J136">
        <v>40.659999999999997</v>
      </c>
      <c r="K136">
        <v>40.11</v>
      </c>
      <c r="L136">
        <v>40.53</v>
      </c>
      <c r="M136">
        <v>40.71</v>
      </c>
    </row>
    <row r="137" spans="1:13">
      <c r="A137">
        <v>133</v>
      </c>
      <c r="B137">
        <v>39.85</v>
      </c>
      <c r="C137">
        <v>40.14</v>
      </c>
      <c r="D137">
        <v>40.35</v>
      </c>
      <c r="E137">
        <v>40.01</v>
      </c>
      <c r="F137">
        <v>40.11</v>
      </c>
      <c r="G137">
        <v>39.79</v>
      </c>
      <c r="H137">
        <v>40.659999999999997</v>
      </c>
      <c r="I137">
        <v>40.08</v>
      </c>
      <c r="J137">
        <v>40.369999999999997</v>
      </c>
      <c r="K137">
        <v>40.08</v>
      </c>
      <c r="L137" t="s">
        <v>162</v>
      </c>
      <c r="M137" t="s">
        <v>163</v>
      </c>
    </row>
    <row r="138" spans="1:13">
      <c r="A138">
        <v>134</v>
      </c>
      <c r="B138">
        <v>40.049999999999997</v>
      </c>
      <c r="C138">
        <v>39.96</v>
      </c>
      <c r="D138">
        <v>40.21</v>
      </c>
      <c r="E138">
        <v>40.42</v>
      </c>
      <c r="F138">
        <v>40.01</v>
      </c>
      <c r="G138">
        <v>39.86</v>
      </c>
      <c r="H138">
        <v>41.67</v>
      </c>
      <c r="I138">
        <v>40.01</v>
      </c>
      <c r="J138">
        <v>40.520000000000003</v>
      </c>
      <c r="K138">
        <v>40.24</v>
      </c>
      <c r="L138">
        <v>40.909999999999997</v>
      </c>
      <c r="M138">
        <v>40.56</v>
      </c>
    </row>
    <row r="139" spans="1:13">
      <c r="A139">
        <v>135</v>
      </c>
      <c r="B139">
        <v>39.71</v>
      </c>
      <c r="C139">
        <v>39.83</v>
      </c>
      <c r="D139">
        <v>39.99</v>
      </c>
      <c r="E139">
        <v>39.9</v>
      </c>
      <c r="F139">
        <v>39.99</v>
      </c>
      <c r="G139">
        <v>39.92</v>
      </c>
      <c r="H139">
        <v>40.67</v>
      </c>
      <c r="I139">
        <v>40.03</v>
      </c>
      <c r="J139">
        <v>40.31</v>
      </c>
      <c r="K139">
        <v>40.19</v>
      </c>
      <c r="L139">
        <v>40.619999999999997</v>
      </c>
      <c r="M139">
        <v>40.56</v>
      </c>
    </row>
    <row r="140" spans="1:13">
      <c r="A140">
        <v>136</v>
      </c>
      <c r="B140">
        <v>39.630000000000003</v>
      </c>
      <c r="C140">
        <v>40.049999999999997</v>
      </c>
      <c r="D140">
        <v>40.1</v>
      </c>
      <c r="E140">
        <v>40.119999999999997</v>
      </c>
      <c r="F140">
        <v>40.15</v>
      </c>
      <c r="G140">
        <v>39.94</v>
      </c>
      <c r="H140">
        <v>40.74</v>
      </c>
      <c r="I140">
        <v>40.049999999999997</v>
      </c>
      <c r="J140">
        <v>40.17</v>
      </c>
      <c r="K140">
        <v>40.31</v>
      </c>
      <c r="L140">
        <v>40.630000000000003</v>
      </c>
      <c r="M140">
        <v>40.39</v>
      </c>
    </row>
    <row r="141" spans="1:13">
      <c r="A141">
        <v>137</v>
      </c>
      <c r="B141">
        <v>39.68</v>
      </c>
      <c r="C141">
        <v>39.86</v>
      </c>
      <c r="D141">
        <v>39.99</v>
      </c>
      <c r="E141">
        <v>39.86</v>
      </c>
      <c r="F141">
        <v>39.880000000000003</v>
      </c>
      <c r="G141">
        <v>39.89</v>
      </c>
      <c r="H141" t="s">
        <v>164</v>
      </c>
      <c r="I141">
        <v>39.880000000000003</v>
      </c>
      <c r="J141">
        <v>40.28</v>
      </c>
      <c r="K141">
        <v>40.32</v>
      </c>
      <c r="L141">
        <v>40.659999999999997</v>
      </c>
      <c r="M141">
        <v>40.21</v>
      </c>
    </row>
    <row r="142" spans="1:13">
      <c r="A142">
        <v>138</v>
      </c>
      <c r="B142">
        <v>39.770000000000003</v>
      </c>
      <c r="C142" t="s">
        <v>165</v>
      </c>
      <c r="D142">
        <v>40.130000000000003</v>
      </c>
      <c r="E142">
        <v>39.92</v>
      </c>
      <c r="F142">
        <v>39.93</v>
      </c>
      <c r="G142">
        <v>40.020000000000003</v>
      </c>
      <c r="H142">
        <v>40.25</v>
      </c>
      <c r="I142">
        <v>39.93</v>
      </c>
      <c r="J142">
        <v>40.119999999999997</v>
      </c>
      <c r="K142">
        <v>39.979999999999997</v>
      </c>
      <c r="L142">
        <v>40.880000000000003</v>
      </c>
      <c r="M142">
        <v>40.28</v>
      </c>
    </row>
    <row r="143" spans="1:13">
      <c r="A143">
        <v>139</v>
      </c>
      <c r="B143">
        <v>39.69</v>
      </c>
      <c r="C143">
        <v>40.590000000000003</v>
      </c>
      <c r="D143" t="s">
        <v>166</v>
      </c>
      <c r="E143">
        <v>40.03</v>
      </c>
      <c r="F143">
        <v>40.299999999999997</v>
      </c>
      <c r="G143">
        <v>39.82</v>
      </c>
      <c r="H143">
        <v>40.26</v>
      </c>
      <c r="I143">
        <v>39.9</v>
      </c>
      <c r="J143">
        <v>40.04</v>
      </c>
      <c r="K143">
        <v>40.03</v>
      </c>
      <c r="L143">
        <v>40.770000000000003</v>
      </c>
      <c r="M143">
        <v>40.21</v>
      </c>
    </row>
    <row r="144" spans="1:13">
      <c r="A144">
        <v>140</v>
      </c>
      <c r="B144">
        <v>39.68</v>
      </c>
      <c r="C144">
        <v>40.44</v>
      </c>
      <c r="D144">
        <v>40.159999999999997</v>
      </c>
      <c r="E144">
        <v>40.08</v>
      </c>
      <c r="F144" t="s">
        <v>167</v>
      </c>
      <c r="G144">
        <v>39.79</v>
      </c>
      <c r="H144">
        <v>40.380000000000003</v>
      </c>
      <c r="I144">
        <v>39.880000000000003</v>
      </c>
      <c r="J144">
        <v>40.950000000000003</v>
      </c>
      <c r="K144">
        <v>40.21</v>
      </c>
      <c r="L144">
        <v>40.67</v>
      </c>
      <c r="M144">
        <v>40.25</v>
      </c>
    </row>
    <row r="145" spans="1:13">
      <c r="A145">
        <v>141</v>
      </c>
      <c r="B145">
        <v>40.01</v>
      </c>
      <c r="C145">
        <v>40.119999999999997</v>
      </c>
      <c r="D145">
        <v>40.01</v>
      </c>
      <c r="E145">
        <v>40.07</v>
      </c>
      <c r="F145">
        <v>40.409999999999997</v>
      </c>
      <c r="G145">
        <v>39.799999999999997</v>
      </c>
      <c r="H145">
        <v>40.299999999999997</v>
      </c>
      <c r="I145">
        <v>39.75</v>
      </c>
      <c r="J145">
        <v>39.979999999999997</v>
      </c>
      <c r="K145">
        <v>40.04</v>
      </c>
      <c r="L145">
        <v>40.82</v>
      </c>
      <c r="M145">
        <v>40.08</v>
      </c>
    </row>
    <row r="146" spans="1:13">
      <c r="A146">
        <v>142</v>
      </c>
      <c r="B146">
        <v>39.71</v>
      </c>
      <c r="C146">
        <v>40.369999999999997</v>
      </c>
      <c r="D146">
        <v>39.86</v>
      </c>
      <c r="E146">
        <v>39.96</v>
      </c>
      <c r="F146">
        <v>40.15</v>
      </c>
      <c r="G146">
        <v>39.770000000000003</v>
      </c>
      <c r="H146">
        <v>40.14</v>
      </c>
      <c r="I146">
        <v>39.869999999999997</v>
      </c>
      <c r="J146">
        <v>40.11</v>
      </c>
      <c r="K146">
        <v>40.11</v>
      </c>
      <c r="L146">
        <v>40.44</v>
      </c>
      <c r="M146">
        <v>40.130000000000003</v>
      </c>
    </row>
    <row r="147" spans="1:13">
      <c r="A147">
        <v>143</v>
      </c>
      <c r="B147">
        <v>40.04</v>
      </c>
      <c r="C147">
        <v>40.03</v>
      </c>
      <c r="D147">
        <v>39.86</v>
      </c>
      <c r="E147">
        <v>40.020000000000003</v>
      </c>
      <c r="F147">
        <v>39.93</v>
      </c>
      <c r="G147">
        <v>39.96</v>
      </c>
      <c r="H147">
        <v>40.22</v>
      </c>
      <c r="I147">
        <v>39.869999999999997</v>
      </c>
      <c r="J147">
        <v>40.15</v>
      </c>
      <c r="K147">
        <v>39.99</v>
      </c>
      <c r="L147">
        <v>40.619999999999997</v>
      </c>
      <c r="M147">
        <v>40.47</v>
      </c>
    </row>
    <row r="148" spans="1:13">
      <c r="A148">
        <v>144</v>
      </c>
      <c r="B148">
        <v>39.71</v>
      </c>
      <c r="C148">
        <v>40.15</v>
      </c>
      <c r="D148">
        <v>39.880000000000003</v>
      </c>
      <c r="E148">
        <v>40.11</v>
      </c>
      <c r="F148">
        <v>41.02</v>
      </c>
      <c r="G148">
        <v>39.869999999999997</v>
      </c>
      <c r="H148">
        <v>40.21</v>
      </c>
      <c r="I148">
        <v>39.89</v>
      </c>
      <c r="J148">
        <v>39.880000000000003</v>
      </c>
      <c r="K148">
        <v>40.18</v>
      </c>
      <c r="L148">
        <v>41.13</v>
      </c>
      <c r="M148">
        <v>40.33</v>
      </c>
    </row>
    <row r="149" spans="1:13">
      <c r="A149">
        <v>145</v>
      </c>
      <c r="B149">
        <v>39.64</v>
      </c>
      <c r="C149">
        <v>40</v>
      </c>
      <c r="D149">
        <v>40.1</v>
      </c>
      <c r="E149">
        <v>40.25</v>
      </c>
      <c r="F149">
        <v>40.25</v>
      </c>
      <c r="G149">
        <v>39.75</v>
      </c>
      <c r="H149">
        <v>40.11</v>
      </c>
      <c r="I149">
        <v>39.909999999999997</v>
      </c>
      <c r="J149">
        <v>40</v>
      </c>
      <c r="K149">
        <v>40.340000000000003</v>
      </c>
      <c r="L149">
        <v>40.76</v>
      </c>
      <c r="M149">
        <v>40.36</v>
      </c>
    </row>
    <row r="150" spans="1:13">
      <c r="A150">
        <v>146</v>
      </c>
      <c r="B150">
        <v>39.630000000000003</v>
      </c>
      <c r="C150">
        <v>39.909999999999997</v>
      </c>
      <c r="D150">
        <v>39.75</v>
      </c>
      <c r="E150">
        <v>40.22</v>
      </c>
      <c r="F150">
        <v>39.92</v>
      </c>
      <c r="G150">
        <v>39.68</v>
      </c>
      <c r="H150">
        <v>40.049999999999997</v>
      </c>
      <c r="I150">
        <v>40.04</v>
      </c>
      <c r="J150">
        <v>39.94</v>
      </c>
      <c r="K150">
        <v>40.15</v>
      </c>
      <c r="L150">
        <v>40.369999999999997</v>
      </c>
      <c r="M150">
        <v>40.39</v>
      </c>
    </row>
    <row r="151" spans="1:13">
      <c r="A151">
        <v>147</v>
      </c>
      <c r="B151">
        <v>39.86</v>
      </c>
      <c r="C151">
        <v>39.799999999999997</v>
      </c>
      <c r="D151">
        <v>39.89</v>
      </c>
      <c r="E151">
        <v>40.19</v>
      </c>
      <c r="F151">
        <v>39.97</v>
      </c>
      <c r="G151">
        <v>39.81</v>
      </c>
      <c r="H151">
        <v>40.049999999999997</v>
      </c>
      <c r="I151">
        <v>39.86</v>
      </c>
      <c r="J151">
        <v>39.82</v>
      </c>
      <c r="K151">
        <v>40.1</v>
      </c>
      <c r="L151">
        <v>40.42</v>
      </c>
      <c r="M151">
        <v>40.43</v>
      </c>
    </row>
    <row r="152" spans="1:13">
      <c r="A152">
        <v>148</v>
      </c>
      <c r="B152">
        <v>39.86</v>
      </c>
      <c r="C152">
        <v>40</v>
      </c>
      <c r="D152">
        <v>39.72</v>
      </c>
      <c r="E152">
        <v>40.07</v>
      </c>
      <c r="F152">
        <v>39.85</v>
      </c>
      <c r="G152">
        <v>39.869999999999997</v>
      </c>
      <c r="H152">
        <v>39.96</v>
      </c>
      <c r="I152">
        <v>39.93</v>
      </c>
      <c r="J152">
        <v>40.04</v>
      </c>
      <c r="K152">
        <v>40.24</v>
      </c>
      <c r="L152">
        <v>41.02</v>
      </c>
      <c r="M152">
        <v>41.21</v>
      </c>
    </row>
    <row r="153" spans="1:13">
      <c r="A153">
        <v>149</v>
      </c>
      <c r="B153">
        <v>39.49</v>
      </c>
      <c r="C153">
        <v>40.01</v>
      </c>
      <c r="D153">
        <v>39.93</v>
      </c>
      <c r="E153">
        <v>39.76</v>
      </c>
      <c r="F153">
        <v>39.92</v>
      </c>
      <c r="G153">
        <v>39.82</v>
      </c>
      <c r="H153">
        <v>40.14</v>
      </c>
      <c r="I153">
        <v>39.81</v>
      </c>
      <c r="J153">
        <v>39.94</v>
      </c>
      <c r="K153">
        <v>40.21</v>
      </c>
      <c r="L153">
        <v>41.22</v>
      </c>
      <c r="M153">
        <v>41.13</v>
      </c>
    </row>
    <row r="154" spans="1:13">
      <c r="A154">
        <v>150</v>
      </c>
      <c r="B154">
        <v>40.130000000000003</v>
      </c>
      <c r="C154">
        <v>39.97</v>
      </c>
      <c r="D154">
        <v>40.06</v>
      </c>
      <c r="E154">
        <v>40.18</v>
      </c>
      <c r="F154">
        <v>39.93</v>
      </c>
      <c r="G154">
        <v>39.9</v>
      </c>
      <c r="H154">
        <v>39.93</v>
      </c>
      <c r="I154">
        <v>39.85</v>
      </c>
      <c r="J154">
        <v>39.83</v>
      </c>
      <c r="K154" t="s">
        <v>168</v>
      </c>
      <c r="L154">
        <v>40.47</v>
      </c>
      <c r="M154">
        <v>40.1</v>
      </c>
    </row>
    <row r="155" spans="1:13">
      <c r="A155">
        <v>151</v>
      </c>
      <c r="B155">
        <v>40</v>
      </c>
      <c r="C155">
        <v>40.07</v>
      </c>
      <c r="D155">
        <v>39.979999999999997</v>
      </c>
      <c r="E155">
        <v>39.880000000000003</v>
      </c>
      <c r="F155">
        <v>40</v>
      </c>
      <c r="G155">
        <v>39.74</v>
      </c>
      <c r="H155">
        <v>39.97</v>
      </c>
      <c r="I155">
        <v>39.75</v>
      </c>
      <c r="J155">
        <v>39.85</v>
      </c>
      <c r="K155">
        <v>41.75</v>
      </c>
      <c r="L155">
        <v>40.35</v>
      </c>
      <c r="M155">
        <v>40.29</v>
      </c>
    </row>
    <row r="156" spans="1:13">
      <c r="A156">
        <v>152</v>
      </c>
      <c r="B156">
        <v>39.770000000000003</v>
      </c>
      <c r="C156">
        <v>40.03</v>
      </c>
      <c r="D156">
        <v>40</v>
      </c>
      <c r="E156">
        <v>39.96</v>
      </c>
      <c r="F156">
        <v>39.81</v>
      </c>
      <c r="G156">
        <v>39.6</v>
      </c>
      <c r="H156">
        <v>40.130000000000003</v>
      </c>
      <c r="I156">
        <v>39.799999999999997</v>
      </c>
      <c r="J156">
        <v>39.81</v>
      </c>
      <c r="K156">
        <v>41.49</v>
      </c>
      <c r="L156">
        <v>40.520000000000003</v>
      </c>
      <c r="M156">
        <v>40.31</v>
      </c>
    </row>
    <row r="157" spans="1:13">
      <c r="A157">
        <v>153</v>
      </c>
      <c r="B157">
        <v>39.770000000000003</v>
      </c>
      <c r="C157">
        <v>40.020000000000003</v>
      </c>
      <c r="D157">
        <v>39.85</v>
      </c>
      <c r="E157">
        <v>40.07</v>
      </c>
      <c r="F157">
        <v>39.909999999999997</v>
      </c>
      <c r="G157">
        <v>40.18</v>
      </c>
      <c r="H157">
        <v>40.159999999999997</v>
      </c>
      <c r="I157">
        <v>39.97</v>
      </c>
      <c r="J157">
        <v>40.72</v>
      </c>
      <c r="K157">
        <v>41.55</v>
      </c>
      <c r="L157">
        <v>40.92</v>
      </c>
      <c r="M157">
        <v>40.36</v>
      </c>
    </row>
    <row r="158" spans="1:13">
      <c r="A158">
        <v>154</v>
      </c>
      <c r="B158">
        <v>39.659999999999997</v>
      </c>
      <c r="C158">
        <v>40.08</v>
      </c>
      <c r="D158">
        <v>39.89</v>
      </c>
      <c r="E158">
        <v>40.14</v>
      </c>
      <c r="F158">
        <v>40.01</v>
      </c>
      <c r="G158">
        <v>39.85</v>
      </c>
      <c r="H158">
        <v>40.229999999999997</v>
      </c>
      <c r="I158">
        <v>40.340000000000003</v>
      </c>
      <c r="J158">
        <v>40</v>
      </c>
      <c r="K158">
        <v>40.76</v>
      </c>
      <c r="L158">
        <v>40.479999999999997</v>
      </c>
      <c r="M158">
        <v>41.31</v>
      </c>
    </row>
    <row r="159" spans="1:13">
      <c r="A159">
        <v>155</v>
      </c>
      <c r="B159">
        <v>39.56</v>
      </c>
      <c r="C159">
        <v>40.14</v>
      </c>
      <c r="D159">
        <v>39.83</v>
      </c>
      <c r="E159">
        <v>40.19</v>
      </c>
      <c r="F159">
        <v>39.9</v>
      </c>
      <c r="G159">
        <v>39.909999999999997</v>
      </c>
      <c r="H159">
        <v>40.22</v>
      </c>
      <c r="I159">
        <v>39.96</v>
      </c>
      <c r="J159">
        <v>40.020000000000003</v>
      </c>
      <c r="K159">
        <v>41.96</v>
      </c>
      <c r="L159">
        <v>40.479999999999997</v>
      </c>
      <c r="M159">
        <v>40.119999999999997</v>
      </c>
    </row>
    <row r="160" spans="1:13">
      <c r="A160">
        <v>156</v>
      </c>
      <c r="B160">
        <v>39.74</v>
      </c>
      <c r="C160">
        <v>40.049999999999997</v>
      </c>
      <c r="D160">
        <v>39.97</v>
      </c>
      <c r="E160">
        <v>40.17</v>
      </c>
      <c r="F160">
        <v>40.19</v>
      </c>
      <c r="G160">
        <v>40.01</v>
      </c>
      <c r="H160">
        <v>40.200000000000003</v>
      </c>
      <c r="I160">
        <v>39.93</v>
      </c>
      <c r="J160">
        <v>39.99</v>
      </c>
      <c r="K160">
        <v>40.869999999999997</v>
      </c>
      <c r="L160">
        <v>40.479999999999997</v>
      </c>
      <c r="M160">
        <v>40</v>
      </c>
    </row>
    <row r="161" spans="1:13">
      <c r="A161">
        <v>157</v>
      </c>
      <c r="B161">
        <v>39.9</v>
      </c>
      <c r="C161">
        <v>39.9</v>
      </c>
      <c r="D161">
        <v>39.96</v>
      </c>
      <c r="E161">
        <v>39.99</v>
      </c>
      <c r="F161">
        <v>40.07</v>
      </c>
      <c r="G161">
        <v>39.82</v>
      </c>
      <c r="H161">
        <v>40.119999999999997</v>
      </c>
      <c r="I161">
        <v>39.94</v>
      </c>
      <c r="J161">
        <v>39.96</v>
      </c>
      <c r="K161">
        <v>41.19</v>
      </c>
      <c r="L161">
        <v>40.700000000000003</v>
      </c>
      <c r="M161">
        <v>40.29</v>
      </c>
    </row>
    <row r="162" spans="1:13">
      <c r="A162">
        <v>158</v>
      </c>
      <c r="B162">
        <v>39.770000000000003</v>
      </c>
      <c r="C162">
        <v>40.04</v>
      </c>
      <c r="D162">
        <v>39.840000000000003</v>
      </c>
      <c r="E162">
        <v>40.33</v>
      </c>
      <c r="F162">
        <v>40.36</v>
      </c>
      <c r="G162">
        <v>39.92</v>
      </c>
      <c r="H162">
        <v>40.159999999999997</v>
      </c>
      <c r="I162">
        <v>39.93</v>
      </c>
      <c r="J162">
        <v>40.1</v>
      </c>
      <c r="K162">
        <v>41.72</v>
      </c>
      <c r="L162">
        <v>41.21</v>
      </c>
      <c r="M162">
        <v>40.409999999999997</v>
      </c>
    </row>
    <row r="163" spans="1:13">
      <c r="A163">
        <v>159</v>
      </c>
      <c r="B163">
        <v>39.64</v>
      </c>
      <c r="C163">
        <v>40.03</v>
      </c>
      <c r="D163">
        <v>40.46</v>
      </c>
      <c r="E163">
        <v>40.19</v>
      </c>
      <c r="F163">
        <v>39.94</v>
      </c>
      <c r="G163">
        <v>41.07</v>
      </c>
      <c r="H163">
        <v>40.049999999999997</v>
      </c>
      <c r="I163">
        <v>39.83</v>
      </c>
      <c r="J163">
        <v>40.11</v>
      </c>
      <c r="K163">
        <v>41.02</v>
      </c>
      <c r="L163">
        <v>40.51</v>
      </c>
      <c r="M163">
        <v>40.409999999999997</v>
      </c>
    </row>
    <row r="164" spans="1:13">
      <c r="A164">
        <v>160</v>
      </c>
      <c r="B164">
        <v>39.85</v>
      </c>
      <c r="C164">
        <v>40.07</v>
      </c>
      <c r="D164">
        <v>39.74</v>
      </c>
      <c r="E164">
        <v>40.49</v>
      </c>
      <c r="F164">
        <v>39.92</v>
      </c>
      <c r="G164">
        <v>39.770000000000003</v>
      </c>
      <c r="H164">
        <v>40.19</v>
      </c>
      <c r="I164">
        <v>39.880000000000003</v>
      </c>
      <c r="J164">
        <v>40.03</v>
      </c>
      <c r="K164">
        <v>41.91</v>
      </c>
      <c r="L164">
        <v>41.28</v>
      </c>
      <c r="M164">
        <v>40.5</v>
      </c>
    </row>
    <row r="165" spans="1:13">
      <c r="A165">
        <v>161</v>
      </c>
      <c r="B165">
        <v>39.549999999999997</v>
      </c>
      <c r="C165">
        <v>40.07</v>
      </c>
      <c r="D165">
        <v>39.67</v>
      </c>
      <c r="E165">
        <v>40.43</v>
      </c>
      <c r="F165">
        <v>40.06</v>
      </c>
      <c r="G165">
        <v>39.880000000000003</v>
      </c>
      <c r="H165">
        <v>40.130000000000003</v>
      </c>
      <c r="I165">
        <v>39.96</v>
      </c>
      <c r="J165">
        <v>40.04</v>
      </c>
      <c r="K165">
        <v>41.69</v>
      </c>
      <c r="L165">
        <v>40.4</v>
      </c>
      <c r="M165">
        <v>41.1</v>
      </c>
    </row>
    <row r="166" spans="1:13">
      <c r="A166">
        <v>162</v>
      </c>
      <c r="B166">
        <v>39.68</v>
      </c>
      <c r="C166">
        <v>40.119999999999997</v>
      </c>
      <c r="D166">
        <v>39.770000000000003</v>
      </c>
      <c r="E166">
        <v>41</v>
      </c>
      <c r="F166">
        <v>40.1</v>
      </c>
      <c r="G166">
        <v>39.85</v>
      </c>
      <c r="H166">
        <v>40.06</v>
      </c>
      <c r="I166">
        <v>39.96</v>
      </c>
      <c r="J166">
        <v>39.92</v>
      </c>
      <c r="K166">
        <v>40.96</v>
      </c>
      <c r="L166">
        <v>40.49</v>
      </c>
      <c r="M166">
        <v>40.64</v>
      </c>
    </row>
    <row r="167" spans="1:13">
      <c r="A167">
        <v>163</v>
      </c>
      <c r="B167">
        <v>39.74</v>
      </c>
      <c r="C167">
        <v>39.909999999999997</v>
      </c>
      <c r="D167">
        <v>39.630000000000003</v>
      </c>
      <c r="E167">
        <v>39.82</v>
      </c>
      <c r="F167">
        <v>40.090000000000003</v>
      </c>
      <c r="G167">
        <v>40.21</v>
      </c>
      <c r="H167">
        <v>40.03</v>
      </c>
      <c r="I167">
        <v>39.85</v>
      </c>
      <c r="J167">
        <v>40.06</v>
      </c>
      <c r="K167">
        <v>41.33</v>
      </c>
      <c r="L167">
        <v>40.69</v>
      </c>
      <c r="M167">
        <v>40.409999999999997</v>
      </c>
    </row>
    <row r="168" spans="1:13">
      <c r="A168">
        <v>164</v>
      </c>
      <c r="B168">
        <v>39.64</v>
      </c>
      <c r="C168">
        <v>40.090000000000003</v>
      </c>
      <c r="D168">
        <v>39.72</v>
      </c>
      <c r="E168">
        <v>39.97</v>
      </c>
      <c r="F168">
        <v>39.94</v>
      </c>
      <c r="G168">
        <v>40.1</v>
      </c>
      <c r="H168">
        <v>40.03</v>
      </c>
      <c r="I168">
        <v>39.83</v>
      </c>
      <c r="J168">
        <v>40.15</v>
      </c>
      <c r="K168">
        <v>40.880000000000003</v>
      </c>
      <c r="L168">
        <v>40.61</v>
      </c>
      <c r="M168">
        <v>41.26</v>
      </c>
    </row>
    <row r="169" spans="1:13">
      <c r="A169">
        <v>165</v>
      </c>
      <c r="B169">
        <v>39.61</v>
      </c>
      <c r="C169">
        <v>39.96</v>
      </c>
      <c r="D169">
        <v>39.69</v>
      </c>
      <c r="E169">
        <v>39.76</v>
      </c>
      <c r="F169">
        <v>39.69</v>
      </c>
      <c r="G169">
        <v>39.96</v>
      </c>
      <c r="H169">
        <v>40.26</v>
      </c>
      <c r="I169">
        <v>39.880000000000003</v>
      </c>
      <c r="J169">
        <v>40.14</v>
      </c>
      <c r="K169">
        <v>40.76</v>
      </c>
      <c r="L169">
        <v>40.729999999999997</v>
      </c>
      <c r="M169">
        <v>40.369999999999997</v>
      </c>
    </row>
    <row r="170" spans="1:13">
      <c r="A170">
        <v>166</v>
      </c>
      <c r="B170">
        <v>39.590000000000003</v>
      </c>
      <c r="C170">
        <v>40.19</v>
      </c>
      <c r="D170">
        <v>39.78</v>
      </c>
      <c r="E170">
        <v>40.29</v>
      </c>
      <c r="F170">
        <v>40.49</v>
      </c>
      <c r="G170">
        <v>40.61</v>
      </c>
      <c r="H170">
        <v>40.28</v>
      </c>
      <c r="I170">
        <v>39.81</v>
      </c>
      <c r="J170">
        <v>39.979999999999997</v>
      </c>
      <c r="K170">
        <v>41.2</v>
      </c>
      <c r="L170">
        <v>40.75</v>
      </c>
      <c r="M170">
        <v>40.909999999999997</v>
      </c>
    </row>
    <row r="171" spans="1:13">
      <c r="A171">
        <v>167</v>
      </c>
      <c r="B171">
        <v>39.74</v>
      </c>
      <c r="C171">
        <v>40.270000000000003</v>
      </c>
      <c r="D171">
        <v>39.58</v>
      </c>
      <c r="E171">
        <v>40.03</v>
      </c>
      <c r="F171">
        <v>40.07</v>
      </c>
      <c r="G171" t="s">
        <v>169</v>
      </c>
      <c r="H171">
        <v>39.92</v>
      </c>
      <c r="I171">
        <v>39.83</v>
      </c>
      <c r="J171">
        <v>40</v>
      </c>
      <c r="K171">
        <v>40.85</v>
      </c>
      <c r="L171">
        <v>40.659999999999997</v>
      </c>
      <c r="M171" t="s">
        <v>145</v>
      </c>
    </row>
    <row r="172" spans="1:13">
      <c r="A172">
        <v>168</v>
      </c>
      <c r="B172">
        <v>39.53</v>
      </c>
      <c r="C172">
        <v>40.22</v>
      </c>
      <c r="D172">
        <v>39.71</v>
      </c>
      <c r="E172">
        <v>40.1</v>
      </c>
      <c r="F172">
        <v>40</v>
      </c>
      <c r="G172">
        <v>40.619999999999997</v>
      </c>
      <c r="H172">
        <v>40</v>
      </c>
      <c r="I172">
        <v>39.93</v>
      </c>
      <c r="J172">
        <v>39.979999999999997</v>
      </c>
      <c r="K172">
        <v>41.22</v>
      </c>
      <c r="L172">
        <v>40.49</v>
      </c>
      <c r="M172">
        <v>40.44</v>
      </c>
    </row>
    <row r="173" spans="1:13">
      <c r="A173">
        <v>169</v>
      </c>
      <c r="B173">
        <v>39.770000000000003</v>
      </c>
      <c r="C173">
        <v>40.11</v>
      </c>
      <c r="D173">
        <v>39.659999999999997</v>
      </c>
      <c r="E173">
        <v>40.32</v>
      </c>
      <c r="F173">
        <v>39.979999999999997</v>
      </c>
      <c r="G173">
        <v>41.62</v>
      </c>
      <c r="H173">
        <v>40.229999999999997</v>
      </c>
      <c r="I173">
        <v>39.86</v>
      </c>
      <c r="J173">
        <v>39.85</v>
      </c>
      <c r="K173">
        <v>40.840000000000003</v>
      </c>
      <c r="L173">
        <v>40.69</v>
      </c>
      <c r="M173">
        <v>40.81</v>
      </c>
    </row>
    <row r="174" spans="1:13">
      <c r="A174">
        <v>170</v>
      </c>
      <c r="B174">
        <v>39.71</v>
      </c>
      <c r="C174">
        <v>39.950000000000003</v>
      </c>
      <c r="D174">
        <v>39.74</v>
      </c>
      <c r="E174" t="s">
        <v>170</v>
      </c>
      <c r="F174">
        <v>40.299999999999997</v>
      </c>
      <c r="G174">
        <v>40.68</v>
      </c>
      <c r="H174">
        <v>40.229999999999997</v>
      </c>
      <c r="I174">
        <v>39.85</v>
      </c>
      <c r="J174">
        <v>39.89</v>
      </c>
      <c r="K174">
        <v>40.98</v>
      </c>
      <c r="L174">
        <v>40.590000000000003</v>
      </c>
      <c r="M174">
        <v>40.409999999999997</v>
      </c>
    </row>
    <row r="175" spans="1:13">
      <c r="A175">
        <v>171</v>
      </c>
      <c r="B175">
        <v>39.96</v>
      </c>
      <c r="C175">
        <v>40.07</v>
      </c>
      <c r="D175">
        <v>40.4</v>
      </c>
      <c r="E175">
        <v>40.69</v>
      </c>
      <c r="F175">
        <v>40.08</v>
      </c>
      <c r="G175">
        <v>40.36</v>
      </c>
      <c r="H175">
        <v>40.119999999999997</v>
      </c>
      <c r="I175">
        <v>39.840000000000003</v>
      </c>
      <c r="J175">
        <v>39.950000000000003</v>
      </c>
      <c r="K175">
        <v>40.74</v>
      </c>
      <c r="L175">
        <v>40.92</v>
      </c>
      <c r="M175">
        <v>40.229999999999997</v>
      </c>
    </row>
    <row r="176" spans="1:13">
      <c r="A176">
        <v>172</v>
      </c>
      <c r="B176" t="s">
        <v>171</v>
      </c>
      <c r="C176">
        <v>40.130000000000003</v>
      </c>
      <c r="D176" t="s">
        <v>172</v>
      </c>
      <c r="E176">
        <v>40.78</v>
      </c>
      <c r="F176">
        <v>40.130000000000003</v>
      </c>
      <c r="G176">
        <v>40.409999999999997</v>
      </c>
      <c r="H176">
        <v>40.08</v>
      </c>
      <c r="I176">
        <v>39.94</v>
      </c>
      <c r="J176">
        <v>39.96</v>
      </c>
      <c r="K176">
        <v>41.56</v>
      </c>
      <c r="L176">
        <v>40.840000000000003</v>
      </c>
      <c r="M176">
        <v>40.119999999999997</v>
      </c>
    </row>
    <row r="177" spans="1:13">
      <c r="A177">
        <v>173</v>
      </c>
      <c r="B177">
        <v>39.82</v>
      </c>
      <c r="C177">
        <v>39.950000000000003</v>
      </c>
      <c r="D177">
        <v>39.799999999999997</v>
      </c>
      <c r="E177">
        <v>40.81</v>
      </c>
      <c r="F177">
        <v>40.22</v>
      </c>
      <c r="G177">
        <v>40.47</v>
      </c>
      <c r="H177">
        <v>40.1</v>
      </c>
      <c r="I177" t="s">
        <v>173</v>
      </c>
      <c r="J177">
        <v>39.770000000000003</v>
      </c>
      <c r="K177">
        <v>40.909999999999997</v>
      </c>
      <c r="L177" t="s">
        <v>174</v>
      </c>
      <c r="M177">
        <v>40.36</v>
      </c>
    </row>
    <row r="178" spans="1:13">
      <c r="A178">
        <v>174</v>
      </c>
      <c r="B178">
        <v>39.69</v>
      </c>
      <c r="C178">
        <v>40.340000000000003</v>
      </c>
      <c r="D178">
        <v>39.880000000000003</v>
      </c>
      <c r="E178">
        <v>40.29</v>
      </c>
      <c r="F178">
        <v>40.03</v>
      </c>
      <c r="G178">
        <v>40.590000000000003</v>
      </c>
      <c r="H178">
        <v>40.01</v>
      </c>
      <c r="I178">
        <v>40.619999999999997</v>
      </c>
      <c r="J178">
        <v>39.67</v>
      </c>
      <c r="K178">
        <v>41.05</v>
      </c>
      <c r="L178">
        <v>40.270000000000003</v>
      </c>
      <c r="M178">
        <v>40.270000000000003</v>
      </c>
    </row>
    <row r="179" spans="1:13">
      <c r="A179">
        <v>175</v>
      </c>
      <c r="B179">
        <v>39.51</v>
      </c>
      <c r="C179" t="s">
        <v>175</v>
      </c>
      <c r="D179">
        <v>39.909999999999997</v>
      </c>
      <c r="E179">
        <v>40.299999999999997</v>
      </c>
      <c r="F179">
        <v>40.15</v>
      </c>
      <c r="G179">
        <v>40.5</v>
      </c>
      <c r="H179">
        <v>40.58</v>
      </c>
      <c r="I179">
        <v>40.25</v>
      </c>
      <c r="J179">
        <v>39.99</v>
      </c>
      <c r="K179">
        <v>41.9</v>
      </c>
      <c r="L179">
        <v>40.15</v>
      </c>
      <c r="M179">
        <v>40.25</v>
      </c>
    </row>
    <row r="180" spans="1:13">
      <c r="A180">
        <v>176</v>
      </c>
      <c r="B180">
        <v>39.659999999999997</v>
      </c>
      <c r="C180">
        <v>39.79</v>
      </c>
      <c r="D180">
        <v>39.97</v>
      </c>
      <c r="E180">
        <v>40.26</v>
      </c>
      <c r="F180">
        <v>39.99</v>
      </c>
      <c r="G180">
        <v>40.36</v>
      </c>
      <c r="H180">
        <v>40.4</v>
      </c>
      <c r="I180">
        <v>40.03</v>
      </c>
      <c r="J180">
        <v>40.090000000000003</v>
      </c>
      <c r="K180">
        <v>40.590000000000003</v>
      </c>
      <c r="L180">
        <v>40.049999999999997</v>
      </c>
      <c r="M180">
        <v>40.07</v>
      </c>
    </row>
    <row r="181" spans="1:13">
      <c r="A181">
        <v>177</v>
      </c>
      <c r="B181">
        <v>39.700000000000003</v>
      </c>
      <c r="C181">
        <v>39.94</v>
      </c>
      <c r="D181">
        <v>39.729999999999997</v>
      </c>
      <c r="E181">
        <v>40.43</v>
      </c>
      <c r="F181">
        <v>40.71</v>
      </c>
      <c r="G181">
        <v>40.44</v>
      </c>
      <c r="H181">
        <v>40.22</v>
      </c>
      <c r="I181">
        <v>40.229999999999997</v>
      </c>
      <c r="J181">
        <v>39.869999999999997</v>
      </c>
      <c r="K181">
        <v>41.09</v>
      </c>
      <c r="L181">
        <v>39.99</v>
      </c>
      <c r="M181">
        <v>40.24</v>
      </c>
    </row>
    <row r="182" spans="1:13">
      <c r="A182">
        <v>178</v>
      </c>
      <c r="B182">
        <v>39.71</v>
      </c>
      <c r="C182">
        <v>39.86</v>
      </c>
      <c r="D182">
        <v>39.979999999999997</v>
      </c>
      <c r="E182">
        <v>40.36</v>
      </c>
      <c r="F182">
        <v>40.07</v>
      </c>
      <c r="G182">
        <v>40.4</v>
      </c>
      <c r="H182">
        <v>40.11</v>
      </c>
      <c r="I182">
        <v>40.25</v>
      </c>
      <c r="J182">
        <v>39.94</v>
      </c>
      <c r="K182">
        <v>42.7</v>
      </c>
      <c r="L182">
        <v>39.840000000000003</v>
      </c>
      <c r="M182">
        <v>40.29</v>
      </c>
    </row>
    <row r="183" spans="1:13">
      <c r="A183">
        <v>179</v>
      </c>
      <c r="B183">
        <v>39.61</v>
      </c>
      <c r="C183">
        <v>40.1</v>
      </c>
      <c r="D183">
        <v>39.78</v>
      </c>
      <c r="E183">
        <v>40.28</v>
      </c>
      <c r="F183">
        <v>39.869999999999997</v>
      </c>
      <c r="G183">
        <v>41.07</v>
      </c>
      <c r="H183">
        <v>40.200000000000003</v>
      </c>
      <c r="I183">
        <v>40.32</v>
      </c>
      <c r="J183">
        <v>39.79</v>
      </c>
      <c r="K183">
        <v>41.01</v>
      </c>
      <c r="L183">
        <v>40.22</v>
      </c>
      <c r="M183">
        <v>40.340000000000003</v>
      </c>
    </row>
    <row r="184" spans="1:13">
      <c r="A184">
        <v>180</v>
      </c>
      <c r="B184">
        <v>39.76</v>
      </c>
      <c r="C184">
        <v>39.799999999999997</v>
      </c>
      <c r="D184">
        <v>40</v>
      </c>
      <c r="E184">
        <v>40.270000000000003</v>
      </c>
      <c r="F184">
        <v>40.090000000000003</v>
      </c>
      <c r="G184">
        <v>40.15</v>
      </c>
      <c r="H184">
        <v>40.130000000000003</v>
      </c>
      <c r="I184">
        <v>40.299999999999997</v>
      </c>
      <c r="J184">
        <v>39.729999999999997</v>
      </c>
      <c r="K184">
        <v>40.98</v>
      </c>
      <c r="L184">
        <v>40.380000000000003</v>
      </c>
      <c r="M184">
        <v>40.380000000000003</v>
      </c>
    </row>
    <row r="185" spans="1:13">
      <c r="A185">
        <v>181</v>
      </c>
      <c r="B185">
        <v>39.840000000000003</v>
      </c>
      <c r="C185">
        <v>39.76</v>
      </c>
      <c r="D185">
        <v>39.69</v>
      </c>
      <c r="E185">
        <v>40.4</v>
      </c>
      <c r="F185">
        <v>39.880000000000003</v>
      </c>
      <c r="G185">
        <v>40.619999999999997</v>
      </c>
      <c r="H185">
        <v>40.03</v>
      </c>
      <c r="I185">
        <v>40.159999999999997</v>
      </c>
      <c r="J185">
        <v>40</v>
      </c>
      <c r="K185">
        <v>41.69</v>
      </c>
      <c r="L185">
        <v>40.01</v>
      </c>
      <c r="M185">
        <v>40.299999999999997</v>
      </c>
    </row>
    <row r="186" spans="1:13">
      <c r="A186">
        <v>182</v>
      </c>
      <c r="B186">
        <v>39.94</v>
      </c>
      <c r="C186">
        <v>39.82</v>
      </c>
      <c r="D186">
        <v>39.83</v>
      </c>
      <c r="E186">
        <v>40.159999999999997</v>
      </c>
      <c r="F186">
        <v>39.82</v>
      </c>
      <c r="G186">
        <v>40.24</v>
      </c>
      <c r="H186">
        <v>40.11</v>
      </c>
      <c r="I186">
        <v>40.299999999999997</v>
      </c>
      <c r="J186">
        <v>40.35</v>
      </c>
      <c r="K186">
        <v>41.02</v>
      </c>
      <c r="L186">
        <v>40.1</v>
      </c>
      <c r="M186">
        <v>40.159999999999997</v>
      </c>
    </row>
    <row r="187" spans="1:13">
      <c r="A187">
        <v>183</v>
      </c>
      <c r="B187">
        <v>39.770000000000003</v>
      </c>
      <c r="C187">
        <v>39.83</v>
      </c>
      <c r="D187">
        <v>39.979999999999997</v>
      </c>
      <c r="E187">
        <v>41.03</v>
      </c>
      <c r="F187">
        <v>39.94</v>
      </c>
      <c r="G187">
        <v>40.76</v>
      </c>
      <c r="H187">
        <v>40.159999999999997</v>
      </c>
      <c r="I187">
        <v>40.17</v>
      </c>
      <c r="J187">
        <v>40.25</v>
      </c>
      <c r="K187">
        <v>40.64</v>
      </c>
      <c r="L187">
        <v>40.06</v>
      </c>
      <c r="M187">
        <v>40.340000000000003</v>
      </c>
    </row>
    <row r="188" spans="1:13">
      <c r="A188">
        <v>184</v>
      </c>
      <c r="B188">
        <v>39.729999999999997</v>
      </c>
      <c r="C188">
        <v>39.72</v>
      </c>
      <c r="D188">
        <v>39.799999999999997</v>
      </c>
      <c r="E188">
        <v>40.549999999999997</v>
      </c>
      <c r="F188">
        <v>40.090000000000003</v>
      </c>
      <c r="G188">
        <v>40.53</v>
      </c>
      <c r="H188">
        <v>40.21</v>
      </c>
      <c r="I188">
        <v>40.17</v>
      </c>
      <c r="J188">
        <v>40.020000000000003</v>
      </c>
      <c r="K188">
        <v>42.29</v>
      </c>
      <c r="L188">
        <v>40.1</v>
      </c>
      <c r="M188">
        <v>40.32</v>
      </c>
    </row>
    <row r="189" spans="1:13">
      <c r="A189">
        <v>185</v>
      </c>
      <c r="B189">
        <v>39.69</v>
      </c>
      <c r="C189">
        <v>39.76</v>
      </c>
      <c r="D189">
        <v>39.71</v>
      </c>
      <c r="E189">
        <v>40.44</v>
      </c>
      <c r="F189">
        <v>40.01</v>
      </c>
      <c r="G189">
        <v>40.39</v>
      </c>
      <c r="H189">
        <v>40.03</v>
      </c>
      <c r="I189">
        <v>40.159999999999997</v>
      </c>
      <c r="J189">
        <v>40.29</v>
      </c>
      <c r="K189">
        <v>40.89</v>
      </c>
      <c r="L189">
        <v>40.1</v>
      </c>
      <c r="M189">
        <v>40.200000000000003</v>
      </c>
    </row>
    <row r="190" spans="1:13">
      <c r="A190">
        <v>186</v>
      </c>
      <c r="B190">
        <v>40.25</v>
      </c>
      <c r="C190">
        <v>39.57</v>
      </c>
      <c r="D190">
        <v>39.78</v>
      </c>
      <c r="E190">
        <v>40.619999999999997</v>
      </c>
      <c r="F190">
        <v>39.9</v>
      </c>
      <c r="G190">
        <v>40.26</v>
      </c>
      <c r="H190">
        <v>40.35</v>
      </c>
      <c r="I190">
        <v>40.11</v>
      </c>
      <c r="J190">
        <v>40.049999999999997</v>
      </c>
      <c r="K190">
        <v>41.03</v>
      </c>
      <c r="L190">
        <v>40.119999999999997</v>
      </c>
      <c r="M190">
        <v>40.229999999999997</v>
      </c>
    </row>
    <row r="191" spans="1:13">
      <c r="A191">
        <v>187</v>
      </c>
      <c r="B191">
        <v>39.76</v>
      </c>
      <c r="C191">
        <v>39.869999999999997</v>
      </c>
      <c r="D191">
        <v>39.97</v>
      </c>
      <c r="E191">
        <v>40.04</v>
      </c>
      <c r="F191">
        <v>39.85</v>
      </c>
      <c r="G191">
        <v>41.17</v>
      </c>
      <c r="H191">
        <v>40.42</v>
      </c>
      <c r="I191">
        <v>39.94</v>
      </c>
      <c r="J191">
        <v>40.01</v>
      </c>
      <c r="K191">
        <v>40.9</v>
      </c>
      <c r="L191">
        <v>39.81</v>
      </c>
      <c r="M191">
        <v>40.04</v>
      </c>
    </row>
    <row r="192" spans="1:13">
      <c r="A192">
        <v>188</v>
      </c>
      <c r="B192">
        <v>39.54</v>
      </c>
      <c r="C192">
        <v>39.97</v>
      </c>
      <c r="D192">
        <v>39.729999999999997</v>
      </c>
      <c r="E192">
        <v>40.159999999999997</v>
      </c>
      <c r="F192">
        <v>40.01</v>
      </c>
      <c r="G192">
        <v>40.4</v>
      </c>
      <c r="H192">
        <v>40.89</v>
      </c>
      <c r="I192">
        <v>40.14</v>
      </c>
      <c r="J192">
        <v>40.19</v>
      </c>
      <c r="K192">
        <v>40.99</v>
      </c>
      <c r="L192">
        <v>40</v>
      </c>
      <c r="M192">
        <v>40.159999999999997</v>
      </c>
    </row>
    <row r="193" spans="1:13">
      <c r="A193">
        <v>189</v>
      </c>
      <c r="B193">
        <v>39.67</v>
      </c>
      <c r="C193">
        <v>40.619999999999997</v>
      </c>
      <c r="D193">
        <v>40.17</v>
      </c>
      <c r="E193">
        <v>40.049999999999997</v>
      </c>
      <c r="F193">
        <v>39.96</v>
      </c>
      <c r="G193">
        <v>40.4</v>
      </c>
      <c r="H193">
        <v>41.1</v>
      </c>
      <c r="I193">
        <v>40.130000000000003</v>
      </c>
      <c r="J193">
        <v>40.090000000000003</v>
      </c>
      <c r="K193">
        <v>40.909999999999997</v>
      </c>
      <c r="L193">
        <v>39.97</v>
      </c>
      <c r="M193">
        <v>40.049999999999997</v>
      </c>
    </row>
    <row r="194" spans="1:13">
      <c r="A194">
        <v>190</v>
      </c>
      <c r="B194">
        <v>39.76</v>
      </c>
      <c r="C194">
        <v>39.9</v>
      </c>
      <c r="D194">
        <v>39.700000000000003</v>
      </c>
      <c r="E194">
        <v>40.369999999999997</v>
      </c>
      <c r="F194">
        <v>41.05</v>
      </c>
      <c r="G194">
        <v>46.36</v>
      </c>
      <c r="H194">
        <v>39.97</v>
      </c>
      <c r="I194">
        <v>40.159999999999997</v>
      </c>
      <c r="J194">
        <v>39.97</v>
      </c>
      <c r="K194">
        <v>40.93</v>
      </c>
      <c r="L194">
        <v>39.950000000000003</v>
      </c>
      <c r="M194">
        <v>40.090000000000003</v>
      </c>
    </row>
    <row r="195" spans="1:13">
      <c r="A195">
        <v>191</v>
      </c>
      <c r="B195">
        <v>40.24</v>
      </c>
      <c r="C195">
        <v>39.89</v>
      </c>
      <c r="D195">
        <v>39.909999999999997</v>
      </c>
      <c r="E195">
        <v>40.35</v>
      </c>
      <c r="F195">
        <v>40.409999999999997</v>
      </c>
      <c r="G195">
        <v>41.87</v>
      </c>
      <c r="H195">
        <v>40.159999999999997</v>
      </c>
      <c r="I195">
        <v>40.229999999999997</v>
      </c>
      <c r="J195">
        <v>40.14</v>
      </c>
      <c r="K195">
        <v>42.05</v>
      </c>
      <c r="L195">
        <v>39.909999999999997</v>
      </c>
      <c r="M195">
        <v>40.22</v>
      </c>
    </row>
    <row r="196" spans="1:13">
      <c r="A196">
        <v>192</v>
      </c>
      <c r="B196">
        <v>39.47</v>
      </c>
      <c r="C196">
        <v>39.78</v>
      </c>
      <c r="D196">
        <v>40.03</v>
      </c>
      <c r="E196">
        <v>41.13</v>
      </c>
      <c r="F196">
        <v>39.950000000000003</v>
      </c>
      <c r="G196">
        <v>40.229999999999997</v>
      </c>
      <c r="H196">
        <v>46.69</v>
      </c>
      <c r="I196">
        <v>40.06</v>
      </c>
      <c r="J196">
        <v>40.82</v>
      </c>
      <c r="K196" t="s">
        <v>176</v>
      </c>
      <c r="L196">
        <v>40.090000000000003</v>
      </c>
      <c r="M196">
        <v>40.28</v>
      </c>
    </row>
    <row r="197" spans="1:13">
      <c r="A197">
        <v>193</v>
      </c>
      <c r="B197">
        <v>40.21</v>
      </c>
      <c r="C197">
        <v>39.840000000000003</v>
      </c>
      <c r="D197">
        <v>39.93</v>
      </c>
      <c r="E197">
        <v>40.26</v>
      </c>
      <c r="F197">
        <v>39.94</v>
      </c>
      <c r="G197">
        <v>40.479999999999997</v>
      </c>
      <c r="H197">
        <v>40.85</v>
      </c>
      <c r="I197">
        <v>40.04</v>
      </c>
      <c r="J197">
        <v>40.049999999999997</v>
      </c>
      <c r="K197">
        <v>40.58</v>
      </c>
      <c r="L197">
        <v>39.93</v>
      </c>
      <c r="M197">
        <v>41.29</v>
      </c>
    </row>
    <row r="198" spans="1:13">
      <c r="A198">
        <v>194</v>
      </c>
      <c r="B198">
        <v>40.78</v>
      </c>
      <c r="C198">
        <v>39.880000000000003</v>
      </c>
      <c r="D198">
        <v>39.94</v>
      </c>
      <c r="E198">
        <v>40.24</v>
      </c>
      <c r="F198">
        <v>40.049999999999997</v>
      </c>
      <c r="G198">
        <v>40.49</v>
      </c>
      <c r="H198">
        <v>40.71</v>
      </c>
      <c r="I198">
        <v>39.97</v>
      </c>
      <c r="J198" t="s">
        <v>177</v>
      </c>
      <c r="K198">
        <v>40.51</v>
      </c>
      <c r="L198">
        <v>40.56</v>
      </c>
      <c r="M198">
        <v>40.03</v>
      </c>
    </row>
    <row r="199" spans="1:13">
      <c r="A199">
        <v>195</v>
      </c>
      <c r="B199">
        <v>39.82</v>
      </c>
      <c r="C199">
        <v>39.83</v>
      </c>
      <c r="D199">
        <v>39.61</v>
      </c>
      <c r="E199">
        <v>40.42</v>
      </c>
      <c r="F199">
        <v>39.86</v>
      </c>
      <c r="G199">
        <v>41.42</v>
      </c>
      <c r="H199" t="s">
        <v>178</v>
      </c>
      <c r="I199">
        <v>40</v>
      </c>
      <c r="J199">
        <v>40.96</v>
      </c>
      <c r="K199">
        <v>40.74</v>
      </c>
      <c r="L199">
        <v>40.049999999999997</v>
      </c>
      <c r="M199">
        <v>39.950000000000003</v>
      </c>
    </row>
    <row r="200" spans="1:13">
      <c r="A200">
        <v>196</v>
      </c>
      <c r="B200">
        <v>39.840000000000003</v>
      </c>
      <c r="C200">
        <v>39.71</v>
      </c>
      <c r="D200">
        <v>39.75</v>
      </c>
      <c r="E200">
        <v>40.46</v>
      </c>
      <c r="F200">
        <v>40.46</v>
      </c>
      <c r="G200" t="s">
        <v>179</v>
      </c>
      <c r="H200">
        <v>40.85</v>
      </c>
      <c r="I200">
        <v>40.28</v>
      </c>
      <c r="J200">
        <v>40.98</v>
      </c>
      <c r="K200">
        <v>40.47</v>
      </c>
      <c r="L200">
        <v>40.130000000000003</v>
      </c>
      <c r="M200">
        <v>40.1</v>
      </c>
    </row>
    <row r="201" spans="1:13">
      <c r="A201">
        <v>197</v>
      </c>
      <c r="B201">
        <v>39.69</v>
      </c>
      <c r="C201">
        <v>39.81</v>
      </c>
      <c r="D201">
        <v>39.9</v>
      </c>
      <c r="E201">
        <v>40.25</v>
      </c>
      <c r="F201" t="s">
        <v>174</v>
      </c>
      <c r="G201">
        <v>40.15</v>
      </c>
      <c r="H201">
        <v>40.65</v>
      </c>
      <c r="I201">
        <v>40.07</v>
      </c>
      <c r="J201">
        <v>40.76</v>
      </c>
      <c r="K201">
        <v>40.5</v>
      </c>
      <c r="L201">
        <v>39.86</v>
      </c>
      <c r="M201">
        <v>40.03</v>
      </c>
    </row>
    <row r="202" spans="1:13">
      <c r="A202">
        <v>198</v>
      </c>
      <c r="B202">
        <v>39.68</v>
      </c>
      <c r="C202">
        <v>39.700000000000003</v>
      </c>
      <c r="D202">
        <v>40.729999999999997</v>
      </c>
      <c r="E202">
        <v>41.52</v>
      </c>
      <c r="F202">
        <v>40.32</v>
      </c>
      <c r="G202">
        <v>40.19</v>
      </c>
      <c r="H202">
        <v>40.72</v>
      </c>
      <c r="I202">
        <v>40.24</v>
      </c>
      <c r="J202">
        <v>40.57</v>
      </c>
      <c r="K202">
        <v>40.44</v>
      </c>
      <c r="L202">
        <v>39.83</v>
      </c>
      <c r="M202">
        <v>39.950000000000003</v>
      </c>
    </row>
    <row r="203" spans="1:13">
      <c r="A203">
        <v>199</v>
      </c>
      <c r="B203">
        <v>39.69</v>
      </c>
      <c r="C203">
        <v>40.11</v>
      </c>
      <c r="D203">
        <v>39.83</v>
      </c>
      <c r="E203" t="s">
        <v>180</v>
      </c>
      <c r="F203">
        <v>40.130000000000003</v>
      </c>
      <c r="G203">
        <v>40.15</v>
      </c>
      <c r="H203">
        <v>41.34</v>
      </c>
      <c r="I203">
        <v>40.06</v>
      </c>
      <c r="J203">
        <v>40.590000000000003</v>
      </c>
      <c r="K203">
        <v>40.49</v>
      </c>
      <c r="L203">
        <v>39.869999999999997</v>
      </c>
      <c r="M203">
        <v>40.06</v>
      </c>
    </row>
    <row r="204" spans="1:13">
      <c r="A204">
        <v>200</v>
      </c>
      <c r="B204">
        <v>39.700000000000003</v>
      </c>
      <c r="C204">
        <v>39.799999999999997</v>
      </c>
      <c r="D204">
        <v>39.68</v>
      </c>
      <c r="E204">
        <v>40.590000000000003</v>
      </c>
      <c r="F204">
        <v>39.909999999999997</v>
      </c>
      <c r="G204">
        <v>40.04</v>
      </c>
      <c r="H204">
        <v>40.700000000000003</v>
      </c>
      <c r="I204">
        <v>40</v>
      </c>
      <c r="J204">
        <v>41.17</v>
      </c>
      <c r="K204">
        <v>40.53</v>
      </c>
      <c r="L204">
        <v>39.880000000000003</v>
      </c>
      <c r="M204">
        <v>39.979999999999997</v>
      </c>
    </row>
    <row r="205" spans="1:13">
      <c r="A205">
        <v>201</v>
      </c>
      <c r="B205">
        <v>39.68</v>
      </c>
      <c r="C205">
        <v>39.840000000000003</v>
      </c>
      <c r="D205">
        <v>39.93</v>
      </c>
      <c r="E205">
        <v>40.28</v>
      </c>
      <c r="F205">
        <v>40.28</v>
      </c>
      <c r="G205">
        <v>40.11</v>
      </c>
      <c r="H205">
        <v>40.67</v>
      </c>
      <c r="I205">
        <v>40.61</v>
      </c>
      <c r="J205">
        <v>40.380000000000003</v>
      </c>
      <c r="K205">
        <v>41.46</v>
      </c>
      <c r="L205">
        <v>40.14</v>
      </c>
      <c r="M205">
        <v>40.31</v>
      </c>
    </row>
    <row r="206" spans="1:13">
      <c r="A206">
        <v>202</v>
      </c>
      <c r="B206">
        <v>39.67</v>
      </c>
      <c r="C206">
        <v>39.619999999999997</v>
      </c>
      <c r="D206">
        <v>39.69</v>
      </c>
      <c r="E206">
        <v>40.450000000000003</v>
      </c>
      <c r="F206">
        <v>40.69</v>
      </c>
      <c r="G206">
        <v>40.200000000000003</v>
      </c>
      <c r="H206">
        <v>40.68</v>
      </c>
      <c r="I206">
        <v>39.909999999999997</v>
      </c>
      <c r="J206">
        <v>40.47</v>
      </c>
      <c r="K206">
        <v>40.75</v>
      </c>
      <c r="L206">
        <v>40.049999999999997</v>
      </c>
      <c r="M206" t="s">
        <v>181</v>
      </c>
    </row>
    <row r="207" spans="1:13">
      <c r="A207">
        <v>203</v>
      </c>
      <c r="B207">
        <v>39.64</v>
      </c>
      <c r="C207">
        <v>39.869999999999997</v>
      </c>
      <c r="D207">
        <v>39.9</v>
      </c>
      <c r="E207">
        <v>40.42</v>
      </c>
      <c r="F207">
        <v>40.08</v>
      </c>
      <c r="G207">
        <v>39.96</v>
      </c>
      <c r="H207">
        <v>40.799999999999997</v>
      </c>
      <c r="I207">
        <v>39.92</v>
      </c>
      <c r="J207">
        <v>40.340000000000003</v>
      </c>
      <c r="K207">
        <v>40.85</v>
      </c>
      <c r="L207">
        <v>40.04</v>
      </c>
      <c r="M207">
        <v>40.520000000000003</v>
      </c>
    </row>
    <row r="208" spans="1:13">
      <c r="A208">
        <v>204</v>
      </c>
      <c r="B208">
        <v>39.75</v>
      </c>
      <c r="C208">
        <v>39.83</v>
      </c>
      <c r="D208">
        <v>39.82</v>
      </c>
      <c r="E208">
        <v>40.450000000000003</v>
      </c>
      <c r="F208">
        <v>39.97</v>
      </c>
      <c r="G208">
        <v>39.89</v>
      </c>
      <c r="H208">
        <v>40.659999999999997</v>
      </c>
      <c r="I208">
        <v>40.14</v>
      </c>
      <c r="J208">
        <v>40.51</v>
      </c>
      <c r="K208">
        <v>40.68</v>
      </c>
      <c r="L208">
        <v>40.119999999999997</v>
      </c>
      <c r="M208">
        <v>40.119999999999997</v>
      </c>
    </row>
    <row r="209" spans="1:13">
      <c r="A209">
        <v>205</v>
      </c>
      <c r="B209">
        <v>39.67</v>
      </c>
      <c r="C209">
        <v>39.799999999999997</v>
      </c>
      <c r="D209">
        <v>40</v>
      </c>
      <c r="E209">
        <v>41.34</v>
      </c>
      <c r="F209">
        <v>40.03</v>
      </c>
      <c r="G209">
        <v>39.85</v>
      </c>
      <c r="H209">
        <v>40.67</v>
      </c>
      <c r="I209">
        <v>40.01</v>
      </c>
      <c r="J209">
        <v>40.44</v>
      </c>
      <c r="K209">
        <v>40.869999999999997</v>
      </c>
      <c r="L209">
        <v>40.04</v>
      </c>
      <c r="M209">
        <v>40.04</v>
      </c>
    </row>
    <row r="210" spans="1:13">
      <c r="A210">
        <v>206</v>
      </c>
      <c r="B210">
        <v>39.68</v>
      </c>
      <c r="C210">
        <v>39.81</v>
      </c>
      <c r="D210">
        <v>39.799999999999997</v>
      </c>
      <c r="E210">
        <v>40.35</v>
      </c>
      <c r="F210">
        <v>40.729999999999997</v>
      </c>
      <c r="G210">
        <v>39.93</v>
      </c>
      <c r="H210">
        <v>40.479999999999997</v>
      </c>
      <c r="I210">
        <v>40.049999999999997</v>
      </c>
      <c r="J210">
        <v>40.49</v>
      </c>
      <c r="K210">
        <v>41.38</v>
      </c>
      <c r="L210">
        <v>40.1</v>
      </c>
      <c r="M210">
        <v>40.5</v>
      </c>
    </row>
    <row r="211" spans="1:13">
      <c r="A211">
        <v>207</v>
      </c>
      <c r="B211">
        <v>39.729999999999997</v>
      </c>
      <c r="C211">
        <v>39.97</v>
      </c>
      <c r="D211">
        <v>39.89</v>
      </c>
      <c r="E211">
        <v>40.32</v>
      </c>
      <c r="F211">
        <v>39.950000000000003</v>
      </c>
      <c r="G211">
        <v>40.159999999999997</v>
      </c>
      <c r="H211">
        <v>41.35</v>
      </c>
      <c r="I211">
        <v>39.96</v>
      </c>
      <c r="J211">
        <v>41</v>
      </c>
      <c r="K211">
        <v>40.74</v>
      </c>
      <c r="L211">
        <v>40.049999999999997</v>
      </c>
      <c r="M211">
        <v>40.119999999999997</v>
      </c>
    </row>
    <row r="212" spans="1:13">
      <c r="A212">
        <v>208</v>
      </c>
      <c r="B212">
        <v>39.79</v>
      </c>
      <c r="C212">
        <v>39.869999999999997</v>
      </c>
      <c r="D212">
        <v>39.979999999999997</v>
      </c>
      <c r="E212">
        <v>40.450000000000003</v>
      </c>
      <c r="F212">
        <v>39.99</v>
      </c>
      <c r="G212">
        <v>40.520000000000003</v>
      </c>
      <c r="H212">
        <v>41.99</v>
      </c>
      <c r="I212">
        <v>40.090000000000003</v>
      </c>
      <c r="J212">
        <v>40.26</v>
      </c>
      <c r="K212">
        <v>40.799999999999997</v>
      </c>
      <c r="L212">
        <v>40.630000000000003</v>
      </c>
      <c r="M212">
        <v>40.369999999999997</v>
      </c>
    </row>
    <row r="213" spans="1:13">
      <c r="A213">
        <v>209</v>
      </c>
      <c r="B213">
        <v>39.630000000000003</v>
      </c>
      <c r="C213">
        <v>39.799999999999997</v>
      </c>
      <c r="D213">
        <v>40</v>
      </c>
      <c r="E213">
        <v>40.270000000000003</v>
      </c>
      <c r="F213">
        <v>39.89</v>
      </c>
      <c r="G213">
        <v>40.42</v>
      </c>
      <c r="H213">
        <v>40.56</v>
      </c>
      <c r="I213">
        <v>40.159999999999997</v>
      </c>
      <c r="J213">
        <v>40.270000000000003</v>
      </c>
      <c r="K213">
        <v>40.58</v>
      </c>
      <c r="L213">
        <v>40.21</v>
      </c>
      <c r="M213">
        <v>40.21</v>
      </c>
    </row>
    <row r="214" spans="1:13">
      <c r="A214">
        <v>210</v>
      </c>
      <c r="B214">
        <v>39.74</v>
      </c>
      <c r="C214">
        <v>40.21</v>
      </c>
      <c r="D214">
        <v>39.74</v>
      </c>
      <c r="E214">
        <v>40.159999999999997</v>
      </c>
      <c r="F214">
        <v>40.21</v>
      </c>
      <c r="G214">
        <v>39.880000000000003</v>
      </c>
      <c r="H214">
        <v>41.33</v>
      </c>
      <c r="I214">
        <v>39.950000000000003</v>
      </c>
      <c r="J214">
        <v>40.229999999999997</v>
      </c>
      <c r="K214">
        <v>40.6</v>
      </c>
      <c r="L214">
        <v>41.36</v>
      </c>
      <c r="M214">
        <v>40.5</v>
      </c>
    </row>
    <row r="215" spans="1:13">
      <c r="A215">
        <v>211</v>
      </c>
      <c r="B215">
        <v>39.68</v>
      </c>
      <c r="C215">
        <v>39.69</v>
      </c>
      <c r="D215">
        <v>39.92</v>
      </c>
      <c r="E215">
        <v>40.229999999999997</v>
      </c>
      <c r="F215">
        <v>40.020000000000003</v>
      </c>
      <c r="G215">
        <v>39.94</v>
      </c>
      <c r="H215">
        <v>40.61</v>
      </c>
      <c r="I215">
        <v>39.89</v>
      </c>
      <c r="J215">
        <v>40.53</v>
      </c>
      <c r="K215">
        <v>40.69</v>
      </c>
      <c r="L215">
        <v>40.17</v>
      </c>
      <c r="M215">
        <v>40.31</v>
      </c>
    </row>
    <row r="216" spans="1:13">
      <c r="A216">
        <v>212</v>
      </c>
      <c r="B216">
        <v>39.61</v>
      </c>
      <c r="C216">
        <v>39.86</v>
      </c>
      <c r="D216">
        <v>39.75</v>
      </c>
      <c r="E216">
        <v>40.270000000000003</v>
      </c>
      <c r="F216">
        <v>39.979999999999997</v>
      </c>
      <c r="G216">
        <v>39.979999999999997</v>
      </c>
      <c r="H216">
        <v>40.97</v>
      </c>
      <c r="I216">
        <v>39.97</v>
      </c>
      <c r="J216">
        <v>40.369999999999997</v>
      </c>
      <c r="K216">
        <v>40.68</v>
      </c>
      <c r="L216">
        <v>40.1</v>
      </c>
      <c r="M216">
        <v>40.299999999999997</v>
      </c>
    </row>
    <row r="217" spans="1:13">
      <c r="A217">
        <v>213</v>
      </c>
      <c r="B217">
        <v>39.6</v>
      </c>
      <c r="C217">
        <v>39.659999999999997</v>
      </c>
      <c r="D217">
        <v>39.69</v>
      </c>
      <c r="E217">
        <v>40.130000000000003</v>
      </c>
      <c r="F217">
        <v>39.89</v>
      </c>
      <c r="G217">
        <v>39.94</v>
      </c>
      <c r="H217">
        <v>40.71</v>
      </c>
      <c r="I217">
        <v>40.33</v>
      </c>
      <c r="J217">
        <v>40.47</v>
      </c>
      <c r="K217">
        <v>40.42</v>
      </c>
      <c r="L217">
        <v>40.07</v>
      </c>
      <c r="M217">
        <v>40.200000000000003</v>
      </c>
    </row>
    <row r="218" spans="1:13">
      <c r="A218">
        <v>214</v>
      </c>
      <c r="B218">
        <v>39.630000000000003</v>
      </c>
      <c r="C218">
        <v>39.700000000000003</v>
      </c>
      <c r="D218">
        <v>40.08</v>
      </c>
      <c r="E218">
        <v>40.369999999999997</v>
      </c>
      <c r="F218">
        <v>40.01</v>
      </c>
      <c r="G218">
        <v>40.07</v>
      </c>
      <c r="H218">
        <v>40.65</v>
      </c>
      <c r="I218">
        <v>39.83</v>
      </c>
      <c r="J218">
        <v>40.99</v>
      </c>
      <c r="K218">
        <v>40.520000000000003</v>
      </c>
      <c r="L218">
        <v>40.07</v>
      </c>
      <c r="M218">
        <v>40.26</v>
      </c>
    </row>
    <row r="219" spans="1:13">
      <c r="A219">
        <v>215</v>
      </c>
      <c r="B219">
        <v>39.630000000000003</v>
      </c>
      <c r="C219">
        <v>39.76</v>
      </c>
      <c r="D219">
        <v>39.770000000000003</v>
      </c>
      <c r="E219">
        <v>40.119999999999997</v>
      </c>
      <c r="F219">
        <v>40.03</v>
      </c>
      <c r="G219">
        <v>41.84</v>
      </c>
      <c r="H219">
        <v>40.880000000000003</v>
      </c>
      <c r="I219">
        <v>40.04</v>
      </c>
      <c r="J219">
        <v>41.52</v>
      </c>
      <c r="K219">
        <v>40.36</v>
      </c>
      <c r="L219">
        <v>40.11</v>
      </c>
      <c r="M219">
        <v>40.18</v>
      </c>
    </row>
    <row r="220" spans="1:13">
      <c r="A220">
        <v>216</v>
      </c>
      <c r="B220">
        <v>39.97</v>
      </c>
      <c r="C220">
        <v>39.85</v>
      </c>
      <c r="D220">
        <v>39.76</v>
      </c>
      <c r="E220">
        <v>40.99</v>
      </c>
      <c r="F220">
        <v>39.96</v>
      </c>
      <c r="G220">
        <v>39.97</v>
      </c>
      <c r="H220">
        <v>41.04</v>
      </c>
      <c r="I220">
        <v>39.94</v>
      </c>
      <c r="J220">
        <v>40.64</v>
      </c>
      <c r="K220">
        <v>40.24</v>
      </c>
      <c r="L220">
        <v>40.049999999999997</v>
      </c>
      <c r="M220">
        <v>39.99</v>
      </c>
    </row>
    <row r="221" spans="1:13">
      <c r="A221">
        <v>217</v>
      </c>
      <c r="B221">
        <v>39.74</v>
      </c>
      <c r="C221">
        <v>40.5</v>
      </c>
      <c r="D221">
        <v>39.94</v>
      </c>
      <c r="E221">
        <v>40.380000000000003</v>
      </c>
      <c r="F221">
        <v>39.99</v>
      </c>
      <c r="G221">
        <v>39.96</v>
      </c>
      <c r="H221">
        <v>40.61</v>
      </c>
      <c r="I221">
        <v>39.99</v>
      </c>
      <c r="J221">
        <v>40.380000000000003</v>
      </c>
      <c r="K221">
        <v>40.200000000000003</v>
      </c>
      <c r="L221">
        <v>40.4</v>
      </c>
      <c r="M221">
        <v>40.29</v>
      </c>
    </row>
    <row r="222" spans="1:13">
      <c r="A222">
        <v>218</v>
      </c>
      <c r="B222">
        <v>39.700000000000003</v>
      </c>
      <c r="C222">
        <v>40.54</v>
      </c>
      <c r="D222">
        <v>40.04</v>
      </c>
      <c r="E222">
        <v>41.16</v>
      </c>
      <c r="F222">
        <v>39.96</v>
      </c>
      <c r="G222">
        <v>40.25</v>
      </c>
      <c r="H222">
        <v>41.04</v>
      </c>
      <c r="I222">
        <v>39.909999999999997</v>
      </c>
      <c r="J222">
        <v>40.36</v>
      </c>
      <c r="K222">
        <v>40.26</v>
      </c>
      <c r="L222">
        <v>40.909999999999997</v>
      </c>
      <c r="M222">
        <v>40.28</v>
      </c>
    </row>
    <row r="223" spans="1:13">
      <c r="A223">
        <v>219</v>
      </c>
      <c r="B223">
        <v>39.5</v>
      </c>
      <c r="C223">
        <v>40.409999999999997</v>
      </c>
      <c r="D223">
        <v>40.020000000000003</v>
      </c>
      <c r="E223">
        <v>40.17</v>
      </c>
      <c r="F223">
        <v>40.04</v>
      </c>
      <c r="G223">
        <v>39.92</v>
      </c>
      <c r="H223">
        <v>41.25</v>
      </c>
      <c r="I223">
        <v>40.020000000000003</v>
      </c>
      <c r="J223">
        <v>40.07</v>
      </c>
      <c r="K223">
        <v>40.19</v>
      </c>
      <c r="L223">
        <v>40.950000000000003</v>
      </c>
      <c r="M223">
        <v>40.159999999999997</v>
      </c>
    </row>
    <row r="224" spans="1:13">
      <c r="A224">
        <v>220</v>
      </c>
      <c r="B224">
        <v>40.54</v>
      </c>
      <c r="C224">
        <v>39.9</v>
      </c>
      <c r="D224">
        <v>39.74</v>
      </c>
      <c r="E224">
        <v>40.270000000000003</v>
      </c>
      <c r="F224">
        <v>39.94</v>
      </c>
      <c r="G224">
        <v>40.1</v>
      </c>
      <c r="H224">
        <v>40.68</v>
      </c>
      <c r="I224">
        <v>40.17</v>
      </c>
      <c r="J224">
        <v>40.46</v>
      </c>
      <c r="K224">
        <v>40.229999999999997</v>
      </c>
      <c r="L224">
        <v>39.92</v>
      </c>
      <c r="M224">
        <v>39.92</v>
      </c>
    </row>
    <row r="225" spans="1:13">
      <c r="A225">
        <v>221</v>
      </c>
      <c r="B225">
        <v>39.840000000000003</v>
      </c>
      <c r="C225">
        <v>39.86</v>
      </c>
      <c r="D225">
        <v>39.82</v>
      </c>
      <c r="E225">
        <v>40.06</v>
      </c>
      <c r="F225">
        <v>39.909999999999997</v>
      </c>
      <c r="G225">
        <v>40.049999999999997</v>
      </c>
      <c r="H225">
        <v>40.380000000000003</v>
      </c>
      <c r="I225">
        <v>40.06</v>
      </c>
      <c r="J225">
        <v>40.229999999999997</v>
      </c>
      <c r="K225">
        <v>40.29</v>
      </c>
      <c r="L225">
        <v>39.92</v>
      </c>
      <c r="M225">
        <v>39.92</v>
      </c>
    </row>
    <row r="226" spans="1:13">
      <c r="A226">
        <v>222</v>
      </c>
      <c r="B226">
        <v>39.71</v>
      </c>
      <c r="C226">
        <v>39.770000000000003</v>
      </c>
      <c r="D226">
        <v>39.799999999999997</v>
      </c>
      <c r="E226">
        <v>40.47</v>
      </c>
      <c r="F226">
        <v>39.74</v>
      </c>
      <c r="G226">
        <v>40.11</v>
      </c>
      <c r="H226">
        <v>40.79</v>
      </c>
      <c r="I226">
        <v>40.06</v>
      </c>
      <c r="J226">
        <v>40.21</v>
      </c>
      <c r="K226">
        <v>40.18</v>
      </c>
      <c r="L226">
        <v>40.35</v>
      </c>
      <c r="M226">
        <v>40.04</v>
      </c>
    </row>
    <row r="227" spans="1:13">
      <c r="A227">
        <v>223</v>
      </c>
      <c r="B227">
        <v>39.65</v>
      </c>
      <c r="C227">
        <v>39.729999999999997</v>
      </c>
      <c r="D227">
        <v>40.28</v>
      </c>
      <c r="E227">
        <v>40.369999999999997</v>
      </c>
      <c r="F227">
        <v>39.94</v>
      </c>
      <c r="G227">
        <v>39.99</v>
      </c>
      <c r="H227">
        <v>40.54</v>
      </c>
      <c r="I227">
        <v>39.840000000000003</v>
      </c>
      <c r="J227">
        <v>40.46</v>
      </c>
      <c r="K227">
        <v>40.04</v>
      </c>
      <c r="L227">
        <v>39.96</v>
      </c>
      <c r="M227">
        <v>40</v>
      </c>
    </row>
    <row r="228" spans="1:13">
      <c r="A228">
        <v>224</v>
      </c>
      <c r="B228">
        <v>39.590000000000003</v>
      </c>
      <c r="C228">
        <v>39.71</v>
      </c>
      <c r="D228">
        <v>39.950000000000003</v>
      </c>
      <c r="E228">
        <v>40.229999999999997</v>
      </c>
      <c r="F228">
        <v>39.85</v>
      </c>
      <c r="G228">
        <v>39.770000000000003</v>
      </c>
      <c r="H228">
        <v>40.49</v>
      </c>
      <c r="I228">
        <v>40.19</v>
      </c>
      <c r="J228">
        <v>40.26</v>
      </c>
      <c r="K228">
        <v>40.200000000000003</v>
      </c>
      <c r="L228">
        <v>40.159999999999997</v>
      </c>
      <c r="M228">
        <v>40</v>
      </c>
    </row>
    <row r="229" spans="1:13">
      <c r="A229">
        <v>225</v>
      </c>
      <c r="B229">
        <v>39.61</v>
      </c>
      <c r="C229">
        <v>39.83</v>
      </c>
      <c r="D229">
        <v>39.799999999999997</v>
      </c>
      <c r="E229">
        <v>40.11</v>
      </c>
      <c r="F229">
        <v>39.81</v>
      </c>
      <c r="G229">
        <v>39.85</v>
      </c>
      <c r="H229">
        <v>40.799999999999997</v>
      </c>
      <c r="I229">
        <v>39.89</v>
      </c>
      <c r="J229">
        <v>40.1</v>
      </c>
      <c r="K229">
        <v>40.270000000000003</v>
      </c>
      <c r="L229">
        <v>39.89</v>
      </c>
      <c r="M229">
        <v>40.32</v>
      </c>
    </row>
    <row r="230" spans="1:13">
      <c r="A230">
        <v>226</v>
      </c>
      <c r="B230">
        <v>39.54</v>
      </c>
      <c r="C230">
        <v>39.68</v>
      </c>
      <c r="D230">
        <v>39.909999999999997</v>
      </c>
      <c r="E230">
        <v>40.54</v>
      </c>
      <c r="F230">
        <v>39.909999999999997</v>
      </c>
      <c r="G230">
        <v>40.06</v>
      </c>
      <c r="H230">
        <v>40.6</v>
      </c>
      <c r="I230">
        <v>39.83</v>
      </c>
      <c r="J230">
        <v>40.14</v>
      </c>
      <c r="K230">
        <v>40.130000000000003</v>
      </c>
      <c r="L230">
        <v>39.89</v>
      </c>
      <c r="M230">
        <v>40.1</v>
      </c>
    </row>
    <row r="231" spans="1:13">
      <c r="A231">
        <v>227</v>
      </c>
      <c r="B231">
        <v>39.700000000000003</v>
      </c>
      <c r="C231">
        <v>39.659999999999997</v>
      </c>
      <c r="D231">
        <v>39.71</v>
      </c>
      <c r="E231">
        <v>40.15</v>
      </c>
      <c r="F231">
        <v>39.799999999999997</v>
      </c>
      <c r="G231">
        <v>39.97</v>
      </c>
      <c r="H231">
        <v>40.479999999999997</v>
      </c>
      <c r="I231">
        <v>40.049999999999997</v>
      </c>
      <c r="J231">
        <v>40.200000000000003</v>
      </c>
      <c r="K231">
        <v>40.229999999999997</v>
      </c>
      <c r="L231">
        <v>39.89</v>
      </c>
      <c r="M231">
        <v>40.119999999999997</v>
      </c>
    </row>
    <row r="232" spans="1:13">
      <c r="A232">
        <v>228</v>
      </c>
      <c r="B232">
        <v>39.9</v>
      </c>
      <c r="C232">
        <v>39.619999999999997</v>
      </c>
      <c r="D232">
        <v>40.020000000000003</v>
      </c>
      <c r="E232">
        <v>40.17</v>
      </c>
      <c r="F232">
        <v>39.770000000000003</v>
      </c>
      <c r="G232">
        <v>40.15</v>
      </c>
      <c r="H232">
        <v>40.53</v>
      </c>
      <c r="I232">
        <v>39.9</v>
      </c>
      <c r="J232">
        <v>40.36</v>
      </c>
      <c r="K232">
        <v>40.229999999999997</v>
      </c>
      <c r="L232">
        <v>40</v>
      </c>
      <c r="M232">
        <v>40.119999999999997</v>
      </c>
    </row>
    <row r="233" spans="1:13">
      <c r="A233">
        <v>229</v>
      </c>
      <c r="B233">
        <v>39.54</v>
      </c>
      <c r="C233">
        <v>39.729999999999997</v>
      </c>
      <c r="D233">
        <v>39.79</v>
      </c>
      <c r="E233">
        <v>40.42</v>
      </c>
      <c r="F233">
        <v>39.72</v>
      </c>
      <c r="G233">
        <v>39.799999999999997</v>
      </c>
      <c r="H233">
        <v>40.49</v>
      </c>
      <c r="I233">
        <v>39.880000000000003</v>
      </c>
      <c r="J233">
        <v>40.29</v>
      </c>
      <c r="K233">
        <v>40.28</v>
      </c>
      <c r="L233">
        <v>40.15</v>
      </c>
      <c r="M233">
        <v>40.799999999999997</v>
      </c>
    </row>
    <row r="234" spans="1:13">
      <c r="A234">
        <v>230</v>
      </c>
      <c r="B234">
        <v>39.700000000000003</v>
      </c>
      <c r="C234">
        <v>39.9</v>
      </c>
      <c r="D234">
        <v>39.880000000000003</v>
      </c>
      <c r="E234">
        <v>40.159999999999997</v>
      </c>
      <c r="F234">
        <v>39.79</v>
      </c>
      <c r="G234">
        <v>40.32</v>
      </c>
      <c r="H234">
        <v>40.44</v>
      </c>
      <c r="I234">
        <v>40.06</v>
      </c>
      <c r="J234">
        <v>40.11</v>
      </c>
      <c r="K234">
        <v>40.29</v>
      </c>
      <c r="L234">
        <v>39.950000000000003</v>
      </c>
      <c r="M234">
        <v>40.479999999999997</v>
      </c>
    </row>
    <row r="235" spans="1:13">
      <c r="A235">
        <v>231</v>
      </c>
      <c r="B235">
        <v>39.659999999999997</v>
      </c>
      <c r="C235">
        <v>39.630000000000003</v>
      </c>
      <c r="D235">
        <v>40.03</v>
      </c>
      <c r="E235">
        <v>40.32</v>
      </c>
      <c r="F235">
        <v>39.76</v>
      </c>
      <c r="G235">
        <v>40.93</v>
      </c>
      <c r="H235">
        <v>40.64</v>
      </c>
      <c r="I235">
        <v>39.81</v>
      </c>
      <c r="J235">
        <v>40.47</v>
      </c>
      <c r="K235">
        <v>40</v>
      </c>
      <c r="L235">
        <v>40.090000000000003</v>
      </c>
      <c r="M235">
        <v>40.159999999999997</v>
      </c>
    </row>
    <row r="236" spans="1:13">
      <c r="A236">
        <v>232</v>
      </c>
      <c r="B236">
        <v>39.619999999999997</v>
      </c>
      <c r="C236">
        <v>39.67</v>
      </c>
      <c r="D236">
        <v>39.86</v>
      </c>
      <c r="E236">
        <v>40.21</v>
      </c>
      <c r="F236">
        <v>39.6</v>
      </c>
      <c r="G236">
        <v>40.29</v>
      </c>
      <c r="H236">
        <v>40.65</v>
      </c>
      <c r="I236">
        <v>40.21</v>
      </c>
      <c r="J236">
        <v>41.37</v>
      </c>
      <c r="K236">
        <v>40.53</v>
      </c>
      <c r="L236">
        <v>39.840000000000003</v>
      </c>
      <c r="M236">
        <v>40.64</v>
      </c>
    </row>
    <row r="237" spans="1:13">
      <c r="A237">
        <v>233</v>
      </c>
      <c r="B237">
        <v>39.68</v>
      </c>
      <c r="C237">
        <v>39.69</v>
      </c>
      <c r="D237">
        <v>39.799999999999997</v>
      </c>
      <c r="E237">
        <v>40.47</v>
      </c>
      <c r="F237">
        <v>39.72</v>
      </c>
      <c r="G237">
        <v>40.44</v>
      </c>
      <c r="H237">
        <v>41.24</v>
      </c>
      <c r="I237">
        <v>40.06</v>
      </c>
      <c r="J237">
        <v>40.299999999999997</v>
      </c>
      <c r="K237">
        <v>40.18</v>
      </c>
      <c r="L237">
        <v>40.22</v>
      </c>
      <c r="M237">
        <v>40.53</v>
      </c>
    </row>
    <row r="238" spans="1:13">
      <c r="A238">
        <v>234</v>
      </c>
      <c r="B238">
        <v>39.979999999999997</v>
      </c>
      <c r="C238">
        <v>39.799999999999997</v>
      </c>
      <c r="D238">
        <v>39.770000000000003</v>
      </c>
      <c r="E238">
        <v>40.42</v>
      </c>
      <c r="F238">
        <v>39.82</v>
      </c>
      <c r="G238">
        <v>40.33</v>
      </c>
      <c r="H238" t="s">
        <v>182</v>
      </c>
      <c r="I238">
        <v>39.99</v>
      </c>
      <c r="J238">
        <v>40.32</v>
      </c>
      <c r="K238">
        <v>40.15</v>
      </c>
      <c r="L238">
        <v>40.450000000000003</v>
      </c>
      <c r="M238">
        <v>40.33</v>
      </c>
    </row>
    <row r="239" spans="1:13">
      <c r="A239">
        <v>235</v>
      </c>
      <c r="B239" t="s">
        <v>183</v>
      </c>
      <c r="C239">
        <v>39.72</v>
      </c>
      <c r="D239">
        <v>39.93</v>
      </c>
      <c r="E239">
        <v>40.49</v>
      </c>
      <c r="F239">
        <v>40.03</v>
      </c>
      <c r="G239">
        <v>40.07</v>
      </c>
      <c r="H239">
        <v>40.619999999999997</v>
      </c>
      <c r="I239">
        <v>40.04</v>
      </c>
      <c r="J239">
        <v>40.32</v>
      </c>
      <c r="K239">
        <v>40.14</v>
      </c>
      <c r="L239">
        <v>40.270000000000003</v>
      </c>
      <c r="M239">
        <v>40.4</v>
      </c>
    </row>
    <row r="240" spans="1:13">
      <c r="A240">
        <v>236</v>
      </c>
      <c r="B240">
        <v>40.22</v>
      </c>
      <c r="C240">
        <v>39.82</v>
      </c>
      <c r="D240">
        <v>39.96</v>
      </c>
      <c r="E240" t="s">
        <v>184</v>
      </c>
      <c r="F240">
        <v>40.04</v>
      </c>
      <c r="G240">
        <v>39.950000000000003</v>
      </c>
      <c r="H240">
        <v>40.01</v>
      </c>
      <c r="I240">
        <v>40.67</v>
      </c>
      <c r="J240">
        <v>40.880000000000003</v>
      </c>
      <c r="K240">
        <v>40.590000000000003</v>
      </c>
      <c r="L240" t="s">
        <v>185</v>
      </c>
      <c r="M240">
        <v>40.31</v>
      </c>
    </row>
    <row r="241" spans="1:13">
      <c r="A241">
        <v>237</v>
      </c>
      <c r="B241">
        <v>40.15</v>
      </c>
      <c r="C241">
        <v>39.9</v>
      </c>
      <c r="D241" t="s">
        <v>186</v>
      </c>
      <c r="E241">
        <v>40.229999999999997</v>
      </c>
      <c r="F241">
        <v>40.07</v>
      </c>
      <c r="G241">
        <v>40.85</v>
      </c>
      <c r="H241">
        <v>40.049999999999997</v>
      </c>
      <c r="I241" t="s">
        <v>187</v>
      </c>
      <c r="J241">
        <v>40.369999999999997</v>
      </c>
      <c r="K241">
        <v>40.15</v>
      </c>
      <c r="L241">
        <v>40.380000000000003</v>
      </c>
      <c r="M241">
        <v>40.380000000000003</v>
      </c>
    </row>
    <row r="242" spans="1:13">
      <c r="A242">
        <v>238</v>
      </c>
      <c r="B242">
        <v>40.21</v>
      </c>
      <c r="C242" t="s">
        <v>188</v>
      </c>
      <c r="D242">
        <v>40.46</v>
      </c>
      <c r="E242">
        <v>40.08</v>
      </c>
      <c r="F242">
        <v>40.42</v>
      </c>
      <c r="G242">
        <v>40.18</v>
      </c>
      <c r="H242">
        <v>39.85</v>
      </c>
      <c r="I242">
        <v>40.44</v>
      </c>
      <c r="J242">
        <v>40.96</v>
      </c>
      <c r="K242">
        <v>40.17</v>
      </c>
      <c r="L242">
        <v>39.99</v>
      </c>
      <c r="M242">
        <v>40.409999999999997</v>
      </c>
    </row>
    <row r="243" spans="1:13">
      <c r="A243">
        <v>239</v>
      </c>
      <c r="B243">
        <v>40.15</v>
      </c>
      <c r="C243">
        <v>40.36</v>
      </c>
      <c r="D243">
        <v>40.28</v>
      </c>
      <c r="E243">
        <v>40.229999999999997</v>
      </c>
      <c r="F243">
        <v>39.950000000000003</v>
      </c>
      <c r="G243">
        <v>39.909999999999997</v>
      </c>
      <c r="H243">
        <v>40.01</v>
      </c>
      <c r="I243">
        <v>40.200000000000003</v>
      </c>
      <c r="J243">
        <v>40.340000000000003</v>
      </c>
      <c r="K243">
        <v>40.44</v>
      </c>
      <c r="L243">
        <v>40.04</v>
      </c>
      <c r="M243">
        <v>40.86</v>
      </c>
    </row>
    <row r="244" spans="1:13">
      <c r="A244">
        <v>240</v>
      </c>
      <c r="B244">
        <v>39.93</v>
      </c>
      <c r="C244">
        <v>40.270000000000003</v>
      </c>
      <c r="D244">
        <v>40.14</v>
      </c>
      <c r="E244">
        <v>39.979999999999997</v>
      </c>
      <c r="F244">
        <v>39.97</v>
      </c>
      <c r="G244">
        <v>39.9</v>
      </c>
      <c r="H244">
        <v>40.04</v>
      </c>
      <c r="I244">
        <v>40.36</v>
      </c>
      <c r="J244">
        <v>40.369999999999997</v>
      </c>
      <c r="K244" t="s">
        <v>189</v>
      </c>
      <c r="L244">
        <v>40.15</v>
      </c>
      <c r="M244">
        <v>40.82</v>
      </c>
    </row>
    <row r="245" spans="1:13">
      <c r="A245">
        <v>241</v>
      </c>
      <c r="B245">
        <v>39.869999999999997</v>
      </c>
      <c r="C245">
        <v>40.53</v>
      </c>
      <c r="D245">
        <v>40.06</v>
      </c>
      <c r="E245">
        <v>40.18</v>
      </c>
      <c r="F245">
        <v>40.07</v>
      </c>
      <c r="G245">
        <v>39.880000000000003</v>
      </c>
      <c r="H245">
        <v>40.049999999999997</v>
      </c>
      <c r="I245">
        <v>40.18</v>
      </c>
      <c r="J245">
        <v>40.33</v>
      </c>
      <c r="K245">
        <v>40.880000000000003</v>
      </c>
      <c r="L245">
        <v>40.19</v>
      </c>
      <c r="M245">
        <v>40.39</v>
      </c>
    </row>
    <row r="246" spans="1:13">
      <c r="A246">
        <v>242</v>
      </c>
      <c r="B246">
        <v>39.89</v>
      </c>
      <c r="C246">
        <v>40.53</v>
      </c>
      <c r="D246">
        <v>40.07</v>
      </c>
      <c r="E246">
        <v>40.4</v>
      </c>
      <c r="F246">
        <v>39.82</v>
      </c>
      <c r="G246">
        <v>40.21</v>
      </c>
      <c r="H246">
        <v>40.049999999999997</v>
      </c>
      <c r="I246">
        <v>40.29</v>
      </c>
      <c r="J246">
        <v>40.380000000000003</v>
      </c>
      <c r="K246">
        <v>40.58</v>
      </c>
      <c r="L246">
        <v>40.18</v>
      </c>
      <c r="M246">
        <v>40.369999999999997</v>
      </c>
    </row>
    <row r="247" spans="1:13">
      <c r="A247">
        <v>243</v>
      </c>
      <c r="B247">
        <v>40.33</v>
      </c>
      <c r="C247">
        <v>40.19</v>
      </c>
      <c r="D247">
        <v>39.909999999999997</v>
      </c>
      <c r="E247">
        <v>40.020000000000003</v>
      </c>
      <c r="F247">
        <v>39.799999999999997</v>
      </c>
      <c r="G247">
        <v>40.020000000000003</v>
      </c>
      <c r="H247">
        <v>39.89</v>
      </c>
      <c r="I247">
        <v>40.21</v>
      </c>
      <c r="J247">
        <v>40.479999999999997</v>
      </c>
      <c r="K247">
        <v>40.57</v>
      </c>
      <c r="L247">
        <v>40.22</v>
      </c>
      <c r="M247">
        <v>40.71</v>
      </c>
    </row>
    <row r="248" spans="1:13">
      <c r="A248">
        <v>244</v>
      </c>
      <c r="B248">
        <v>39.96</v>
      </c>
      <c r="C248">
        <v>40.299999999999997</v>
      </c>
      <c r="D248">
        <v>40.15</v>
      </c>
      <c r="E248">
        <v>40.21</v>
      </c>
      <c r="F248">
        <v>40.049999999999997</v>
      </c>
      <c r="G248">
        <v>40.11</v>
      </c>
      <c r="H248">
        <v>39.99</v>
      </c>
      <c r="I248">
        <v>40.21</v>
      </c>
      <c r="J248">
        <v>41.17</v>
      </c>
      <c r="K248">
        <v>40.54</v>
      </c>
      <c r="L248">
        <v>40.26</v>
      </c>
      <c r="M248">
        <v>40.36</v>
      </c>
    </row>
    <row r="249" spans="1:13">
      <c r="A249">
        <v>245</v>
      </c>
      <c r="B249">
        <v>40.15</v>
      </c>
      <c r="C249">
        <v>40.159999999999997</v>
      </c>
      <c r="D249">
        <v>40.04</v>
      </c>
      <c r="E249">
        <v>40.04</v>
      </c>
      <c r="F249">
        <v>39.97</v>
      </c>
      <c r="G249">
        <v>40.25</v>
      </c>
      <c r="H249">
        <v>39.96</v>
      </c>
      <c r="I249">
        <v>40.22</v>
      </c>
      <c r="J249" t="s">
        <v>190</v>
      </c>
      <c r="K249">
        <v>40.42</v>
      </c>
      <c r="L249">
        <v>40.090000000000003</v>
      </c>
      <c r="M249">
        <v>40.57</v>
      </c>
    </row>
    <row r="250" spans="1:13">
      <c r="A250">
        <v>246</v>
      </c>
      <c r="B250">
        <v>40.090000000000003</v>
      </c>
      <c r="C250">
        <v>40.32</v>
      </c>
      <c r="D250">
        <v>40.200000000000003</v>
      </c>
      <c r="E250">
        <v>40.1</v>
      </c>
      <c r="F250">
        <v>39.950000000000003</v>
      </c>
      <c r="G250">
        <v>40.049999999999997</v>
      </c>
      <c r="H250">
        <v>39.93</v>
      </c>
      <c r="I250">
        <v>40.200000000000003</v>
      </c>
      <c r="J250">
        <v>40.21</v>
      </c>
      <c r="K250">
        <v>40.44</v>
      </c>
      <c r="L250">
        <v>39.92</v>
      </c>
      <c r="M250">
        <v>40.68</v>
      </c>
    </row>
    <row r="251" spans="1:13">
      <c r="A251">
        <v>247</v>
      </c>
      <c r="B251">
        <v>39.880000000000003</v>
      </c>
      <c r="C251">
        <v>40.17</v>
      </c>
      <c r="D251">
        <v>40.29</v>
      </c>
      <c r="E251">
        <v>39.880000000000003</v>
      </c>
      <c r="F251">
        <v>40.06</v>
      </c>
      <c r="G251">
        <v>40.18</v>
      </c>
      <c r="H251">
        <v>40.15</v>
      </c>
      <c r="I251">
        <v>40.15</v>
      </c>
      <c r="J251">
        <v>40.07</v>
      </c>
      <c r="K251">
        <v>40.76</v>
      </c>
      <c r="L251">
        <v>40.049999999999997</v>
      </c>
      <c r="M251">
        <v>40.450000000000003</v>
      </c>
    </row>
    <row r="252" spans="1:13">
      <c r="A252">
        <v>248</v>
      </c>
      <c r="B252">
        <v>39.83</v>
      </c>
      <c r="C252">
        <v>40.590000000000003</v>
      </c>
      <c r="D252">
        <v>40</v>
      </c>
      <c r="E252">
        <v>40.090000000000003</v>
      </c>
      <c r="F252">
        <v>40.200000000000003</v>
      </c>
      <c r="G252">
        <v>39.97</v>
      </c>
      <c r="H252">
        <v>39.909999999999997</v>
      </c>
      <c r="I252">
        <v>40.04</v>
      </c>
      <c r="J252">
        <v>40.11</v>
      </c>
      <c r="K252">
        <v>40.76</v>
      </c>
      <c r="L252">
        <v>40.08</v>
      </c>
      <c r="M252">
        <v>40.54</v>
      </c>
    </row>
    <row r="253" spans="1:13">
      <c r="A253">
        <v>249</v>
      </c>
      <c r="B253">
        <v>39.79</v>
      </c>
      <c r="C253">
        <v>40.200000000000003</v>
      </c>
      <c r="D253">
        <v>40.39</v>
      </c>
      <c r="E253">
        <v>39.94</v>
      </c>
      <c r="F253" t="s">
        <v>191</v>
      </c>
      <c r="G253">
        <v>40.020000000000003</v>
      </c>
      <c r="H253">
        <v>39.89</v>
      </c>
      <c r="I253">
        <v>40.1</v>
      </c>
      <c r="J253">
        <v>40.99</v>
      </c>
      <c r="K253">
        <v>40.39</v>
      </c>
      <c r="L253">
        <v>40.07</v>
      </c>
      <c r="M253">
        <v>40.79</v>
      </c>
    </row>
    <row r="254" spans="1:13">
      <c r="A254">
        <v>250</v>
      </c>
      <c r="B254">
        <v>39.979999999999997</v>
      </c>
      <c r="C254">
        <v>40.04</v>
      </c>
      <c r="D254">
        <v>40.18</v>
      </c>
      <c r="E254">
        <v>40.35</v>
      </c>
      <c r="F254">
        <v>40.450000000000003</v>
      </c>
      <c r="G254">
        <v>40.21</v>
      </c>
      <c r="H254">
        <v>40.03</v>
      </c>
      <c r="I254">
        <v>40.21</v>
      </c>
      <c r="J254">
        <v>40.04</v>
      </c>
      <c r="K254">
        <v>40.409999999999997</v>
      </c>
      <c r="L254">
        <v>40.85</v>
      </c>
      <c r="M254">
        <v>40.380000000000003</v>
      </c>
    </row>
    <row r="255" spans="1:13">
      <c r="A255">
        <v>251</v>
      </c>
      <c r="B255">
        <v>39.880000000000003</v>
      </c>
      <c r="C255">
        <v>40</v>
      </c>
      <c r="D255">
        <v>39.89</v>
      </c>
      <c r="E255">
        <v>40.21</v>
      </c>
      <c r="F255">
        <v>40.33</v>
      </c>
      <c r="G255">
        <v>39.869999999999997</v>
      </c>
      <c r="H255">
        <v>39.799999999999997</v>
      </c>
      <c r="I255">
        <v>40.1</v>
      </c>
      <c r="J255">
        <v>40.119999999999997</v>
      </c>
      <c r="K255">
        <v>40.42</v>
      </c>
      <c r="L255">
        <v>40.24</v>
      </c>
      <c r="M255">
        <v>40.11</v>
      </c>
    </row>
    <row r="256" spans="1:13">
      <c r="A256">
        <v>252</v>
      </c>
      <c r="B256">
        <v>40.03</v>
      </c>
      <c r="C256">
        <v>41.25</v>
      </c>
      <c r="D256">
        <v>40.26</v>
      </c>
      <c r="E256">
        <v>39.950000000000003</v>
      </c>
      <c r="F256">
        <v>40.08</v>
      </c>
      <c r="G256">
        <v>40.5</v>
      </c>
      <c r="H256">
        <v>39.99</v>
      </c>
      <c r="I256">
        <v>40.07</v>
      </c>
      <c r="J256">
        <v>39.840000000000003</v>
      </c>
      <c r="K256">
        <v>40.53</v>
      </c>
      <c r="L256">
        <v>40.28</v>
      </c>
      <c r="M256">
        <v>40.57</v>
      </c>
    </row>
    <row r="257" spans="1:13">
      <c r="A257">
        <v>253</v>
      </c>
      <c r="B257">
        <v>40.130000000000003</v>
      </c>
      <c r="C257">
        <v>40.049999999999997</v>
      </c>
      <c r="D257">
        <v>40.159999999999997</v>
      </c>
      <c r="E257">
        <v>40.07</v>
      </c>
      <c r="F257">
        <v>40.200000000000003</v>
      </c>
      <c r="G257">
        <v>39.909999999999997</v>
      </c>
      <c r="H257">
        <v>39.9</v>
      </c>
      <c r="I257">
        <v>39.97</v>
      </c>
      <c r="J257">
        <v>39.950000000000003</v>
      </c>
      <c r="K257">
        <v>40.4</v>
      </c>
      <c r="L257">
        <v>40.14</v>
      </c>
      <c r="M257">
        <v>40.700000000000003</v>
      </c>
    </row>
    <row r="258" spans="1:13">
      <c r="A258">
        <v>254</v>
      </c>
      <c r="B258">
        <v>39.869999999999997</v>
      </c>
      <c r="C258">
        <v>40.130000000000003</v>
      </c>
      <c r="D258">
        <v>40.04</v>
      </c>
      <c r="E258">
        <v>40.01</v>
      </c>
      <c r="F258">
        <v>40.14</v>
      </c>
      <c r="G258">
        <v>39.979999999999997</v>
      </c>
      <c r="H258">
        <v>39.92</v>
      </c>
      <c r="I258">
        <v>40.090000000000003</v>
      </c>
      <c r="J258">
        <v>39.99</v>
      </c>
      <c r="K258">
        <v>40.409999999999997</v>
      </c>
      <c r="L258">
        <v>40.04</v>
      </c>
      <c r="M258">
        <v>40.5</v>
      </c>
    </row>
    <row r="259" spans="1:13">
      <c r="A259">
        <v>255</v>
      </c>
      <c r="B259">
        <v>39.78</v>
      </c>
      <c r="C259">
        <v>40.159999999999997</v>
      </c>
      <c r="D259">
        <v>40.07</v>
      </c>
      <c r="E259">
        <v>40.090000000000003</v>
      </c>
      <c r="F259">
        <v>40.07</v>
      </c>
      <c r="G259">
        <v>40.270000000000003</v>
      </c>
      <c r="H259">
        <v>39.83</v>
      </c>
      <c r="I259">
        <v>39.97</v>
      </c>
      <c r="J259">
        <v>39.96</v>
      </c>
      <c r="K259">
        <v>40.47</v>
      </c>
      <c r="L259">
        <v>40.03</v>
      </c>
      <c r="M259">
        <v>41.92</v>
      </c>
    </row>
    <row r="260" spans="1:13">
      <c r="A260">
        <v>256</v>
      </c>
      <c r="B260">
        <v>39.89</v>
      </c>
      <c r="C260">
        <v>40.090000000000003</v>
      </c>
      <c r="D260">
        <v>40.03</v>
      </c>
      <c r="E260">
        <v>40.270000000000003</v>
      </c>
      <c r="F260">
        <v>40.03</v>
      </c>
      <c r="G260">
        <v>40.5</v>
      </c>
      <c r="H260">
        <v>39.97</v>
      </c>
      <c r="I260">
        <v>39.950000000000003</v>
      </c>
      <c r="J260">
        <v>39.92</v>
      </c>
      <c r="K260">
        <v>40.25</v>
      </c>
      <c r="L260">
        <v>40.119999999999997</v>
      </c>
      <c r="M260">
        <v>40.69</v>
      </c>
    </row>
    <row r="261" spans="1:13">
      <c r="A261">
        <v>257</v>
      </c>
      <c r="B261">
        <v>39.85</v>
      </c>
      <c r="C261">
        <v>40.18</v>
      </c>
      <c r="D261">
        <v>39.94</v>
      </c>
      <c r="E261">
        <v>40.01</v>
      </c>
      <c r="F261">
        <v>40.07</v>
      </c>
      <c r="G261">
        <v>40.520000000000003</v>
      </c>
      <c r="H261">
        <v>39.78</v>
      </c>
      <c r="I261">
        <v>40</v>
      </c>
      <c r="J261">
        <v>39.83</v>
      </c>
      <c r="K261">
        <v>40.31</v>
      </c>
      <c r="L261">
        <v>40.06</v>
      </c>
      <c r="M261">
        <v>40.619999999999997</v>
      </c>
    </row>
    <row r="262" spans="1:13">
      <c r="A262">
        <v>258</v>
      </c>
      <c r="B262">
        <v>39.74</v>
      </c>
      <c r="C262">
        <v>40.19</v>
      </c>
      <c r="D262">
        <v>40.03</v>
      </c>
      <c r="E262">
        <v>40.17</v>
      </c>
      <c r="F262">
        <v>40.07</v>
      </c>
      <c r="G262" t="s">
        <v>192</v>
      </c>
      <c r="H262">
        <v>40</v>
      </c>
      <c r="I262">
        <v>40.08</v>
      </c>
      <c r="J262">
        <v>39.909999999999997</v>
      </c>
      <c r="K262">
        <v>40.24</v>
      </c>
      <c r="L262">
        <v>40.159999999999997</v>
      </c>
      <c r="M262">
        <v>40.78</v>
      </c>
    </row>
    <row r="263" spans="1:13">
      <c r="A263">
        <v>259</v>
      </c>
      <c r="B263">
        <v>40.200000000000003</v>
      </c>
      <c r="C263">
        <v>40.24</v>
      </c>
      <c r="D263">
        <v>39.93</v>
      </c>
      <c r="E263">
        <v>40.21</v>
      </c>
      <c r="F263">
        <v>40.17</v>
      </c>
      <c r="G263">
        <v>41.91</v>
      </c>
      <c r="H263">
        <v>39.94</v>
      </c>
      <c r="I263">
        <v>40.049999999999997</v>
      </c>
      <c r="J263">
        <v>39.85</v>
      </c>
      <c r="K263">
        <v>40.28</v>
      </c>
      <c r="L263">
        <v>39.950000000000003</v>
      </c>
      <c r="M263">
        <v>40.35</v>
      </c>
    </row>
    <row r="264" spans="1:13">
      <c r="A264">
        <v>260</v>
      </c>
      <c r="B264">
        <v>39.840000000000003</v>
      </c>
      <c r="C264">
        <v>40.340000000000003</v>
      </c>
      <c r="D264">
        <v>39.89</v>
      </c>
      <c r="E264">
        <v>40</v>
      </c>
      <c r="F264">
        <v>39.94</v>
      </c>
      <c r="G264">
        <v>40.5</v>
      </c>
      <c r="H264">
        <v>40.19</v>
      </c>
      <c r="I264">
        <v>40.01</v>
      </c>
      <c r="J264">
        <v>40.04</v>
      </c>
      <c r="K264">
        <v>40.22</v>
      </c>
      <c r="L264">
        <v>40.200000000000003</v>
      </c>
      <c r="M264">
        <v>40</v>
      </c>
    </row>
    <row r="265" spans="1:13">
      <c r="A265">
        <v>261</v>
      </c>
      <c r="B265">
        <v>39.9</v>
      </c>
      <c r="C265">
        <v>40.42</v>
      </c>
      <c r="D265">
        <v>39.9</v>
      </c>
      <c r="E265">
        <v>39.979999999999997</v>
      </c>
      <c r="F265">
        <v>40.08</v>
      </c>
      <c r="G265">
        <v>40.6</v>
      </c>
      <c r="H265">
        <v>39.85</v>
      </c>
      <c r="I265">
        <v>39.840000000000003</v>
      </c>
      <c r="J265">
        <v>39.78</v>
      </c>
      <c r="K265">
        <v>40.340000000000003</v>
      </c>
      <c r="L265">
        <v>39.99</v>
      </c>
      <c r="M265">
        <v>40.86</v>
      </c>
    </row>
    <row r="266" spans="1:13">
      <c r="A266">
        <v>262</v>
      </c>
      <c r="B266">
        <v>39.869999999999997</v>
      </c>
      <c r="C266">
        <v>40.42</v>
      </c>
      <c r="D266">
        <v>39.96</v>
      </c>
      <c r="E266">
        <v>39.94</v>
      </c>
      <c r="F266">
        <v>40.119999999999997</v>
      </c>
      <c r="G266">
        <v>40.71</v>
      </c>
      <c r="H266">
        <v>39.75</v>
      </c>
      <c r="I266">
        <v>40.08</v>
      </c>
      <c r="J266">
        <v>39.85</v>
      </c>
      <c r="K266">
        <v>40.619999999999997</v>
      </c>
      <c r="L266">
        <v>39.93</v>
      </c>
      <c r="M266">
        <v>40.68</v>
      </c>
    </row>
    <row r="267" spans="1:13">
      <c r="A267">
        <v>263</v>
      </c>
      <c r="B267">
        <v>39.78</v>
      </c>
      <c r="C267">
        <v>40.32</v>
      </c>
      <c r="D267">
        <v>40.58</v>
      </c>
      <c r="E267">
        <v>39.840000000000003</v>
      </c>
      <c r="F267">
        <v>40.19</v>
      </c>
      <c r="G267">
        <v>40.43</v>
      </c>
      <c r="H267">
        <v>39.880000000000003</v>
      </c>
      <c r="I267">
        <v>39.909999999999997</v>
      </c>
      <c r="J267">
        <v>39.75</v>
      </c>
      <c r="K267">
        <v>40.5</v>
      </c>
      <c r="L267">
        <v>40.049999999999997</v>
      </c>
      <c r="M267">
        <v>40.33</v>
      </c>
    </row>
    <row r="268" spans="1:13">
      <c r="A268">
        <v>264</v>
      </c>
      <c r="B268">
        <v>39.950000000000003</v>
      </c>
      <c r="C268">
        <v>40.03</v>
      </c>
      <c r="D268">
        <v>40.479999999999997</v>
      </c>
      <c r="E268">
        <v>40.19</v>
      </c>
      <c r="F268">
        <v>40.17</v>
      </c>
      <c r="G268">
        <v>40.92</v>
      </c>
      <c r="H268">
        <v>39.97</v>
      </c>
      <c r="I268">
        <v>39.99</v>
      </c>
      <c r="J268">
        <v>39.75</v>
      </c>
      <c r="K268">
        <v>40.409999999999997</v>
      </c>
      <c r="L268">
        <v>39.86</v>
      </c>
      <c r="M268">
        <v>40.57</v>
      </c>
    </row>
    <row r="269" spans="1:13">
      <c r="A269">
        <v>265</v>
      </c>
      <c r="B269">
        <v>39.78</v>
      </c>
      <c r="C269">
        <v>40.18</v>
      </c>
      <c r="D269">
        <v>39.840000000000003</v>
      </c>
      <c r="E269">
        <v>39.96</v>
      </c>
      <c r="F269">
        <v>39.880000000000003</v>
      </c>
      <c r="G269">
        <v>40.58</v>
      </c>
      <c r="H269">
        <v>39.9</v>
      </c>
      <c r="I269">
        <v>39.92</v>
      </c>
      <c r="J269">
        <v>39.76</v>
      </c>
      <c r="K269">
        <v>40.94</v>
      </c>
      <c r="L269">
        <v>40.39</v>
      </c>
      <c r="M269">
        <v>40.96</v>
      </c>
    </row>
    <row r="270" spans="1:13">
      <c r="A270">
        <v>266</v>
      </c>
      <c r="B270">
        <v>39.79</v>
      </c>
      <c r="C270">
        <v>40.06</v>
      </c>
      <c r="D270">
        <v>40.14</v>
      </c>
      <c r="E270">
        <v>39.96</v>
      </c>
      <c r="F270">
        <v>40.11</v>
      </c>
      <c r="G270">
        <v>40.56</v>
      </c>
      <c r="H270">
        <v>39.85</v>
      </c>
      <c r="I270">
        <v>39.99</v>
      </c>
      <c r="J270">
        <v>39.840000000000003</v>
      </c>
      <c r="K270">
        <v>40.450000000000003</v>
      </c>
      <c r="L270">
        <v>40.03</v>
      </c>
      <c r="M270" t="s">
        <v>193</v>
      </c>
    </row>
    <row r="271" spans="1:13">
      <c r="A271">
        <v>267</v>
      </c>
      <c r="B271">
        <v>39.76</v>
      </c>
      <c r="C271">
        <v>40.03</v>
      </c>
      <c r="D271">
        <v>40</v>
      </c>
      <c r="E271">
        <v>40.03</v>
      </c>
      <c r="F271">
        <v>40.130000000000003</v>
      </c>
      <c r="G271">
        <v>40.700000000000003</v>
      </c>
      <c r="H271">
        <v>39.799999999999997</v>
      </c>
      <c r="I271">
        <v>39.99</v>
      </c>
      <c r="J271">
        <v>39.85</v>
      </c>
      <c r="K271">
        <v>40.68</v>
      </c>
      <c r="L271">
        <v>40.14</v>
      </c>
      <c r="M271">
        <v>40.78</v>
      </c>
    </row>
    <row r="272" spans="1:13">
      <c r="A272">
        <v>268</v>
      </c>
      <c r="B272">
        <v>39.729999999999997</v>
      </c>
      <c r="C272">
        <v>40.049999999999997</v>
      </c>
      <c r="D272">
        <v>40.159999999999997</v>
      </c>
      <c r="E272">
        <v>40.049999999999997</v>
      </c>
      <c r="F272">
        <v>40.29</v>
      </c>
      <c r="G272">
        <v>41.47</v>
      </c>
      <c r="H272">
        <v>40.07</v>
      </c>
      <c r="I272">
        <v>39.89</v>
      </c>
      <c r="J272">
        <v>40.08</v>
      </c>
      <c r="K272">
        <v>40.6</v>
      </c>
      <c r="L272">
        <v>39.85</v>
      </c>
      <c r="M272">
        <v>40.31</v>
      </c>
    </row>
    <row r="273" spans="1:13">
      <c r="A273">
        <v>269</v>
      </c>
      <c r="B273">
        <v>40.21</v>
      </c>
      <c r="C273">
        <v>40.26</v>
      </c>
      <c r="D273">
        <v>40.299999999999997</v>
      </c>
      <c r="E273">
        <v>39.96</v>
      </c>
      <c r="F273" t="s">
        <v>194</v>
      </c>
      <c r="G273">
        <v>41.16</v>
      </c>
      <c r="H273">
        <v>40.31</v>
      </c>
      <c r="I273">
        <v>40</v>
      </c>
      <c r="J273">
        <v>40.47</v>
      </c>
      <c r="K273">
        <v>40.479999999999997</v>
      </c>
      <c r="L273">
        <v>39.979999999999997</v>
      </c>
      <c r="M273">
        <v>40.42</v>
      </c>
    </row>
    <row r="274" spans="1:13">
      <c r="A274">
        <v>270</v>
      </c>
      <c r="B274" t="s">
        <v>177</v>
      </c>
      <c r="C274">
        <v>40.07</v>
      </c>
      <c r="D274">
        <v>40.19</v>
      </c>
      <c r="E274">
        <v>41.15</v>
      </c>
      <c r="F274">
        <v>40.08</v>
      </c>
      <c r="G274">
        <v>40.69</v>
      </c>
      <c r="H274">
        <v>40</v>
      </c>
      <c r="I274">
        <v>40.18</v>
      </c>
      <c r="J274">
        <v>39.770000000000003</v>
      </c>
      <c r="K274">
        <v>40.549999999999997</v>
      </c>
      <c r="L274">
        <v>41</v>
      </c>
      <c r="M274">
        <v>40.479999999999997</v>
      </c>
    </row>
    <row r="275" spans="1:13">
      <c r="A275">
        <v>271</v>
      </c>
      <c r="B275">
        <v>39.94</v>
      </c>
      <c r="C275">
        <v>40.08</v>
      </c>
      <c r="D275">
        <v>40.83</v>
      </c>
      <c r="E275">
        <v>40.299999999999997</v>
      </c>
      <c r="F275">
        <v>40.03</v>
      </c>
      <c r="G275">
        <v>40.74</v>
      </c>
      <c r="H275">
        <v>40.04</v>
      </c>
      <c r="I275">
        <v>40.19</v>
      </c>
      <c r="J275">
        <v>39.799999999999997</v>
      </c>
      <c r="K275">
        <v>40.57</v>
      </c>
      <c r="L275">
        <v>40.57</v>
      </c>
      <c r="M275">
        <v>42.57</v>
      </c>
    </row>
    <row r="276" spans="1:13">
      <c r="A276">
        <v>272</v>
      </c>
      <c r="B276">
        <v>39.909999999999997</v>
      </c>
      <c r="C276">
        <v>40</v>
      </c>
      <c r="D276" t="s">
        <v>195</v>
      </c>
      <c r="E276">
        <v>39.83</v>
      </c>
      <c r="F276">
        <v>39.9</v>
      </c>
      <c r="G276">
        <v>40.76</v>
      </c>
      <c r="H276">
        <v>39.86</v>
      </c>
      <c r="I276">
        <v>39.92</v>
      </c>
      <c r="J276">
        <v>39.83</v>
      </c>
      <c r="K276">
        <v>40.630000000000003</v>
      </c>
      <c r="L276">
        <v>40.4</v>
      </c>
      <c r="M276">
        <v>40.479999999999997</v>
      </c>
    </row>
    <row r="277" spans="1:13">
      <c r="A277">
        <v>273</v>
      </c>
      <c r="B277">
        <v>39.799999999999997</v>
      </c>
      <c r="C277">
        <v>40.39</v>
      </c>
      <c r="D277">
        <v>40.4</v>
      </c>
      <c r="E277">
        <v>39.89</v>
      </c>
      <c r="F277">
        <v>39.909999999999997</v>
      </c>
      <c r="G277">
        <v>41.25</v>
      </c>
      <c r="H277">
        <v>39.99</v>
      </c>
      <c r="I277">
        <v>39.97</v>
      </c>
      <c r="J277">
        <v>40.21</v>
      </c>
      <c r="K277">
        <v>40.5</v>
      </c>
      <c r="L277">
        <v>40.159999999999997</v>
      </c>
      <c r="M277">
        <v>40.29</v>
      </c>
    </row>
    <row r="278" spans="1:13">
      <c r="A278">
        <v>274</v>
      </c>
      <c r="B278">
        <v>39.76</v>
      </c>
      <c r="C278">
        <v>40.51</v>
      </c>
      <c r="D278">
        <v>39.99</v>
      </c>
      <c r="E278">
        <v>39.93</v>
      </c>
      <c r="F278">
        <v>40.119999999999997</v>
      </c>
      <c r="G278">
        <v>41.03</v>
      </c>
      <c r="H278">
        <v>39.950000000000003</v>
      </c>
      <c r="I278">
        <v>39.97</v>
      </c>
      <c r="J278" t="s">
        <v>196</v>
      </c>
      <c r="K278">
        <v>40.56</v>
      </c>
      <c r="L278">
        <v>40.24</v>
      </c>
      <c r="M278">
        <v>40.47</v>
      </c>
    </row>
    <row r="279" spans="1:13">
      <c r="A279">
        <v>275</v>
      </c>
      <c r="B279">
        <v>39.67</v>
      </c>
      <c r="C279">
        <v>40.15</v>
      </c>
      <c r="D279">
        <v>39.9</v>
      </c>
      <c r="E279">
        <v>39.869999999999997</v>
      </c>
      <c r="F279">
        <v>39.97</v>
      </c>
      <c r="G279">
        <v>40.49</v>
      </c>
      <c r="H279">
        <v>39.78</v>
      </c>
      <c r="I279">
        <v>40.03</v>
      </c>
      <c r="J279">
        <v>40.64</v>
      </c>
      <c r="K279">
        <v>40.729999999999997</v>
      </c>
      <c r="L279">
        <v>40.520000000000003</v>
      </c>
      <c r="M279">
        <v>40.54</v>
      </c>
    </row>
    <row r="280" spans="1:13">
      <c r="A280">
        <v>276</v>
      </c>
      <c r="B280">
        <v>39.61</v>
      </c>
      <c r="C280">
        <v>41.23</v>
      </c>
      <c r="D280">
        <v>39.9</v>
      </c>
      <c r="E280">
        <v>39.94</v>
      </c>
      <c r="F280">
        <v>40</v>
      </c>
      <c r="G280">
        <v>40.47</v>
      </c>
      <c r="H280">
        <v>39.79</v>
      </c>
      <c r="I280">
        <v>39.99</v>
      </c>
      <c r="J280">
        <v>40.46</v>
      </c>
      <c r="K280">
        <v>40.64</v>
      </c>
      <c r="L280">
        <v>40.270000000000003</v>
      </c>
      <c r="M280">
        <v>40.65</v>
      </c>
    </row>
    <row r="281" spans="1:13">
      <c r="A281">
        <v>277</v>
      </c>
      <c r="B281">
        <v>39.82</v>
      </c>
      <c r="C281">
        <v>40.049999999999997</v>
      </c>
      <c r="D281">
        <v>40</v>
      </c>
      <c r="E281">
        <v>40.1</v>
      </c>
      <c r="F281">
        <v>39.79</v>
      </c>
      <c r="G281">
        <v>40.53</v>
      </c>
      <c r="H281">
        <v>39.92</v>
      </c>
      <c r="I281">
        <v>40.1</v>
      </c>
      <c r="J281">
        <v>40.17</v>
      </c>
      <c r="K281">
        <v>40.43</v>
      </c>
      <c r="L281">
        <v>41.05</v>
      </c>
      <c r="M281">
        <v>40.36</v>
      </c>
    </row>
    <row r="282" spans="1:13">
      <c r="A282">
        <v>278</v>
      </c>
      <c r="B282">
        <v>39.67</v>
      </c>
      <c r="C282">
        <v>40.020000000000003</v>
      </c>
      <c r="D282">
        <v>39.96</v>
      </c>
      <c r="E282">
        <v>40.04</v>
      </c>
      <c r="F282">
        <v>40.15</v>
      </c>
      <c r="G282">
        <v>40.36</v>
      </c>
      <c r="H282">
        <v>39.94</v>
      </c>
      <c r="I282">
        <v>40.07</v>
      </c>
      <c r="J282">
        <v>40.32</v>
      </c>
      <c r="K282">
        <v>40.47</v>
      </c>
      <c r="L282">
        <v>39.97</v>
      </c>
      <c r="M282">
        <v>40.479999999999997</v>
      </c>
    </row>
    <row r="283" spans="1:13">
      <c r="A283">
        <v>279</v>
      </c>
      <c r="B283">
        <v>39.76</v>
      </c>
      <c r="C283">
        <v>40.14</v>
      </c>
      <c r="D283">
        <v>39.840000000000003</v>
      </c>
      <c r="E283">
        <v>39.909999999999997</v>
      </c>
      <c r="F283">
        <v>39.96</v>
      </c>
      <c r="G283">
        <v>40.69</v>
      </c>
      <c r="H283">
        <v>39.96</v>
      </c>
      <c r="I283">
        <v>40.04</v>
      </c>
      <c r="J283">
        <v>41.23</v>
      </c>
      <c r="K283">
        <v>40.57</v>
      </c>
      <c r="L283">
        <v>39.979999999999997</v>
      </c>
      <c r="M283">
        <v>40.32</v>
      </c>
    </row>
    <row r="284" spans="1:13">
      <c r="A284">
        <v>280</v>
      </c>
      <c r="B284">
        <v>39.799999999999997</v>
      </c>
      <c r="C284">
        <v>40.19</v>
      </c>
      <c r="D284">
        <v>39.979999999999997</v>
      </c>
      <c r="E284">
        <v>40.340000000000003</v>
      </c>
      <c r="F284">
        <v>39.86</v>
      </c>
      <c r="G284">
        <v>41.88</v>
      </c>
      <c r="H284">
        <v>39.909999999999997</v>
      </c>
      <c r="I284">
        <v>40.020000000000003</v>
      </c>
      <c r="J284">
        <v>40.33</v>
      </c>
      <c r="K284">
        <v>40.54</v>
      </c>
      <c r="L284">
        <v>40.17</v>
      </c>
      <c r="M284">
        <v>40.4</v>
      </c>
    </row>
    <row r="285" spans="1:13">
      <c r="A285">
        <v>281</v>
      </c>
      <c r="B285">
        <v>39.72</v>
      </c>
      <c r="C285">
        <v>40.42</v>
      </c>
      <c r="D285">
        <v>39.840000000000003</v>
      </c>
      <c r="E285">
        <v>40.22</v>
      </c>
      <c r="F285">
        <v>39.82</v>
      </c>
      <c r="G285">
        <v>40.65</v>
      </c>
      <c r="H285">
        <v>39.96</v>
      </c>
      <c r="I285">
        <v>39.94</v>
      </c>
      <c r="J285">
        <v>40.22</v>
      </c>
      <c r="K285">
        <v>40.46</v>
      </c>
      <c r="L285">
        <v>40.15</v>
      </c>
      <c r="M285">
        <v>40.39</v>
      </c>
    </row>
    <row r="286" spans="1:13">
      <c r="A286">
        <v>282</v>
      </c>
      <c r="B286">
        <v>39.69</v>
      </c>
      <c r="C286">
        <v>40.11</v>
      </c>
      <c r="D286">
        <v>39.94</v>
      </c>
      <c r="E286">
        <v>40.659999999999997</v>
      </c>
      <c r="F286">
        <v>39.869999999999997</v>
      </c>
      <c r="G286">
        <v>40.42</v>
      </c>
      <c r="H286">
        <v>39.96</v>
      </c>
      <c r="I286">
        <v>40.04</v>
      </c>
      <c r="J286">
        <v>40.21</v>
      </c>
      <c r="K286">
        <v>40.57</v>
      </c>
      <c r="L286">
        <v>40.090000000000003</v>
      </c>
      <c r="M286">
        <v>41.14</v>
      </c>
    </row>
    <row r="287" spans="1:13">
      <c r="A287">
        <v>283</v>
      </c>
      <c r="B287">
        <v>39.799999999999997</v>
      </c>
      <c r="C287">
        <v>40.119999999999997</v>
      </c>
      <c r="D287">
        <v>40.46</v>
      </c>
      <c r="E287">
        <v>40.31</v>
      </c>
      <c r="F287">
        <v>39.94</v>
      </c>
      <c r="G287">
        <v>40.729999999999997</v>
      </c>
      <c r="H287">
        <v>39.65</v>
      </c>
      <c r="I287">
        <v>39.89</v>
      </c>
      <c r="J287">
        <v>40.22</v>
      </c>
      <c r="K287">
        <v>40.770000000000003</v>
      </c>
      <c r="L287">
        <v>40.06</v>
      </c>
      <c r="M287">
        <v>40.24</v>
      </c>
    </row>
    <row r="288" spans="1:13">
      <c r="A288">
        <v>284</v>
      </c>
      <c r="B288">
        <v>40.17</v>
      </c>
      <c r="C288">
        <v>40.020000000000003</v>
      </c>
      <c r="D288">
        <v>40.26</v>
      </c>
      <c r="E288">
        <v>40.26</v>
      </c>
      <c r="F288">
        <v>39.99</v>
      </c>
      <c r="G288">
        <v>40.86</v>
      </c>
      <c r="H288">
        <v>39.94</v>
      </c>
      <c r="I288">
        <v>40.14</v>
      </c>
      <c r="J288">
        <v>40.369999999999997</v>
      </c>
      <c r="K288">
        <v>40.880000000000003</v>
      </c>
      <c r="L288">
        <v>40.24</v>
      </c>
      <c r="M288">
        <v>40.130000000000003</v>
      </c>
    </row>
    <row r="289" spans="1:13">
      <c r="A289">
        <v>285</v>
      </c>
      <c r="B289">
        <v>40.520000000000003</v>
      </c>
      <c r="C289">
        <v>40.049999999999997</v>
      </c>
      <c r="D289">
        <v>40.090000000000003</v>
      </c>
      <c r="E289">
        <v>41.19</v>
      </c>
      <c r="F289">
        <v>39.94</v>
      </c>
      <c r="G289">
        <v>40.47</v>
      </c>
      <c r="H289">
        <v>39.64</v>
      </c>
      <c r="I289">
        <v>40.049999999999997</v>
      </c>
      <c r="J289">
        <v>40.35</v>
      </c>
      <c r="K289">
        <v>40.89</v>
      </c>
      <c r="L289">
        <v>40.26</v>
      </c>
      <c r="M289">
        <v>40.57</v>
      </c>
    </row>
    <row r="290" spans="1:13">
      <c r="A290">
        <v>286</v>
      </c>
      <c r="B290">
        <v>40.119999999999997</v>
      </c>
      <c r="C290">
        <v>40.17</v>
      </c>
      <c r="D290">
        <v>39.89</v>
      </c>
      <c r="E290">
        <v>40.630000000000003</v>
      </c>
      <c r="F290">
        <v>39.96</v>
      </c>
      <c r="G290">
        <v>40.6</v>
      </c>
      <c r="H290">
        <v>39.799999999999997</v>
      </c>
      <c r="I290">
        <v>40</v>
      </c>
      <c r="J290">
        <v>40.21</v>
      </c>
      <c r="K290">
        <v>40.43</v>
      </c>
      <c r="L290" t="s">
        <v>197</v>
      </c>
      <c r="M290" t="s">
        <v>198</v>
      </c>
    </row>
    <row r="291" spans="1:13">
      <c r="A291">
        <v>287</v>
      </c>
      <c r="B291">
        <v>39.67</v>
      </c>
      <c r="C291">
        <v>39.979999999999997</v>
      </c>
      <c r="D291">
        <v>39.97</v>
      </c>
      <c r="E291">
        <v>40.25</v>
      </c>
      <c r="F291">
        <v>39.950000000000003</v>
      </c>
      <c r="G291">
        <v>41.1</v>
      </c>
      <c r="H291">
        <v>39.89</v>
      </c>
      <c r="I291">
        <v>40.01</v>
      </c>
      <c r="J291">
        <v>40.270000000000003</v>
      </c>
      <c r="K291">
        <v>40.29</v>
      </c>
      <c r="L291">
        <v>41.01</v>
      </c>
      <c r="M291">
        <v>40.909999999999997</v>
      </c>
    </row>
    <row r="292" spans="1:13">
      <c r="A292">
        <v>288</v>
      </c>
      <c r="B292">
        <v>39.75</v>
      </c>
      <c r="C292">
        <v>40.270000000000003</v>
      </c>
      <c r="D292">
        <v>39.979999999999997</v>
      </c>
      <c r="E292">
        <v>40.200000000000003</v>
      </c>
      <c r="F292">
        <v>39.86</v>
      </c>
      <c r="G292">
        <v>40.54</v>
      </c>
      <c r="H292">
        <v>39.770000000000003</v>
      </c>
      <c r="I292">
        <v>40.049999999999997</v>
      </c>
      <c r="J292">
        <v>40.07</v>
      </c>
      <c r="K292">
        <v>40.72</v>
      </c>
      <c r="L292">
        <v>40.92</v>
      </c>
      <c r="M292">
        <v>41.5</v>
      </c>
    </row>
    <row r="293" spans="1:13">
      <c r="A293">
        <v>289</v>
      </c>
      <c r="B293">
        <v>39.659999999999997</v>
      </c>
      <c r="C293">
        <v>40.14</v>
      </c>
      <c r="D293">
        <v>40.01</v>
      </c>
      <c r="E293">
        <v>40.43</v>
      </c>
      <c r="F293">
        <v>40.14</v>
      </c>
      <c r="G293">
        <v>41.13</v>
      </c>
      <c r="H293">
        <v>39.869999999999997</v>
      </c>
      <c r="I293">
        <v>39.92</v>
      </c>
      <c r="J293">
        <v>40.83</v>
      </c>
      <c r="K293">
        <v>40.79</v>
      </c>
      <c r="L293">
        <v>40.53</v>
      </c>
      <c r="M293">
        <v>40.35</v>
      </c>
    </row>
    <row r="294" spans="1:13">
      <c r="A294">
        <v>290</v>
      </c>
      <c r="B294">
        <v>39.86</v>
      </c>
      <c r="C294">
        <v>40.18</v>
      </c>
      <c r="D294">
        <v>40.17</v>
      </c>
      <c r="E294">
        <v>40.69</v>
      </c>
      <c r="F294">
        <v>39.96</v>
      </c>
      <c r="G294">
        <v>40.380000000000003</v>
      </c>
      <c r="H294">
        <v>39.840000000000003</v>
      </c>
      <c r="I294">
        <v>39.93</v>
      </c>
      <c r="J294">
        <v>42.61</v>
      </c>
      <c r="K294">
        <v>40.35</v>
      </c>
      <c r="L294">
        <v>40.450000000000003</v>
      </c>
      <c r="M294">
        <v>40.14</v>
      </c>
    </row>
    <row r="295" spans="1:13">
      <c r="A295">
        <v>291</v>
      </c>
      <c r="B295">
        <v>39.75</v>
      </c>
      <c r="C295">
        <v>40.98</v>
      </c>
      <c r="D295">
        <v>40.06</v>
      </c>
      <c r="E295" t="s">
        <v>199</v>
      </c>
      <c r="F295">
        <v>39.94</v>
      </c>
      <c r="G295">
        <v>41.17</v>
      </c>
      <c r="H295">
        <v>40.01</v>
      </c>
      <c r="I295">
        <v>40.24</v>
      </c>
      <c r="J295">
        <v>40.17</v>
      </c>
      <c r="K295">
        <v>40.630000000000003</v>
      </c>
      <c r="L295">
        <v>40.479999999999997</v>
      </c>
      <c r="M295">
        <v>40.01</v>
      </c>
    </row>
    <row r="296" spans="1:13">
      <c r="A296">
        <v>292</v>
      </c>
      <c r="B296">
        <v>39.74</v>
      </c>
      <c r="C296" t="s">
        <v>200</v>
      </c>
      <c r="D296">
        <v>39.97</v>
      </c>
      <c r="E296">
        <v>45.45</v>
      </c>
      <c r="F296">
        <v>39.950000000000003</v>
      </c>
      <c r="G296">
        <v>40.29</v>
      </c>
      <c r="H296">
        <v>39.96</v>
      </c>
      <c r="I296">
        <v>40.11</v>
      </c>
      <c r="J296">
        <v>40.119999999999997</v>
      </c>
      <c r="K296">
        <v>40.520000000000003</v>
      </c>
      <c r="L296">
        <v>41.55</v>
      </c>
      <c r="M296">
        <v>40.19</v>
      </c>
    </row>
    <row r="297" spans="1:13">
      <c r="A297">
        <v>293</v>
      </c>
      <c r="B297">
        <v>39.71</v>
      </c>
      <c r="C297">
        <v>39.79</v>
      </c>
      <c r="D297">
        <v>39.93</v>
      </c>
      <c r="E297">
        <v>40.119999999999997</v>
      </c>
      <c r="F297">
        <v>39.86</v>
      </c>
      <c r="G297">
        <v>40.36</v>
      </c>
      <c r="H297">
        <v>40.130000000000003</v>
      </c>
      <c r="I297">
        <v>40.06</v>
      </c>
      <c r="J297">
        <v>40.119999999999997</v>
      </c>
      <c r="K297">
        <v>40.82</v>
      </c>
      <c r="L297">
        <v>40.1</v>
      </c>
      <c r="M297">
        <v>40.1</v>
      </c>
    </row>
    <row r="298" spans="1:13">
      <c r="A298">
        <v>294</v>
      </c>
      <c r="B298">
        <v>39.68</v>
      </c>
      <c r="C298">
        <v>39.94</v>
      </c>
      <c r="D298">
        <v>39.97</v>
      </c>
      <c r="E298">
        <v>40.14</v>
      </c>
      <c r="F298">
        <v>39.9</v>
      </c>
      <c r="G298">
        <v>40.78</v>
      </c>
      <c r="H298">
        <v>39.78</v>
      </c>
      <c r="I298">
        <v>40.76</v>
      </c>
      <c r="J298">
        <v>40</v>
      </c>
      <c r="K298" t="s">
        <v>201</v>
      </c>
      <c r="L298">
        <v>40.25</v>
      </c>
      <c r="M298">
        <v>39.99</v>
      </c>
    </row>
    <row r="299" spans="1:13">
      <c r="A299">
        <v>295</v>
      </c>
      <c r="B299">
        <v>40.06</v>
      </c>
      <c r="C299">
        <v>39.79</v>
      </c>
      <c r="D299">
        <v>39.93</v>
      </c>
      <c r="E299">
        <v>40.83</v>
      </c>
      <c r="F299">
        <v>39.94</v>
      </c>
      <c r="G299">
        <v>40.159999999999997</v>
      </c>
      <c r="H299">
        <v>40.200000000000003</v>
      </c>
      <c r="I299">
        <v>39.94</v>
      </c>
      <c r="J299">
        <v>40.14</v>
      </c>
      <c r="K299">
        <v>40.35</v>
      </c>
      <c r="L299">
        <v>42.12</v>
      </c>
      <c r="M299">
        <v>40.5</v>
      </c>
    </row>
    <row r="300" spans="1:13">
      <c r="A300">
        <v>296</v>
      </c>
      <c r="B300">
        <v>39.69</v>
      </c>
      <c r="C300">
        <v>39.79</v>
      </c>
      <c r="D300">
        <v>40.020000000000003</v>
      </c>
      <c r="E300">
        <v>40.36</v>
      </c>
      <c r="F300">
        <v>39.97</v>
      </c>
      <c r="G300">
        <v>41.17</v>
      </c>
      <c r="H300" t="s">
        <v>202</v>
      </c>
      <c r="I300">
        <v>40.04</v>
      </c>
      <c r="J300">
        <v>40.06</v>
      </c>
      <c r="K300">
        <v>40.520000000000003</v>
      </c>
      <c r="L300">
        <v>40.39</v>
      </c>
      <c r="M300">
        <v>39.93</v>
      </c>
    </row>
    <row r="301" spans="1:13">
      <c r="A301">
        <v>297</v>
      </c>
      <c r="B301">
        <v>40.020000000000003</v>
      </c>
      <c r="C301">
        <v>39.799999999999997</v>
      </c>
      <c r="D301">
        <v>40.08</v>
      </c>
      <c r="E301">
        <v>40.94</v>
      </c>
      <c r="F301">
        <v>39.950000000000003</v>
      </c>
      <c r="G301" t="s">
        <v>203</v>
      </c>
      <c r="H301">
        <v>42.07</v>
      </c>
      <c r="I301">
        <v>40</v>
      </c>
      <c r="J301">
        <v>40.96</v>
      </c>
      <c r="K301">
        <v>40.31</v>
      </c>
      <c r="L301">
        <v>40.76</v>
      </c>
      <c r="M301">
        <v>40.03</v>
      </c>
    </row>
    <row r="302" spans="1:13">
      <c r="A302">
        <v>298</v>
      </c>
      <c r="B302">
        <v>39.840000000000003</v>
      </c>
      <c r="C302">
        <v>39.9</v>
      </c>
      <c r="D302">
        <v>40.14</v>
      </c>
      <c r="E302">
        <v>40.049999999999997</v>
      </c>
      <c r="F302">
        <v>39.96</v>
      </c>
      <c r="G302">
        <v>41.39</v>
      </c>
      <c r="H302">
        <v>41.53</v>
      </c>
      <c r="I302">
        <v>39.93</v>
      </c>
      <c r="J302">
        <v>40.869999999999997</v>
      </c>
      <c r="K302">
        <v>40.25</v>
      </c>
      <c r="L302">
        <v>40.130000000000003</v>
      </c>
      <c r="M302">
        <v>40.06</v>
      </c>
    </row>
    <row r="303" spans="1:13">
      <c r="A303">
        <v>299</v>
      </c>
      <c r="B303">
        <v>39.67</v>
      </c>
      <c r="C303">
        <v>39.619999999999997</v>
      </c>
      <c r="D303">
        <v>40.11</v>
      </c>
      <c r="E303">
        <v>40.31</v>
      </c>
      <c r="F303">
        <v>39.909999999999997</v>
      </c>
      <c r="G303">
        <v>40.76</v>
      </c>
      <c r="H303">
        <v>41.01</v>
      </c>
      <c r="I303">
        <v>40.04</v>
      </c>
      <c r="J303">
        <v>40.26</v>
      </c>
      <c r="K303">
        <v>40.28</v>
      </c>
      <c r="L303">
        <v>40.229999999999997</v>
      </c>
      <c r="M303">
        <v>40.01</v>
      </c>
    </row>
    <row r="304" spans="1:13">
      <c r="A304">
        <v>300</v>
      </c>
      <c r="B304">
        <v>39.79</v>
      </c>
      <c r="C304">
        <v>39.67</v>
      </c>
      <c r="D304">
        <v>39.979999999999997</v>
      </c>
      <c r="E304">
        <v>40.08</v>
      </c>
      <c r="F304">
        <v>39.909999999999997</v>
      </c>
      <c r="G304">
        <v>40.54</v>
      </c>
      <c r="H304">
        <v>40.840000000000003</v>
      </c>
      <c r="I304">
        <v>39.880000000000003</v>
      </c>
      <c r="J304">
        <v>40.24</v>
      </c>
      <c r="K304">
        <v>40.06</v>
      </c>
      <c r="L304">
        <v>40.14</v>
      </c>
      <c r="M304">
        <v>40.049999999999997</v>
      </c>
    </row>
    <row r="305" spans="1:13">
      <c r="A305">
        <v>301</v>
      </c>
      <c r="B305">
        <v>39.590000000000003</v>
      </c>
      <c r="C305">
        <v>39.619999999999997</v>
      </c>
      <c r="D305" t="s">
        <v>204</v>
      </c>
      <c r="E305">
        <v>40.06</v>
      </c>
      <c r="F305">
        <v>39.83</v>
      </c>
      <c r="G305">
        <v>40.71</v>
      </c>
      <c r="H305">
        <v>41.59</v>
      </c>
      <c r="I305">
        <v>40.74</v>
      </c>
      <c r="J305">
        <v>40.200000000000003</v>
      </c>
      <c r="K305">
        <v>40.409999999999997</v>
      </c>
      <c r="L305">
        <v>40.18</v>
      </c>
      <c r="M305">
        <v>39.99</v>
      </c>
    </row>
    <row r="306" spans="1:13">
      <c r="A306">
        <v>302</v>
      </c>
      <c r="B306">
        <v>39.53</v>
      </c>
      <c r="C306">
        <v>39.630000000000003</v>
      </c>
      <c r="D306">
        <v>39.880000000000003</v>
      </c>
      <c r="E306">
        <v>39.99</v>
      </c>
      <c r="F306">
        <v>39.83</v>
      </c>
      <c r="G306">
        <v>41</v>
      </c>
      <c r="H306">
        <v>40.69</v>
      </c>
      <c r="I306" t="s">
        <v>157</v>
      </c>
      <c r="J306">
        <v>40.26</v>
      </c>
      <c r="K306">
        <v>40.479999999999997</v>
      </c>
      <c r="L306">
        <v>40.28</v>
      </c>
      <c r="M306">
        <v>39.83</v>
      </c>
    </row>
    <row r="307" spans="1:13">
      <c r="A307">
        <v>303</v>
      </c>
      <c r="B307">
        <v>39.64</v>
      </c>
      <c r="C307">
        <v>39.72</v>
      </c>
      <c r="D307">
        <v>39.74</v>
      </c>
      <c r="E307">
        <v>40.58</v>
      </c>
      <c r="F307">
        <v>39.909999999999997</v>
      </c>
      <c r="G307">
        <v>40.479999999999997</v>
      </c>
      <c r="H307">
        <v>41.28</v>
      </c>
      <c r="I307">
        <v>40.22</v>
      </c>
      <c r="J307">
        <v>40.25</v>
      </c>
      <c r="K307">
        <v>40.1</v>
      </c>
      <c r="L307">
        <v>40.29</v>
      </c>
      <c r="M307">
        <v>39.93</v>
      </c>
    </row>
    <row r="308" spans="1:13">
      <c r="A308">
        <v>304</v>
      </c>
      <c r="B308">
        <v>39.79</v>
      </c>
      <c r="C308">
        <v>39.71</v>
      </c>
      <c r="D308">
        <v>39.74</v>
      </c>
      <c r="E308">
        <v>40.01</v>
      </c>
      <c r="F308">
        <v>39.81</v>
      </c>
      <c r="G308">
        <v>40.9</v>
      </c>
      <c r="H308">
        <v>41.15</v>
      </c>
      <c r="I308">
        <v>40.119999999999997</v>
      </c>
      <c r="J308">
        <v>40.19</v>
      </c>
      <c r="K308">
        <v>40.369999999999997</v>
      </c>
      <c r="L308">
        <v>40.46</v>
      </c>
      <c r="M308">
        <v>40.1</v>
      </c>
    </row>
    <row r="309" spans="1:13">
      <c r="A309">
        <v>305</v>
      </c>
      <c r="B309">
        <v>39.840000000000003</v>
      </c>
      <c r="C309">
        <v>39.549999999999997</v>
      </c>
      <c r="D309">
        <v>39.729999999999997</v>
      </c>
      <c r="E309">
        <v>40.08</v>
      </c>
      <c r="F309">
        <v>39.86</v>
      </c>
      <c r="G309">
        <v>40.35</v>
      </c>
      <c r="H309">
        <v>40.619999999999997</v>
      </c>
      <c r="I309">
        <v>40.299999999999997</v>
      </c>
      <c r="J309">
        <v>40.340000000000003</v>
      </c>
      <c r="K309">
        <v>40.11</v>
      </c>
      <c r="L309">
        <v>40.85</v>
      </c>
      <c r="M309">
        <v>40.020000000000003</v>
      </c>
    </row>
    <row r="310" spans="1:13">
      <c r="A310">
        <v>306</v>
      </c>
      <c r="B310">
        <v>39.75</v>
      </c>
      <c r="C310">
        <v>39.659999999999997</v>
      </c>
      <c r="D310">
        <v>39.85</v>
      </c>
      <c r="E310">
        <v>40.18</v>
      </c>
      <c r="F310">
        <v>39.85</v>
      </c>
      <c r="G310">
        <v>40.729999999999997</v>
      </c>
      <c r="H310">
        <v>40.47</v>
      </c>
      <c r="I310">
        <v>40.08</v>
      </c>
      <c r="J310">
        <v>40.270000000000003</v>
      </c>
      <c r="K310">
        <v>40.29</v>
      </c>
      <c r="L310">
        <v>40.35</v>
      </c>
      <c r="M310">
        <v>39.880000000000003</v>
      </c>
    </row>
    <row r="311" spans="1:13">
      <c r="A311">
        <v>307</v>
      </c>
      <c r="B311">
        <v>39.72</v>
      </c>
      <c r="C311">
        <v>39.75</v>
      </c>
      <c r="D311">
        <v>39.97</v>
      </c>
      <c r="E311">
        <v>40.11</v>
      </c>
      <c r="F311">
        <v>40.07</v>
      </c>
      <c r="G311">
        <v>40.85</v>
      </c>
      <c r="H311">
        <v>40.64</v>
      </c>
      <c r="I311">
        <v>40.090000000000003</v>
      </c>
      <c r="J311">
        <v>40.119999999999997</v>
      </c>
      <c r="K311">
        <v>40.119999999999997</v>
      </c>
      <c r="L311">
        <v>40.270000000000003</v>
      </c>
      <c r="M311">
        <v>40.08</v>
      </c>
    </row>
    <row r="312" spans="1:13">
      <c r="A312">
        <v>308</v>
      </c>
      <c r="B312">
        <v>40.11</v>
      </c>
      <c r="C312">
        <v>39.700000000000003</v>
      </c>
      <c r="D312">
        <v>40.229999999999997</v>
      </c>
      <c r="E312">
        <v>40.049999999999997</v>
      </c>
      <c r="F312">
        <v>39.840000000000003</v>
      </c>
      <c r="G312">
        <v>40.700000000000003</v>
      </c>
      <c r="H312">
        <v>42.48</v>
      </c>
      <c r="I312">
        <v>40.19</v>
      </c>
      <c r="J312">
        <v>40.14</v>
      </c>
      <c r="K312">
        <v>39.99</v>
      </c>
      <c r="L312">
        <v>41.12</v>
      </c>
      <c r="M312">
        <v>39.99</v>
      </c>
    </row>
    <row r="313" spans="1:13">
      <c r="A313">
        <v>309</v>
      </c>
      <c r="B313">
        <v>39.79</v>
      </c>
      <c r="C313">
        <v>39.78</v>
      </c>
      <c r="D313">
        <v>39.82</v>
      </c>
      <c r="E313">
        <v>39.950000000000003</v>
      </c>
      <c r="F313">
        <v>39.92</v>
      </c>
      <c r="G313">
        <v>40.81</v>
      </c>
      <c r="H313">
        <v>40.82</v>
      </c>
      <c r="I313">
        <v>40.090000000000003</v>
      </c>
      <c r="J313">
        <v>40.24</v>
      </c>
      <c r="K313">
        <v>40.01</v>
      </c>
      <c r="L313">
        <v>40.24</v>
      </c>
      <c r="M313">
        <v>39.99</v>
      </c>
    </row>
    <row r="314" spans="1:13">
      <c r="A314">
        <v>310</v>
      </c>
      <c r="B314">
        <v>39.950000000000003</v>
      </c>
      <c r="C314">
        <v>39.909999999999997</v>
      </c>
      <c r="D314">
        <v>39.869999999999997</v>
      </c>
      <c r="E314">
        <v>40.229999999999997</v>
      </c>
      <c r="F314">
        <v>39.840000000000003</v>
      </c>
      <c r="G314">
        <v>40.64</v>
      </c>
      <c r="H314">
        <v>40.79</v>
      </c>
      <c r="I314">
        <v>39.99</v>
      </c>
      <c r="J314">
        <v>40.229999999999997</v>
      </c>
      <c r="K314">
        <v>40.08</v>
      </c>
      <c r="L314">
        <v>40.26</v>
      </c>
      <c r="M314">
        <v>40.47</v>
      </c>
    </row>
    <row r="315" spans="1:13">
      <c r="A315">
        <v>311</v>
      </c>
      <c r="B315">
        <v>39.99</v>
      </c>
      <c r="C315">
        <v>39.94</v>
      </c>
      <c r="D315">
        <v>39.729999999999997</v>
      </c>
      <c r="E315">
        <v>40.06</v>
      </c>
      <c r="F315">
        <v>39.83</v>
      </c>
      <c r="G315">
        <v>41.1</v>
      </c>
      <c r="H315">
        <v>40.96</v>
      </c>
      <c r="I315">
        <v>40.18</v>
      </c>
      <c r="J315">
        <v>40.25</v>
      </c>
      <c r="K315">
        <v>40.130000000000003</v>
      </c>
      <c r="L315">
        <v>40.53</v>
      </c>
      <c r="M315" t="s">
        <v>205</v>
      </c>
    </row>
    <row r="316" spans="1:13">
      <c r="A316">
        <v>312</v>
      </c>
      <c r="B316">
        <v>39.549999999999997</v>
      </c>
      <c r="C316">
        <v>39.729999999999997</v>
      </c>
      <c r="D316">
        <v>39.69</v>
      </c>
      <c r="E316">
        <v>40.049999999999997</v>
      </c>
      <c r="F316">
        <v>40.07</v>
      </c>
      <c r="G316">
        <v>40.47</v>
      </c>
      <c r="H316">
        <v>40.92</v>
      </c>
      <c r="I316">
        <v>39.880000000000003</v>
      </c>
      <c r="J316">
        <v>41.17</v>
      </c>
      <c r="K316">
        <v>39.979999999999997</v>
      </c>
      <c r="L316">
        <v>40.380000000000003</v>
      </c>
      <c r="M316">
        <v>40.44</v>
      </c>
    </row>
    <row r="317" spans="1:13">
      <c r="A317">
        <v>313</v>
      </c>
      <c r="B317">
        <v>40.5</v>
      </c>
      <c r="C317">
        <v>39.74</v>
      </c>
      <c r="D317">
        <v>39.64</v>
      </c>
      <c r="E317">
        <v>40.200000000000003</v>
      </c>
      <c r="F317">
        <v>39.82</v>
      </c>
      <c r="G317">
        <v>40.479999999999997</v>
      </c>
      <c r="H317">
        <v>40.89</v>
      </c>
      <c r="I317">
        <v>40.130000000000003</v>
      </c>
      <c r="J317" t="s">
        <v>206</v>
      </c>
      <c r="K317">
        <v>39.99</v>
      </c>
      <c r="L317">
        <v>41.81</v>
      </c>
      <c r="M317">
        <v>40.5</v>
      </c>
    </row>
    <row r="318" spans="1:13">
      <c r="A318">
        <v>314</v>
      </c>
      <c r="B318">
        <v>39.72</v>
      </c>
      <c r="C318">
        <v>39.65</v>
      </c>
      <c r="D318">
        <v>39.75</v>
      </c>
      <c r="E318">
        <v>40.21</v>
      </c>
      <c r="F318">
        <v>40.06</v>
      </c>
      <c r="G318">
        <v>40.51</v>
      </c>
      <c r="H318">
        <v>41.15</v>
      </c>
      <c r="I318">
        <v>40.119999999999997</v>
      </c>
      <c r="J318">
        <v>40.33</v>
      </c>
      <c r="K318">
        <v>40.04</v>
      </c>
      <c r="L318" t="s">
        <v>172</v>
      </c>
      <c r="M318">
        <v>40.42</v>
      </c>
    </row>
    <row r="319" spans="1:13">
      <c r="A319">
        <v>315</v>
      </c>
      <c r="B319">
        <v>40.08</v>
      </c>
      <c r="C319">
        <v>39.86</v>
      </c>
      <c r="D319">
        <v>39.6</v>
      </c>
      <c r="E319">
        <v>39.770000000000003</v>
      </c>
      <c r="F319">
        <v>40.409999999999997</v>
      </c>
      <c r="G319">
        <v>40.36</v>
      </c>
      <c r="H319">
        <v>40.729999999999997</v>
      </c>
      <c r="I319">
        <v>40.08</v>
      </c>
      <c r="J319">
        <v>40.369999999999997</v>
      </c>
      <c r="K319">
        <v>40.25</v>
      </c>
      <c r="L319">
        <v>40.340000000000003</v>
      </c>
      <c r="M319">
        <v>40.450000000000003</v>
      </c>
    </row>
    <row r="320" spans="1:13">
      <c r="A320">
        <v>316</v>
      </c>
      <c r="B320">
        <v>40.130000000000003</v>
      </c>
      <c r="C320">
        <v>39.880000000000003</v>
      </c>
      <c r="D320">
        <v>39.770000000000003</v>
      </c>
      <c r="E320">
        <v>40.119999999999997</v>
      </c>
      <c r="F320">
        <v>39.85</v>
      </c>
      <c r="G320">
        <v>40.35</v>
      </c>
      <c r="H320">
        <v>41.58</v>
      </c>
      <c r="I320">
        <v>40.04</v>
      </c>
      <c r="J320">
        <v>40.119999999999997</v>
      </c>
      <c r="K320">
        <v>40.26</v>
      </c>
      <c r="L320">
        <v>40.270000000000003</v>
      </c>
      <c r="M320">
        <v>40.61</v>
      </c>
    </row>
    <row r="321" spans="1:13">
      <c r="A321">
        <v>317</v>
      </c>
      <c r="B321">
        <v>40.159999999999997</v>
      </c>
      <c r="C321">
        <v>39.83</v>
      </c>
      <c r="D321">
        <v>40.96</v>
      </c>
      <c r="E321">
        <v>40.68</v>
      </c>
      <c r="F321">
        <v>39.869999999999997</v>
      </c>
      <c r="G321">
        <v>40.25</v>
      </c>
      <c r="H321" t="s">
        <v>200</v>
      </c>
      <c r="I321">
        <v>40.32</v>
      </c>
      <c r="J321">
        <v>40.659999999999997</v>
      </c>
      <c r="K321">
        <v>40.130000000000003</v>
      </c>
      <c r="L321">
        <v>40.270000000000003</v>
      </c>
      <c r="M321">
        <v>40.229999999999997</v>
      </c>
    </row>
    <row r="322" spans="1:13">
      <c r="A322">
        <v>318</v>
      </c>
      <c r="B322" t="s">
        <v>207</v>
      </c>
      <c r="C322" t="s">
        <v>208</v>
      </c>
      <c r="D322">
        <v>39.71</v>
      </c>
      <c r="E322">
        <v>40.14</v>
      </c>
      <c r="F322">
        <v>39.78</v>
      </c>
      <c r="G322">
        <v>40.1</v>
      </c>
      <c r="H322">
        <v>40.630000000000003</v>
      </c>
      <c r="I322">
        <v>40.11</v>
      </c>
      <c r="J322">
        <v>40.24</v>
      </c>
      <c r="K322">
        <v>40.19</v>
      </c>
      <c r="L322">
        <v>40.700000000000003</v>
      </c>
      <c r="M322">
        <v>40.450000000000003</v>
      </c>
    </row>
    <row r="323" spans="1:13">
      <c r="A323">
        <v>319</v>
      </c>
      <c r="B323">
        <v>40.520000000000003</v>
      </c>
      <c r="C323">
        <v>39.96</v>
      </c>
      <c r="D323">
        <v>39.909999999999997</v>
      </c>
      <c r="E323" t="s">
        <v>166</v>
      </c>
      <c r="F323">
        <v>39.96</v>
      </c>
      <c r="G323">
        <v>40.409999999999997</v>
      </c>
      <c r="H323">
        <v>40.01</v>
      </c>
      <c r="I323">
        <v>40.159999999999997</v>
      </c>
      <c r="J323">
        <v>40</v>
      </c>
      <c r="K323">
        <v>40.19</v>
      </c>
      <c r="L323">
        <v>40.380000000000003</v>
      </c>
      <c r="M323">
        <v>40.24</v>
      </c>
    </row>
    <row r="324" spans="1:13">
      <c r="A324">
        <v>320</v>
      </c>
      <c r="B324">
        <v>40.4</v>
      </c>
      <c r="C324">
        <v>39.979999999999997</v>
      </c>
      <c r="D324">
        <v>39.76</v>
      </c>
      <c r="E324">
        <v>40.15</v>
      </c>
      <c r="F324">
        <v>40.24</v>
      </c>
      <c r="G324">
        <v>40.090000000000003</v>
      </c>
      <c r="H324">
        <v>40.14</v>
      </c>
      <c r="I324">
        <v>40.17</v>
      </c>
      <c r="J324">
        <v>39.909999999999997</v>
      </c>
      <c r="K324">
        <v>40.04</v>
      </c>
      <c r="L324">
        <v>40.299999999999997</v>
      </c>
      <c r="M324">
        <v>40.11</v>
      </c>
    </row>
    <row r="325" spans="1:13">
      <c r="A325">
        <v>321</v>
      </c>
      <c r="B325">
        <v>40.29</v>
      </c>
      <c r="C325">
        <v>40.15</v>
      </c>
      <c r="D325">
        <v>39.799999999999997</v>
      </c>
      <c r="E325">
        <v>40.229999999999997</v>
      </c>
      <c r="F325" t="s">
        <v>209</v>
      </c>
      <c r="G325">
        <v>40.450000000000003</v>
      </c>
      <c r="H325">
        <v>40.32</v>
      </c>
      <c r="I325">
        <v>39.9</v>
      </c>
      <c r="J325">
        <v>40.29</v>
      </c>
      <c r="K325">
        <v>40.630000000000003</v>
      </c>
      <c r="L325">
        <v>40.4</v>
      </c>
      <c r="M325">
        <v>40.33</v>
      </c>
    </row>
    <row r="326" spans="1:13">
      <c r="A326">
        <v>322</v>
      </c>
      <c r="B326">
        <v>40.54</v>
      </c>
      <c r="C326">
        <v>40.04</v>
      </c>
      <c r="D326">
        <v>39.880000000000003</v>
      </c>
      <c r="E326">
        <v>40.54</v>
      </c>
      <c r="F326">
        <v>40.08</v>
      </c>
      <c r="G326">
        <v>40.25</v>
      </c>
      <c r="H326">
        <v>39.880000000000003</v>
      </c>
      <c r="I326">
        <v>40.200000000000003</v>
      </c>
      <c r="J326">
        <v>40.29</v>
      </c>
      <c r="K326">
        <v>39.979999999999997</v>
      </c>
      <c r="L326">
        <v>40.5</v>
      </c>
      <c r="M326">
        <v>40.94</v>
      </c>
    </row>
    <row r="327" spans="1:13">
      <c r="A327">
        <v>323</v>
      </c>
      <c r="B327">
        <v>40.4</v>
      </c>
      <c r="C327">
        <v>39.99</v>
      </c>
      <c r="D327">
        <v>39.840000000000003</v>
      </c>
      <c r="E327">
        <v>40.32</v>
      </c>
      <c r="F327">
        <v>40.340000000000003</v>
      </c>
      <c r="G327">
        <v>40.53</v>
      </c>
      <c r="H327">
        <v>41.6</v>
      </c>
      <c r="I327">
        <v>40</v>
      </c>
      <c r="J327">
        <v>39.9</v>
      </c>
      <c r="K327">
        <v>40.39</v>
      </c>
      <c r="L327">
        <v>40.28</v>
      </c>
      <c r="M327">
        <v>40.130000000000003</v>
      </c>
    </row>
    <row r="328" spans="1:13">
      <c r="A328">
        <v>324</v>
      </c>
      <c r="B328">
        <v>40.17</v>
      </c>
      <c r="C328">
        <v>40.04</v>
      </c>
      <c r="D328">
        <v>39.61</v>
      </c>
      <c r="E328">
        <v>40.21</v>
      </c>
      <c r="F328">
        <v>40.1</v>
      </c>
      <c r="G328">
        <v>41.09</v>
      </c>
      <c r="H328">
        <v>40.78</v>
      </c>
      <c r="I328">
        <v>40.08</v>
      </c>
      <c r="J328">
        <v>40.08</v>
      </c>
      <c r="K328">
        <v>40.24</v>
      </c>
      <c r="L328">
        <v>40.380000000000003</v>
      </c>
      <c r="M328">
        <v>40.29</v>
      </c>
    </row>
    <row r="329" spans="1:13">
      <c r="A329">
        <v>325</v>
      </c>
      <c r="B329">
        <v>40.18</v>
      </c>
      <c r="C329">
        <v>39.93</v>
      </c>
      <c r="D329">
        <v>39.64</v>
      </c>
      <c r="E329">
        <v>40.119999999999997</v>
      </c>
      <c r="F329">
        <v>40.46</v>
      </c>
      <c r="G329">
        <v>40.5</v>
      </c>
      <c r="H329">
        <v>40.49</v>
      </c>
      <c r="I329">
        <v>40.03</v>
      </c>
      <c r="J329">
        <v>40.17</v>
      </c>
      <c r="K329">
        <v>40.07</v>
      </c>
      <c r="L329">
        <v>40.229999999999997</v>
      </c>
      <c r="M329">
        <v>40.5</v>
      </c>
    </row>
    <row r="330" spans="1:13">
      <c r="A330">
        <v>326</v>
      </c>
      <c r="B330">
        <v>40.07</v>
      </c>
      <c r="C330">
        <v>40.020000000000003</v>
      </c>
      <c r="D330">
        <v>39.72</v>
      </c>
      <c r="E330">
        <v>40.24</v>
      </c>
      <c r="F330">
        <v>40.799999999999997</v>
      </c>
      <c r="G330">
        <v>40.31</v>
      </c>
      <c r="H330">
        <v>40.619999999999997</v>
      </c>
      <c r="I330">
        <v>40.01</v>
      </c>
      <c r="J330">
        <v>40.1</v>
      </c>
      <c r="K330">
        <v>39.979999999999997</v>
      </c>
      <c r="L330">
        <v>40.24</v>
      </c>
      <c r="M330">
        <v>40.380000000000003</v>
      </c>
    </row>
    <row r="331" spans="1:13">
      <c r="A331">
        <v>327</v>
      </c>
      <c r="B331">
        <v>40.07</v>
      </c>
      <c r="C331">
        <v>40.03</v>
      </c>
      <c r="D331">
        <v>39.75</v>
      </c>
      <c r="E331">
        <v>40.01</v>
      </c>
      <c r="F331">
        <v>40.33</v>
      </c>
      <c r="G331">
        <v>41.48</v>
      </c>
      <c r="H331">
        <v>40.159999999999997</v>
      </c>
      <c r="I331">
        <v>39.89</v>
      </c>
      <c r="J331">
        <v>40.04</v>
      </c>
      <c r="K331">
        <v>39.99</v>
      </c>
      <c r="L331">
        <v>40.200000000000003</v>
      </c>
      <c r="M331">
        <v>40.51</v>
      </c>
    </row>
    <row r="332" spans="1:13">
      <c r="A332">
        <v>328</v>
      </c>
      <c r="B332">
        <v>40.29</v>
      </c>
      <c r="C332">
        <v>40.159999999999997</v>
      </c>
      <c r="D332">
        <v>39.71</v>
      </c>
      <c r="E332">
        <v>40.15</v>
      </c>
      <c r="F332">
        <v>39.979999999999997</v>
      </c>
      <c r="G332">
        <v>40.46</v>
      </c>
      <c r="H332">
        <v>40.35</v>
      </c>
      <c r="I332">
        <v>40.14</v>
      </c>
      <c r="J332">
        <v>39.83</v>
      </c>
      <c r="K332">
        <v>39.97</v>
      </c>
      <c r="L332">
        <v>40.26</v>
      </c>
      <c r="M332">
        <v>40.450000000000003</v>
      </c>
    </row>
    <row r="333" spans="1:13">
      <c r="A333">
        <v>329</v>
      </c>
      <c r="B333">
        <v>40.229999999999997</v>
      </c>
      <c r="C333">
        <v>39.85</v>
      </c>
      <c r="D333">
        <v>39.549999999999997</v>
      </c>
      <c r="E333">
        <v>40.04</v>
      </c>
      <c r="F333">
        <v>40.08</v>
      </c>
      <c r="G333">
        <v>40.51</v>
      </c>
      <c r="H333">
        <v>40.5</v>
      </c>
      <c r="I333">
        <v>40.119999999999997</v>
      </c>
      <c r="J333">
        <v>39.799999999999997</v>
      </c>
      <c r="K333">
        <v>39.93</v>
      </c>
      <c r="L333">
        <v>40.340000000000003</v>
      </c>
      <c r="M333">
        <v>40.409999999999997</v>
      </c>
    </row>
    <row r="334" spans="1:13">
      <c r="A334">
        <v>330</v>
      </c>
      <c r="B334">
        <v>40.15</v>
      </c>
      <c r="C334">
        <v>40.479999999999997</v>
      </c>
      <c r="D334">
        <v>39.64</v>
      </c>
      <c r="E334">
        <v>40.299999999999997</v>
      </c>
      <c r="F334">
        <v>40.22</v>
      </c>
      <c r="G334">
        <v>40.700000000000003</v>
      </c>
      <c r="H334">
        <v>41.47</v>
      </c>
      <c r="I334">
        <v>39.97</v>
      </c>
      <c r="J334">
        <v>39.9</v>
      </c>
      <c r="K334">
        <v>39.71</v>
      </c>
      <c r="L334">
        <v>40.24</v>
      </c>
      <c r="M334">
        <v>40.42</v>
      </c>
    </row>
    <row r="335" spans="1:13">
      <c r="A335">
        <v>331</v>
      </c>
      <c r="B335">
        <v>40.19</v>
      </c>
      <c r="C335">
        <v>39.869999999999997</v>
      </c>
      <c r="D335">
        <v>39.58</v>
      </c>
      <c r="E335">
        <v>40.51</v>
      </c>
      <c r="F335">
        <v>39.99</v>
      </c>
      <c r="G335">
        <v>40.49</v>
      </c>
      <c r="H335">
        <v>39.950000000000003</v>
      </c>
      <c r="I335">
        <v>39.99</v>
      </c>
      <c r="J335">
        <v>39.85</v>
      </c>
      <c r="K335">
        <v>39.93</v>
      </c>
      <c r="L335">
        <v>40.18</v>
      </c>
      <c r="M335">
        <v>40.340000000000003</v>
      </c>
    </row>
    <row r="336" spans="1:13">
      <c r="A336">
        <v>332</v>
      </c>
      <c r="B336">
        <v>40.07</v>
      </c>
      <c r="C336">
        <v>39.909999999999997</v>
      </c>
      <c r="D336">
        <v>39.81</v>
      </c>
      <c r="E336">
        <v>40.07</v>
      </c>
      <c r="F336">
        <v>39.909999999999997</v>
      </c>
      <c r="G336">
        <v>40.299999999999997</v>
      </c>
      <c r="H336">
        <v>40.33</v>
      </c>
      <c r="I336">
        <v>40.24</v>
      </c>
      <c r="J336">
        <v>40.159999999999997</v>
      </c>
      <c r="K336">
        <v>41.24</v>
      </c>
      <c r="L336">
        <v>40.22</v>
      </c>
      <c r="M336">
        <v>40.39</v>
      </c>
    </row>
    <row r="337" spans="1:13">
      <c r="A337">
        <v>333</v>
      </c>
      <c r="B337">
        <v>40.1</v>
      </c>
      <c r="C337">
        <v>39.869999999999997</v>
      </c>
      <c r="D337">
        <v>39.68</v>
      </c>
      <c r="E337">
        <v>40.01</v>
      </c>
      <c r="F337">
        <v>40.1</v>
      </c>
      <c r="G337">
        <v>40.82</v>
      </c>
      <c r="H337">
        <v>40.44</v>
      </c>
      <c r="I337">
        <v>39.97</v>
      </c>
      <c r="J337">
        <v>39.979999999999997</v>
      </c>
      <c r="K337">
        <v>40.090000000000003</v>
      </c>
      <c r="L337">
        <v>40.299999999999997</v>
      </c>
      <c r="M337">
        <v>40.61</v>
      </c>
    </row>
    <row r="338" spans="1:13">
      <c r="A338">
        <v>334</v>
      </c>
      <c r="B338">
        <v>40.15</v>
      </c>
      <c r="C338">
        <v>39.96</v>
      </c>
      <c r="D338">
        <v>39.68</v>
      </c>
      <c r="E338">
        <v>40.28</v>
      </c>
      <c r="F338">
        <v>39.96</v>
      </c>
      <c r="G338">
        <v>40.51</v>
      </c>
      <c r="H338">
        <v>40.51</v>
      </c>
      <c r="I338">
        <v>39.979999999999997</v>
      </c>
      <c r="J338">
        <v>40.15</v>
      </c>
      <c r="K338">
        <v>40.049999999999997</v>
      </c>
      <c r="L338">
        <v>42.44</v>
      </c>
      <c r="M338">
        <v>40.159999999999997</v>
      </c>
    </row>
    <row r="339" spans="1:13">
      <c r="A339">
        <v>335</v>
      </c>
      <c r="B339">
        <v>40.07</v>
      </c>
      <c r="C339">
        <v>39.909999999999997</v>
      </c>
      <c r="D339">
        <v>40.299999999999997</v>
      </c>
      <c r="E339">
        <v>40.19</v>
      </c>
      <c r="F339">
        <v>40.07</v>
      </c>
      <c r="G339">
        <v>40.54</v>
      </c>
      <c r="H339">
        <v>40.28</v>
      </c>
      <c r="I339">
        <v>40.090000000000003</v>
      </c>
      <c r="J339">
        <v>40.159999999999997</v>
      </c>
      <c r="K339">
        <v>40.119999999999997</v>
      </c>
      <c r="L339">
        <v>39.97</v>
      </c>
      <c r="M339">
        <v>40.06</v>
      </c>
    </row>
    <row r="340" spans="1:13">
      <c r="A340">
        <v>336</v>
      </c>
      <c r="B340">
        <v>40.1</v>
      </c>
      <c r="C340">
        <v>39.99</v>
      </c>
      <c r="D340">
        <v>39.93</v>
      </c>
      <c r="E340">
        <v>40.18</v>
      </c>
      <c r="F340">
        <v>40.04</v>
      </c>
      <c r="G340">
        <v>40.4</v>
      </c>
      <c r="H340">
        <v>40.75</v>
      </c>
      <c r="I340">
        <v>39.89</v>
      </c>
      <c r="J340">
        <v>40.090000000000003</v>
      </c>
      <c r="K340">
        <v>40.08</v>
      </c>
      <c r="L340">
        <v>40.22</v>
      </c>
      <c r="M340">
        <v>40.17</v>
      </c>
    </row>
    <row r="341" spans="1:13">
      <c r="A341">
        <v>337</v>
      </c>
      <c r="B341">
        <v>40.049999999999997</v>
      </c>
      <c r="C341">
        <v>39.799999999999997</v>
      </c>
      <c r="D341">
        <v>40.1</v>
      </c>
      <c r="E341">
        <v>40.01</v>
      </c>
      <c r="F341">
        <v>39.97</v>
      </c>
      <c r="G341">
        <v>40.479999999999997</v>
      </c>
      <c r="H341">
        <v>40.28</v>
      </c>
      <c r="I341">
        <v>40.020000000000003</v>
      </c>
      <c r="J341">
        <v>40.130000000000003</v>
      </c>
      <c r="K341">
        <v>40.840000000000003</v>
      </c>
      <c r="L341">
        <v>40.07</v>
      </c>
      <c r="M341">
        <v>40.03</v>
      </c>
    </row>
    <row r="342" spans="1:13">
      <c r="A342">
        <v>338</v>
      </c>
      <c r="B342">
        <v>39.909999999999997</v>
      </c>
      <c r="C342">
        <v>40.380000000000003</v>
      </c>
      <c r="D342">
        <v>39.729999999999997</v>
      </c>
      <c r="E342">
        <v>39.89</v>
      </c>
      <c r="F342">
        <v>40.17</v>
      </c>
      <c r="G342">
        <v>40.35</v>
      </c>
      <c r="H342">
        <v>40.57</v>
      </c>
      <c r="I342">
        <v>40.090000000000003</v>
      </c>
      <c r="J342">
        <v>39.94</v>
      </c>
      <c r="L342">
        <v>40.11</v>
      </c>
      <c r="M342">
        <v>40.54</v>
      </c>
    </row>
    <row r="343" spans="1:13">
      <c r="A343">
        <v>339</v>
      </c>
      <c r="B343">
        <v>40.03</v>
      </c>
      <c r="C343">
        <v>39.869999999999997</v>
      </c>
      <c r="D343">
        <v>39.65</v>
      </c>
      <c r="E343">
        <v>40.04</v>
      </c>
      <c r="F343">
        <v>40.22</v>
      </c>
      <c r="G343">
        <v>40.630000000000003</v>
      </c>
      <c r="H343">
        <v>40.659999999999997</v>
      </c>
      <c r="I343">
        <v>39.99</v>
      </c>
      <c r="J343">
        <v>40.03</v>
      </c>
      <c r="L343">
        <v>40.090000000000003</v>
      </c>
    </row>
    <row r="344" spans="1:13">
      <c r="A344">
        <v>340</v>
      </c>
      <c r="B344">
        <v>39.99</v>
      </c>
      <c r="C344">
        <v>39.840000000000003</v>
      </c>
      <c r="D344">
        <v>39.76</v>
      </c>
      <c r="E344">
        <v>40.090000000000003</v>
      </c>
      <c r="F344">
        <v>39.93</v>
      </c>
      <c r="G344">
        <v>40.6</v>
      </c>
      <c r="I344">
        <v>39.86</v>
      </c>
      <c r="J344">
        <v>40.29</v>
      </c>
      <c r="L344">
        <v>40.28</v>
      </c>
    </row>
    <row r="345" spans="1:13">
      <c r="A345">
        <v>341</v>
      </c>
      <c r="B345">
        <v>39.96</v>
      </c>
      <c r="C345">
        <v>39.86</v>
      </c>
      <c r="D345">
        <v>39.700000000000003</v>
      </c>
      <c r="E345">
        <v>40</v>
      </c>
      <c r="F345">
        <v>39.99</v>
      </c>
      <c r="I345">
        <v>39.94</v>
      </c>
      <c r="L345">
        <v>40.1</v>
      </c>
    </row>
    <row r="346" spans="1:13">
      <c r="A346">
        <v>342</v>
      </c>
      <c r="B346">
        <v>40.01</v>
      </c>
      <c r="C346">
        <v>39.72</v>
      </c>
      <c r="D346">
        <v>39.700000000000003</v>
      </c>
      <c r="E346">
        <v>40.369999999999997</v>
      </c>
      <c r="F346">
        <v>39.9</v>
      </c>
      <c r="I346">
        <v>39.79</v>
      </c>
      <c r="L346">
        <v>40.299999999999997</v>
      </c>
    </row>
    <row r="347" spans="1:13">
      <c r="A347">
        <v>343</v>
      </c>
      <c r="B347">
        <v>39.92</v>
      </c>
      <c r="C347">
        <v>39.83</v>
      </c>
      <c r="D347">
        <v>39.6</v>
      </c>
      <c r="F347">
        <v>40.020000000000003</v>
      </c>
      <c r="I347">
        <v>39.799999999999997</v>
      </c>
    </row>
    <row r="348" spans="1:13">
      <c r="A348">
        <v>344</v>
      </c>
      <c r="B348">
        <v>40.020000000000003</v>
      </c>
      <c r="D348">
        <v>39.79</v>
      </c>
      <c r="F348">
        <v>40.08</v>
      </c>
      <c r="I348">
        <v>39.869999999999997</v>
      </c>
    </row>
    <row r="351" spans="1:13">
      <c r="A351" t="s">
        <v>210</v>
      </c>
    </row>
    <row r="352" spans="1:13">
      <c r="A352">
        <v>1</v>
      </c>
      <c r="B352">
        <v>39.47</v>
      </c>
      <c r="C352" t="s">
        <v>106</v>
      </c>
    </row>
    <row r="353" spans="1:3">
      <c r="A353">
        <v>2</v>
      </c>
      <c r="B353">
        <v>39.549999999999997</v>
      </c>
      <c r="C353" t="s">
        <v>110</v>
      </c>
    </row>
    <row r="354" spans="1:3">
      <c r="A354">
        <v>3</v>
      </c>
      <c r="B354">
        <v>39.549999999999997</v>
      </c>
      <c r="C354" t="s">
        <v>107</v>
      </c>
    </row>
    <row r="355" spans="1:3">
      <c r="A355">
        <v>4</v>
      </c>
      <c r="B355">
        <v>39.58</v>
      </c>
      <c r="C355" t="s">
        <v>112</v>
      </c>
    </row>
    <row r="356" spans="1:3">
      <c r="A356">
        <v>5</v>
      </c>
      <c r="B356">
        <v>39.6</v>
      </c>
      <c r="C356" t="s">
        <v>109</v>
      </c>
    </row>
    <row r="357" spans="1:3">
      <c r="A357">
        <v>6</v>
      </c>
      <c r="B357">
        <v>39.6</v>
      </c>
      <c r="C357" t="s">
        <v>211</v>
      </c>
    </row>
    <row r="358" spans="1:3">
      <c r="A358">
        <v>7</v>
      </c>
      <c r="B358">
        <v>39.64</v>
      </c>
      <c r="C358" t="s">
        <v>118</v>
      </c>
    </row>
    <row r="359" spans="1:3">
      <c r="A359">
        <v>8</v>
      </c>
      <c r="B359">
        <v>39.65</v>
      </c>
      <c r="C359" t="s">
        <v>108</v>
      </c>
    </row>
    <row r="360" spans="1:3">
      <c r="A360">
        <v>9</v>
      </c>
      <c r="B360">
        <v>39.67</v>
      </c>
      <c r="C360" t="s">
        <v>212</v>
      </c>
    </row>
    <row r="361" spans="1:3">
      <c r="A361">
        <v>10</v>
      </c>
      <c r="B361">
        <v>39.71</v>
      </c>
      <c r="C361" t="s">
        <v>122</v>
      </c>
    </row>
    <row r="362" spans="1:3">
      <c r="A362">
        <v>11</v>
      </c>
      <c r="B362">
        <v>39.81</v>
      </c>
      <c r="C362" t="s">
        <v>114</v>
      </c>
    </row>
    <row r="363" spans="1:3">
      <c r="A363">
        <v>12</v>
      </c>
      <c r="B363">
        <v>39.83</v>
      </c>
      <c r="C363" t="s">
        <v>120</v>
      </c>
    </row>
    <row r="366" spans="1:3">
      <c r="A366" t="s">
        <v>213</v>
      </c>
      <c r="B366">
        <v>39.47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P84"/>
  <sheetViews>
    <sheetView tabSelected="1" zoomScale="90" zoomScaleNormal="90" workbookViewId="0">
      <selection activeCell="H15" sqref="H15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9" t="s">
        <v>93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</row>
    <row r="3" spans="1:16" ht="7.5" customHeight="1" thickBot="1"/>
    <row r="4" spans="1:16" ht="18" thickBot="1">
      <c r="A4" s="300" t="s">
        <v>122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2"/>
    </row>
    <row r="5" spans="1:16" ht="7.5" customHeight="1" thickBot="1"/>
    <row r="6" spans="1:16" s="2" customFormat="1" ht="20.25" customHeight="1">
      <c r="A6" s="303" t="s">
        <v>23</v>
      </c>
      <c r="B6" s="305" t="s">
        <v>13</v>
      </c>
      <c r="C6" s="307" t="s">
        <v>18</v>
      </c>
      <c r="D6" s="309" t="s">
        <v>24</v>
      </c>
      <c r="E6" s="311" t="s">
        <v>25</v>
      </c>
      <c r="F6" s="313" t="s">
        <v>26</v>
      </c>
      <c r="G6" s="314"/>
      <c r="H6" s="314"/>
      <c r="I6" s="315"/>
      <c r="J6" s="316" t="s">
        <v>27</v>
      </c>
      <c r="K6" s="318" t="s">
        <v>28</v>
      </c>
      <c r="L6" s="319"/>
      <c r="M6" s="141"/>
      <c r="N6" s="142"/>
    </row>
    <row r="7" spans="1:16" s="2" customFormat="1" ht="27.75" customHeight="1" thickBot="1">
      <c r="A7" s="304"/>
      <c r="B7" s="306"/>
      <c r="C7" s="308"/>
      <c r="D7" s="310"/>
      <c r="E7" s="312"/>
      <c r="F7" s="156" t="s">
        <v>29</v>
      </c>
      <c r="G7" s="143" t="s">
        <v>30</v>
      </c>
      <c r="H7" s="143" t="s">
        <v>31</v>
      </c>
      <c r="I7" s="157" t="s">
        <v>32</v>
      </c>
      <c r="J7" s="317"/>
      <c r="K7" s="168" t="s">
        <v>33</v>
      </c>
      <c r="L7" s="169" t="s">
        <v>34</v>
      </c>
      <c r="M7" s="166" t="s">
        <v>35</v>
      </c>
      <c r="N7" s="144" t="s">
        <v>36</v>
      </c>
    </row>
    <row r="8" spans="1:16" s="3" customFormat="1" ht="30" customHeight="1">
      <c r="A8" s="145">
        <v>1</v>
      </c>
      <c r="B8" s="196" t="s">
        <v>269</v>
      </c>
      <c r="C8" s="148" t="s">
        <v>227</v>
      </c>
      <c r="D8" s="189">
        <f>COUNTA(C22:C86)</f>
        <v>25</v>
      </c>
      <c r="E8" s="153">
        <f>COUNTA(C22:C86)</f>
        <v>25</v>
      </c>
      <c r="F8" s="224">
        <f>MIN(C22:C85)</f>
        <v>39.94</v>
      </c>
      <c r="G8" s="192">
        <f>AVERAGE(C22:C88)</f>
        <v>40.835599999999999</v>
      </c>
      <c r="H8" s="134">
        <v>0</v>
      </c>
      <c r="I8" s="158">
        <f>G8-F8</f>
        <v>0.89560000000000173</v>
      </c>
      <c r="J8" s="163">
        <v>1.1898148148148149E-2</v>
      </c>
      <c r="K8" s="170">
        <f>J8</f>
        <v>1.1898148148148149E-2</v>
      </c>
      <c r="L8" s="171">
        <f>K8</f>
        <v>1.1898148148148149E-2</v>
      </c>
      <c r="M8" s="187" t="s">
        <v>133</v>
      </c>
      <c r="N8" s="135"/>
      <c r="O8" s="133"/>
      <c r="P8" s="42"/>
    </row>
    <row r="9" spans="1:16" s="3" customFormat="1" ht="30" customHeight="1">
      <c r="A9" s="146">
        <v>2</v>
      </c>
      <c r="B9" s="152" t="s">
        <v>270</v>
      </c>
      <c r="C9" s="149" t="s">
        <v>243</v>
      </c>
      <c r="D9" s="43">
        <f>COUNTA(D22:D86)+D8+1</f>
        <v>74</v>
      </c>
      <c r="E9" s="154">
        <f>COUNTA(D22:D86)+1</f>
        <v>49</v>
      </c>
      <c r="F9" s="225">
        <f>MIN(D22:D85)</f>
        <v>40.67</v>
      </c>
      <c r="G9" s="111">
        <f>AVERAGE(D22:D87)</f>
        <v>41.794375000000009</v>
      </c>
      <c r="H9" s="41">
        <v>0</v>
      </c>
      <c r="I9" s="159">
        <f>G9-F9</f>
        <v>1.1243750000000077</v>
      </c>
      <c r="J9" s="164">
        <v>3.6701388888888888E-2</v>
      </c>
      <c r="K9" s="172">
        <f>J9-J8</f>
        <v>2.4803240740740737E-2</v>
      </c>
      <c r="L9" s="173">
        <f>K9</f>
        <v>2.4803240740740737E-2</v>
      </c>
      <c r="M9" s="188" t="s">
        <v>147</v>
      </c>
      <c r="N9" s="137" t="s">
        <v>301</v>
      </c>
      <c r="O9" s="396" t="s">
        <v>300</v>
      </c>
      <c r="P9" s="42"/>
    </row>
    <row r="10" spans="1:16" s="3" customFormat="1" ht="30" customHeight="1" thickBot="1">
      <c r="A10" s="146">
        <v>3</v>
      </c>
      <c r="B10" s="152" t="s">
        <v>271</v>
      </c>
      <c r="C10" s="149" t="s">
        <v>218</v>
      </c>
      <c r="D10" s="43">
        <f>COUNTA(E22:E86)+D9+1</f>
        <v>100</v>
      </c>
      <c r="E10" s="154">
        <f>COUNTA(E22:E86)+1</f>
        <v>26</v>
      </c>
      <c r="F10" s="392">
        <f>MIN(E22:E87)</f>
        <v>40.51</v>
      </c>
      <c r="G10" s="110">
        <f>AVERAGE(E22:E88)</f>
        <v>40.866800000000005</v>
      </c>
      <c r="H10" s="41">
        <v>5</v>
      </c>
      <c r="I10" s="159">
        <f t="shared" ref="I10:I15" si="0">G10-F10</f>
        <v>0.35680000000000689</v>
      </c>
      <c r="J10" s="164">
        <v>5.019675925925926E-2</v>
      </c>
      <c r="K10" s="172">
        <f>J10-J9</f>
        <v>1.3495370370370373E-2</v>
      </c>
      <c r="L10" s="173">
        <f>K10</f>
        <v>1.3495370370370373E-2</v>
      </c>
      <c r="M10" s="188" t="s">
        <v>154</v>
      </c>
      <c r="N10" s="137"/>
      <c r="O10" s="120"/>
      <c r="P10" s="42"/>
    </row>
    <row r="11" spans="1:16" s="3" customFormat="1" ht="30" customHeight="1" thickBot="1">
      <c r="A11" s="146">
        <v>4</v>
      </c>
      <c r="B11" s="152" t="s">
        <v>269</v>
      </c>
      <c r="C11" s="149" t="s">
        <v>225</v>
      </c>
      <c r="D11" s="43">
        <f>COUNTA(F22:F86)+D10+1</f>
        <v>149</v>
      </c>
      <c r="E11" s="154">
        <f>COUNTA(F22:F86)+1</f>
        <v>49</v>
      </c>
      <c r="F11" s="393">
        <f>MIN(F22:F87)</f>
        <v>39.82</v>
      </c>
      <c r="G11" s="110">
        <f>AVERAGE(F22:F87)</f>
        <v>40.100624999999987</v>
      </c>
      <c r="H11" s="41">
        <v>2</v>
      </c>
      <c r="I11" s="159">
        <f t="shared" si="0"/>
        <v>0.28062499999998636</v>
      </c>
      <c r="J11" s="164">
        <v>7.4039351851851856E-2</v>
      </c>
      <c r="K11" s="172">
        <f>J11-J10</f>
        <v>2.3842592592592596E-2</v>
      </c>
      <c r="L11" s="173">
        <f>K11+L8</f>
        <v>3.5740740740740747E-2</v>
      </c>
      <c r="M11" s="188" t="s">
        <v>168</v>
      </c>
      <c r="N11" s="136"/>
      <c r="O11" s="108"/>
      <c r="P11" s="42"/>
    </row>
    <row r="12" spans="1:16" s="3" customFormat="1" ht="30" customHeight="1" thickBot="1">
      <c r="A12" s="146">
        <v>5</v>
      </c>
      <c r="B12" s="198" t="s">
        <v>270</v>
      </c>
      <c r="C12" s="150">
        <v>10</v>
      </c>
      <c r="D12" s="43">
        <f>COUNTA(G22:G86)+D11+1</f>
        <v>191</v>
      </c>
      <c r="E12" s="154">
        <f>COUNTA(G22:G86)+1</f>
        <v>42</v>
      </c>
      <c r="F12" s="393">
        <f>MIN(G22:G87)</f>
        <v>40.590000000000003</v>
      </c>
      <c r="G12" s="110">
        <f>AVERAGE(G22:G887)</f>
        <v>41.239024390243912</v>
      </c>
      <c r="H12" s="41">
        <v>1</v>
      </c>
      <c r="I12" s="159">
        <f t="shared" si="0"/>
        <v>0.64902439024390901</v>
      </c>
      <c r="J12" s="164">
        <v>9.521990740740742E-2</v>
      </c>
      <c r="K12" s="172">
        <f>J12-J11</f>
        <v>2.1180555555555564E-2</v>
      </c>
      <c r="L12" s="174">
        <f>K12+L9</f>
        <v>4.59837962962963E-2</v>
      </c>
      <c r="M12" s="188" t="s">
        <v>176</v>
      </c>
      <c r="N12" s="136"/>
      <c r="O12" s="109"/>
    </row>
    <row r="13" spans="1:16" s="3" customFormat="1" ht="30" customHeight="1">
      <c r="A13" s="146">
        <v>6</v>
      </c>
      <c r="B13" s="198" t="s">
        <v>271</v>
      </c>
      <c r="C13" s="150">
        <v>6</v>
      </c>
      <c r="D13" s="43">
        <f>COUNTA(H22:H86)+D12+1</f>
        <v>239</v>
      </c>
      <c r="E13" s="154">
        <f>COUNTA(H22:H86)+1</f>
        <v>48</v>
      </c>
      <c r="F13" s="191">
        <f>MIN(H22:H87)</f>
        <v>40</v>
      </c>
      <c r="G13" s="110">
        <f>AVERAGE(H22:H87)</f>
        <v>40.452127659574479</v>
      </c>
      <c r="H13" s="41">
        <v>2</v>
      </c>
      <c r="I13" s="159">
        <f>G13-F13</f>
        <v>0.45212765957447942</v>
      </c>
      <c r="J13" s="164">
        <v>0.11881944444444444</v>
      </c>
      <c r="K13" s="172">
        <f t="shared" ref="K13:K15" si="1">J13-J12</f>
        <v>2.3599537037037016E-2</v>
      </c>
      <c r="L13" s="173">
        <f>K13+L10</f>
        <v>3.7094907407407389E-2</v>
      </c>
      <c r="M13" s="188" t="s">
        <v>189</v>
      </c>
      <c r="N13" s="136"/>
      <c r="O13" s="109"/>
    </row>
    <row r="14" spans="1:16" s="3" customFormat="1" ht="30" customHeight="1" thickBot="1">
      <c r="A14" s="146">
        <v>7</v>
      </c>
      <c r="B14" s="198" t="s">
        <v>269</v>
      </c>
      <c r="C14" s="150">
        <v>44</v>
      </c>
      <c r="D14" s="43">
        <f>COUNTA(I22:I86)+D13+1</f>
        <v>293</v>
      </c>
      <c r="E14" s="154">
        <f>COUNTA(I22:I86)+1</f>
        <v>54</v>
      </c>
      <c r="F14" s="390">
        <f>MIN(I22:I87)</f>
        <v>40.22</v>
      </c>
      <c r="G14" s="67">
        <f>AVERAGE(I22:I87)</f>
        <v>40.539811320754723</v>
      </c>
      <c r="H14" s="41">
        <v>5</v>
      </c>
      <c r="I14" s="159">
        <f t="shared" si="0"/>
        <v>0.31981132075472374</v>
      </c>
      <c r="J14" s="164">
        <v>0.14526620370370372</v>
      </c>
      <c r="K14" s="172">
        <f t="shared" si="1"/>
        <v>2.6446759259259281E-2</v>
      </c>
      <c r="L14" s="174">
        <f>K14+L11</f>
        <v>6.2187500000000027E-2</v>
      </c>
      <c r="M14" s="188" t="s">
        <v>201</v>
      </c>
      <c r="N14" s="136"/>
      <c r="O14" s="109"/>
    </row>
    <row r="15" spans="1:16" s="3" customFormat="1" ht="30" customHeight="1" thickBot="1">
      <c r="A15" s="147" t="s">
        <v>37</v>
      </c>
      <c r="B15" s="197" t="s">
        <v>271</v>
      </c>
      <c r="C15" s="151">
        <v>3</v>
      </c>
      <c r="D15" s="190">
        <f>COUNTA(J22:J86)+D14+1</f>
        <v>337</v>
      </c>
      <c r="E15" s="155">
        <f>COUNTA(J22:J86)+1</f>
        <v>44</v>
      </c>
      <c r="F15" s="391">
        <f>MIN(J22:J87)</f>
        <v>39.71</v>
      </c>
      <c r="G15" s="405">
        <f>AVERAGE(J22:J87)</f>
        <v>40.190000000000005</v>
      </c>
      <c r="H15" s="139">
        <v>0</v>
      </c>
      <c r="I15" s="162">
        <f t="shared" si="0"/>
        <v>0.48000000000000398</v>
      </c>
      <c r="J15" s="165" t="str">
        <f>'Общие результаты'!G6</f>
        <v>4:00:05</v>
      </c>
      <c r="K15" s="175">
        <f t="shared" si="1"/>
        <v>2.1458333333333329E-2</v>
      </c>
      <c r="L15" s="176">
        <f t="shared" ref="L12:L15" si="2">K15+L13</f>
        <v>5.8553240740740718E-2</v>
      </c>
      <c r="M15" s="167"/>
      <c r="N15" s="140"/>
      <c r="O15" s="109"/>
    </row>
    <row r="16" spans="1:16" s="3" customFormat="1" ht="30" customHeight="1">
      <c r="A16" s="115"/>
      <c r="B16" s="116"/>
      <c r="C16" s="117"/>
      <c r="D16" s="117"/>
      <c r="E16" s="117"/>
      <c r="F16" s="63">
        <f>AVERAGE(F8,F11,F14)</f>
        <v>39.993333333333332</v>
      </c>
      <c r="G16" s="73">
        <f>AVERAGE(G8,G11,G14)</f>
        <v>40.492012106918231</v>
      </c>
      <c r="H16" s="118" t="s">
        <v>272</v>
      </c>
      <c r="I16" s="74">
        <f>AVERAGE(I8,I11,I14)</f>
        <v>0.49867877358490392</v>
      </c>
      <c r="J16" s="117"/>
      <c r="K16" s="117"/>
      <c r="L16" s="117"/>
      <c r="M16" s="44"/>
      <c r="N16" s="44"/>
    </row>
    <row r="17" spans="1:14" s="3" customFormat="1" ht="30" customHeight="1">
      <c r="A17" s="115"/>
      <c r="B17" s="116"/>
      <c r="C17" s="117"/>
      <c r="D17" s="117"/>
      <c r="E17" s="117"/>
      <c r="F17" s="63">
        <f>AVERAGE(F9,F12)</f>
        <v>40.630000000000003</v>
      </c>
      <c r="G17" s="73">
        <f>AVERAGE(G9,G12)</f>
        <v>41.516699695121957</v>
      </c>
      <c r="H17" s="118" t="s">
        <v>273</v>
      </c>
      <c r="I17" s="74">
        <f>AVERAGE(I9,I12)</f>
        <v>0.88669969512195834</v>
      </c>
      <c r="J17" s="117"/>
      <c r="K17" s="117"/>
      <c r="L17" s="117"/>
      <c r="M17" s="44"/>
      <c r="N17" s="44"/>
    </row>
    <row r="18" spans="1:14" ht="27.75" customHeight="1">
      <c r="A18" s="45"/>
      <c r="B18" s="45"/>
      <c r="C18" s="45"/>
      <c r="D18" s="46"/>
      <c r="E18" s="47"/>
      <c r="F18" s="63">
        <f>AVERAGE(F10,F13,F15)</f>
        <v>40.073333333333331</v>
      </c>
      <c r="G18" s="49">
        <f>AVERAGE(G10,G13,G15)</f>
        <v>40.50297588652483</v>
      </c>
      <c r="H18" s="119" t="s">
        <v>247</v>
      </c>
      <c r="I18" s="50">
        <f>AVERAGE(I10,I13,I15)</f>
        <v>0.42964255319149675</v>
      </c>
      <c r="J18" s="47"/>
      <c r="K18" s="47" t="s">
        <v>22</v>
      </c>
      <c r="L18" s="47"/>
      <c r="M18" s="44"/>
      <c r="N18" s="44"/>
    </row>
    <row r="19" spans="1:14" ht="30" customHeight="1" thickBot="1">
      <c r="A19" s="51"/>
      <c r="B19" s="51"/>
      <c r="C19" s="51"/>
      <c r="D19" s="47"/>
      <c r="E19" s="47"/>
      <c r="F19" s="52">
        <f>AVERAGE(F8:F15)</f>
        <v>40.182499999999997</v>
      </c>
      <c r="G19" s="53">
        <f>AVERAGE(C22:J91)</f>
        <v>40.734393939393925</v>
      </c>
      <c r="H19" s="54"/>
      <c r="I19" s="55">
        <f>AVERAGE(I8:I15)</f>
        <v>0.56979542132163985</v>
      </c>
      <c r="J19" s="47"/>
      <c r="K19" s="47"/>
      <c r="L19" s="47"/>
      <c r="M19" s="51"/>
      <c r="N19" s="51"/>
    </row>
    <row r="21" spans="1:14" ht="15.75" thickBot="1">
      <c r="C21" s="56" t="str">
        <f>B8</f>
        <v>Лихошерст Алексей</v>
      </c>
      <c r="D21" s="56" t="str">
        <f>B9</f>
        <v>Карлюк Марина</v>
      </c>
      <c r="E21" s="17" t="str">
        <f>B10</f>
        <v>Якусик Саша</v>
      </c>
      <c r="F21" s="17" t="str">
        <f>B11</f>
        <v>Лихошерст Алексей</v>
      </c>
      <c r="G21" s="17" t="str">
        <f>B12</f>
        <v>Карлюк Марина</v>
      </c>
      <c r="H21" s="17" t="str">
        <f>B13</f>
        <v>Якусик Саша</v>
      </c>
      <c r="I21" s="17" t="str">
        <f>B14</f>
        <v>Лихошерст Алексей</v>
      </c>
      <c r="J21" s="17" t="str">
        <f>B15</f>
        <v>Якусик Саша</v>
      </c>
    </row>
    <row r="22" spans="1:14">
      <c r="B22" s="1">
        <v>1</v>
      </c>
      <c r="C22" s="57">
        <v>46.23</v>
      </c>
      <c r="D22" s="58">
        <v>41.91</v>
      </c>
      <c r="E22" s="58">
        <v>41.32</v>
      </c>
      <c r="F22" s="58">
        <v>39.85</v>
      </c>
      <c r="G22" s="58">
        <v>41.75</v>
      </c>
      <c r="H22" s="58">
        <v>40.58</v>
      </c>
      <c r="I22" s="179">
        <v>40.880000000000003</v>
      </c>
      <c r="J22" s="180">
        <v>40.35</v>
      </c>
      <c r="K22" s="177"/>
      <c r="M22" s="2"/>
      <c r="N22" s="2"/>
    </row>
    <row r="23" spans="1:14">
      <c r="B23" s="1">
        <v>2</v>
      </c>
      <c r="C23" s="59">
        <v>43.72</v>
      </c>
      <c r="D23" s="60">
        <v>42.84</v>
      </c>
      <c r="E23" s="60">
        <v>41.05</v>
      </c>
      <c r="F23" s="60">
        <v>39.82</v>
      </c>
      <c r="G23" s="60">
        <v>41.49</v>
      </c>
      <c r="H23" s="60">
        <v>40.51</v>
      </c>
      <c r="I23" s="177">
        <v>40.58</v>
      </c>
      <c r="J23" s="181">
        <v>40.520000000000003</v>
      </c>
      <c r="K23" s="177"/>
      <c r="M23" s="3"/>
      <c r="N23" s="3"/>
    </row>
    <row r="24" spans="1:14">
      <c r="B24" s="1">
        <v>3</v>
      </c>
      <c r="C24" s="59">
        <v>41.07</v>
      </c>
      <c r="D24" s="60">
        <v>41.55</v>
      </c>
      <c r="E24" s="60">
        <v>41.08</v>
      </c>
      <c r="F24" s="60">
        <v>40.200000000000003</v>
      </c>
      <c r="G24" s="60">
        <v>41.55</v>
      </c>
      <c r="H24" s="60">
        <v>40.74</v>
      </c>
      <c r="I24" s="177">
        <v>40.57</v>
      </c>
      <c r="J24" s="181">
        <v>40.31</v>
      </c>
      <c r="K24" s="177"/>
      <c r="M24" s="3"/>
      <c r="N24" s="3"/>
    </row>
    <row r="25" spans="1:14">
      <c r="B25" s="1">
        <v>4</v>
      </c>
      <c r="C25" s="59">
        <v>42.44</v>
      </c>
      <c r="D25" s="60">
        <v>41.91</v>
      </c>
      <c r="E25" s="60">
        <v>40.93</v>
      </c>
      <c r="F25" s="60">
        <v>40.049999999999997</v>
      </c>
      <c r="G25" s="60">
        <v>40.76</v>
      </c>
      <c r="H25" s="60">
        <v>40.47</v>
      </c>
      <c r="I25" s="177">
        <v>40.54</v>
      </c>
      <c r="J25" s="181">
        <v>40.25</v>
      </c>
      <c r="K25" s="177"/>
      <c r="M25" s="3"/>
      <c r="N25" s="3"/>
    </row>
    <row r="26" spans="1:14">
      <c r="B26" s="1">
        <v>5</v>
      </c>
      <c r="C26" s="59">
        <v>40.31</v>
      </c>
      <c r="D26" s="60">
        <v>41.19</v>
      </c>
      <c r="E26" s="60">
        <v>40.65</v>
      </c>
      <c r="F26" s="60">
        <v>40.270000000000003</v>
      </c>
      <c r="G26" s="60">
        <v>41.96</v>
      </c>
      <c r="H26" s="60">
        <v>40.5</v>
      </c>
      <c r="I26" s="177">
        <v>40.42</v>
      </c>
      <c r="J26" s="181">
        <v>40.28</v>
      </c>
      <c r="K26" s="177"/>
    </row>
    <row r="27" spans="1:14">
      <c r="B27" s="1">
        <v>6</v>
      </c>
      <c r="C27" s="59">
        <v>40.61</v>
      </c>
      <c r="D27" s="60">
        <v>41.33</v>
      </c>
      <c r="E27" s="60">
        <v>41.39</v>
      </c>
      <c r="F27" s="60">
        <v>40.119999999999997</v>
      </c>
      <c r="G27" s="60">
        <v>40.869999999999997</v>
      </c>
      <c r="H27" s="60">
        <v>40.44</v>
      </c>
      <c r="I27" s="177">
        <v>40.44</v>
      </c>
      <c r="J27" s="181">
        <v>40.06</v>
      </c>
      <c r="K27" s="177"/>
    </row>
    <row r="28" spans="1:14">
      <c r="B28" s="1">
        <v>7</v>
      </c>
      <c r="C28" s="59">
        <v>42.79</v>
      </c>
      <c r="D28" s="60">
        <v>41.44</v>
      </c>
      <c r="E28" s="60">
        <v>40.61</v>
      </c>
      <c r="F28" s="60">
        <v>39.96</v>
      </c>
      <c r="G28" s="60">
        <v>41.19</v>
      </c>
      <c r="H28" s="60">
        <v>40.49</v>
      </c>
      <c r="I28" s="177">
        <v>40.76</v>
      </c>
      <c r="J28" s="181">
        <v>40.409999999999997</v>
      </c>
      <c r="K28" s="177"/>
    </row>
    <row r="29" spans="1:14">
      <c r="B29" s="1">
        <v>8</v>
      </c>
      <c r="C29" s="59">
        <v>40.049999999999997</v>
      </c>
      <c r="D29" s="60">
        <v>42.24</v>
      </c>
      <c r="E29" s="60">
        <v>40.56</v>
      </c>
      <c r="F29" s="60">
        <v>39.85</v>
      </c>
      <c r="G29" s="60">
        <v>41.72</v>
      </c>
      <c r="H29" s="60">
        <v>40.53</v>
      </c>
      <c r="I29" s="177">
        <v>40.76</v>
      </c>
      <c r="J29" s="181">
        <v>40.479999999999997</v>
      </c>
      <c r="K29" s="177"/>
    </row>
    <row r="30" spans="1:14">
      <c r="B30" s="1">
        <v>9</v>
      </c>
      <c r="C30" s="72">
        <v>40.24</v>
      </c>
      <c r="D30" s="60">
        <v>41.45</v>
      </c>
      <c r="E30" s="60">
        <v>40.729999999999997</v>
      </c>
      <c r="F30" s="60">
        <v>39.950000000000003</v>
      </c>
      <c r="G30" s="60">
        <v>41.02</v>
      </c>
      <c r="H30" s="60">
        <v>41.46</v>
      </c>
      <c r="I30" s="177">
        <v>40.39</v>
      </c>
      <c r="J30" s="181">
        <v>40.1</v>
      </c>
      <c r="K30" s="177"/>
    </row>
    <row r="31" spans="1:14">
      <c r="B31" s="1">
        <v>10</v>
      </c>
      <c r="C31" s="59">
        <v>40.58</v>
      </c>
      <c r="D31" s="60">
        <v>41.18</v>
      </c>
      <c r="E31" s="60">
        <v>40.770000000000003</v>
      </c>
      <c r="F31" s="60">
        <v>40.049999999999997</v>
      </c>
      <c r="G31" s="60">
        <v>41.91</v>
      </c>
      <c r="H31" s="60">
        <v>40.75</v>
      </c>
      <c r="I31" s="177">
        <v>40.409999999999997</v>
      </c>
      <c r="J31" s="181">
        <v>40.369999999999997</v>
      </c>
      <c r="K31" s="177"/>
    </row>
    <row r="32" spans="1:14">
      <c r="B32" s="1">
        <v>11</v>
      </c>
      <c r="C32" s="59">
        <v>40.21</v>
      </c>
      <c r="D32" s="60">
        <v>40.67</v>
      </c>
      <c r="E32" s="60">
        <v>40.68</v>
      </c>
      <c r="F32" s="60">
        <v>40.049999999999997</v>
      </c>
      <c r="G32" s="60">
        <v>41.69</v>
      </c>
      <c r="H32" s="60">
        <v>40.85</v>
      </c>
      <c r="I32" s="177">
        <v>40.42</v>
      </c>
      <c r="J32" s="181">
        <v>40.11</v>
      </c>
      <c r="K32" s="177"/>
    </row>
    <row r="33" spans="2:12">
      <c r="B33" s="1">
        <v>12</v>
      </c>
      <c r="C33" s="59">
        <v>40.340000000000003</v>
      </c>
      <c r="D33" s="60">
        <v>40.98</v>
      </c>
      <c r="E33" s="60">
        <v>40.97</v>
      </c>
      <c r="F33" s="60">
        <v>40.1</v>
      </c>
      <c r="G33" s="60">
        <v>40.96</v>
      </c>
      <c r="H33" s="60">
        <v>40.68</v>
      </c>
      <c r="I33" s="177">
        <v>40.53</v>
      </c>
      <c r="J33" s="181">
        <v>40.29</v>
      </c>
      <c r="K33" s="177"/>
    </row>
    <row r="34" spans="2:12">
      <c r="B34" s="1">
        <v>13</v>
      </c>
      <c r="C34" s="59">
        <v>39.94</v>
      </c>
      <c r="D34" s="60">
        <v>41.41</v>
      </c>
      <c r="E34" s="60">
        <v>40.76</v>
      </c>
      <c r="F34" s="60">
        <v>39.93</v>
      </c>
      <c r="G34" s="60">
        <v>41.33</v>
      </c>
      <c r="H34" s="60">
        <v>40.869999999999997</v>
      </c>
      <c r="I34" s="177">
        <v>40.4</v>
      </c>
      <c r="J34" s="181">
        <v>40.119999999999997</v>
      </c>
      <c r="K34" s="178"/>
      <c r="L34" s="1"/>
    </row>
    <row r="35" spans="2:12">
      <c r="B35" s="1">
        <v>14</v>
      </c>
      <c r="C35" s="62">
        <v>40.07</v>
      </c>
      <c r="D35" s="60">
        <v>41.39</v>
      </c>
      <c r="E35" s="60">
        <v>40.61</v>
      </c>
      <c r="F35" s="60">
        <v>40.36</v>
      </c>
      <c r="G35" s="60">
        <v>40.880000000000003</v>
      </c>
      <c r="H35" s="60">
        <v>41.38</v>
      </c>
      <c r="I35" s="177">
        <v>40.409999999999997</v>
      </c>
      <c r="J35" s="181">
        <v>39.99</v>
      </c>
      <c r="K35" s="178"/>
      <c r="L35" s="1"/>
    </row>
    <row r="36" spans="2:12">
      <c r="B36" s="1">
        <v>15</v>
      </c>
      <c r="C36" s="59">
        <v>40.270000000000003</v>
      </c>
      <c r="D36" s="60">
        <v>41.56</v>
      </c>
      <c r="E36" s="60">
        <v>40.840000000000003</v>
      </c>
      <c r="F36" s="60">
        <v>40.04</v>
      </c>
      <c r="G36" s="60">
        <v>40.76</v>
      </c>
      <c r="H36" s="60">
        <v>40.74</v>
      </c>
      <c r="I36" s="177">
        <v>40.47</v>
      </c>
      <c r="J36" s="181">
        <v>40.01</v>
      </c>
      <c r="K36" s="178"/>
      <c r="L36" s="1"/>
    </row>
    <row r="37" spans="2:12">
      <c r="B37" s="1">
        <v>16</v>
      </c>
      <c r="C37" s="59">
        <v>40.090000000000003</v>
      </c>
      <c r="D37" s="76">
        <v>42.21</v>
      </c>
      <c r="E37" s="60">
        <v>40.61</v>
      </c>
      <c r="F37" s="60">
        <v>40.049999999999997</v>
      </c>
      <c r="G37" s="60">
        <v>41.2</v>
      </c>
      <c r="H37" s="60">
        <v>40.799999999999997</v>
      </c>
      <c r="I37" s="177">
        <v>40.25</v>
      </c>
      <c r="J37" s="181">
        <v>40.08</v>
      </c>
      <c r="K37" s="178"/>
      <c r="L37" s="1"/>
    </row>
    <row r="38" spans="2:12">
      <c r="B38" s="1">
        <v>17</v>
      </c>
      <c r="C38" s="59">
        <v>40.24</v>
      </c>
      <c r="D38" s="60">
        <v>41.17</v>
      </c>
      <c r="E38" s="60">
        <v>40.700000000000003</v>
      </c>
      <c r="F38" s="60">
        <v>40.08</v>
      </c>
      <c r="G38" s="60">
        <v>40.85</v>
      </c>
      <c r="H38" s="60">
        <v>40.58</v>
      </c>
      <c r="I38" s="177">
        <v>40.31</v>
      </c>
      <c r="J38" s="181">
        <v>40.130000000000003</v>
      </c>
      <c r="K38" s="178"/>
      <c r="L38" s="1"/>
    </row>
    <row r="39" spans="2:12">
      <c r="B39" s="1">
        <v>18</v>
      </c>
      <c r="C39" s="59">
        <v>40.18</v>
      </c>
      <c r="D39" s="60">
        <v>41.58</v>
      </c>
      <c r="E39" s="60">
        <v>40.71</v>
      </c>
      <c r="F39" s="60">
        <v>40.11</v>
      </c>
      <c r="G39" s="60">
        <v>41.22</v>
      </c>
      <c r="H39" s="60">
        <v>40.6</v>
      </c>
      <c r="I39" s="177">
        <v>40.24</v>
      </c>
      <c r="J39" s="181">
        <v>39.979999999999997</v>
      </c>
      <c r="K39" s="178"/>
      <c r="L39" s="1"/>
    </row>
    <row r="40" spans="2:12">
      <c r="B40" s="1">
        <v>19</v>
      </c>
      <c r="C40" s="59">
        <v>40.19</v>
      </c>
      <c r="D40" s="60">
        <v>42.12</v>
      </c>
      <c r="E40" s="60">
        <v>40.56</v>
      </c>
      <c r="F40" s="60">
        <v>39.93</v>
      </c>
      <c r="G40" s="60">
        <v>40.840000000000003</v>
      </c>
      <c r="H40" s="60">
        <v>40.69</v>
      </c>
      <c r="I40" s="177">
        <v>40.28</v>
      </c>
      <c r="J40" s="181">
        <v>39.99</v>
      </c>
      <c r="K40" s="178"/>
      <c r="L40" s="1"/>
    </row>
    <row r="41" spans="2:12">
      <c r="B41" s="1">
        <v>20</v>
      </c>
      <c r="C41" s="59">
        <v>40.340000000000003</v>
      </c>
      <c r="D41" s="60">
        <v>41.67</v>
      </c>
      <c r="E41" s="60">
        <v>41.17</v>
      </c>
      <c r="F41" s="60">
        <v>40.06</v>
      </c>
      <c r="G41" s="60">
        <v>40.98</v>
      </c>
      <c r="H41" s="60">
        <v>40.68</v>
      </c>
      <c r="I41" s="177">
        <v>40.22</v>
      </c>
      <c r="J41" s="181">
        <v>40.04</v>
      </c>
      <c r="K41" s="178"/>
      <c r="L41" s="1"/>
    </row>
    <row r="42" spans="2:12">
      <c r="B42" s="1">
        <v>21</v>
      </c>
      <c r="C42" s="59">
        <v>40.11</v>
      </c>
      <c r="D42" s="60">
        <v>41.94</v>
      </c>
      <c r="E42" s="60">
        <v>40.68</v>
      </c>
      <c r="F42" s="60">
        <v>39.99</v>
      </c>
      <c r="G42" s="60">
        <v>40.74</v>
      </c>
      <c r="H42" s="60">
        <v>40.42</v>
      </c>
      <c r="I42" s="177">
        <v>40.340000000000003</v>
      </c>
      <c r="J42" s="181">
        <v>40.25</v>
      </c>
      <c r="K42" s="178"/>
      <c r="L42" s="1"/>
    </row>
    <row r="43" spans="2:12">
      <c r="B43" s="1">
        <v>22</v>
      </c>
      <c r="C43" s="59">
        <v>40.130000000000003</v>
      </c>
      <c r="D43" s="60">
        <v>41.82</v>
      </c>
      <c r="E43" s="60">
        <v>40.51</v>
      </c>
      <c r="F43" s="60">
        <v>40.08</v>
      </c>
      <c r="G43" s="60">
        <v>41.56</v>
      </c>
      <c r="H43" s="60">
        <v>40.520000000000003</v>
      </c>
      <c r="I43" s="177">
        <v>40.619999999999997</v>
      </c>
      <c r="J43" s="181">
        <v>40.26</v>
      </c>
      <c r="K43" s="178"/>
      <c r="L43" s="1"/>
    </row>
    <row r="44" spans="2:12">
      <c r="B44" s="1">
        <v>23</v>
      </c>
      <c r="C44" s="59">
        <v>40.229999999999997</v>
      </c>
      <c r="D44" s="60">
        <v>41.15</v>
      </c>
      <c r="E44" s="60">
        <v>41.42</v>
      </c>
      <c r="F44" s="60">
        <v>40.340000000000003</v>
      </c>
      <c r="G44" s="60">
        <v>40.909999999999997</v>
      </c>
      <c r="H44" s="60">
        <v>40.36</v>
      </c>
      <c r="I44" s="177">
        <v>40.5</v>
      </c>
      <c r="J44" s="181">
        <v>40.130000000000003</v>
      </c>
      <c r="K44" s="178"/>
      <c r="L44" s="1"/>
    </row>
    <row r="45" spans="2:12">
      <c r="B45" s="1">
        <v>24</v>
      </c>
      <c r="C45" s="59">
        <v>40.18</v>
      </c>
      <c r="D45" s="60">
        <v>41.89</v>
      </c>
      <c r="E45" s="60">
        <v>41.31</v>
      </c>
      <c r="F45" s="60">
        <v>40.1</v>
      </c>
      <c r="G45" s="60">
        <v>41.05</v>
      </c>
      <c r="H45" s="60">
        <v>40.24</v>
      </c>
      <c r="I45" s="177">
        <v>40.409999999999997</v>
      </c>
      <c r="J45" s="181">
        <v>40.19</v>
      </c>
      <c r="K45" s="178"/>
      <c r="L45" s="1"/>
    </row>
    <row r="46" spans="2:12">
      <c r="B46" s="1">
        <v>25</v>
      </c>
      <c r="C46" s="59">
        <v>40.33</v>
      </c>
      <c r="D46" s="60">
        <v>41.25</v>
      </c>
      <c r="E46" s="60">
        <v>41.05</v>
      </c>
      <c r="F46" s="60">
        <v>40.119999999999997</v>
      </c>
      <c r="G46" s="60">
        <v>41.9</v>
      </c>
      <c r="H46" s="60">
        <v>40.200000000000003</v>
      </c>
      <c r="I46" s="177">
        <v>40.94</v>
      </c>
      <c r="J46" s="181">
        <v>40.19</v>
      </c>
      <c r="K46" s="178"/>
      <c r="L46" s="1"/>
    </row>
    <row r="47" spans="2:12">
      <c r="B47" s="1">
        <v>26</v>
      </c>
      <c r="C47" s="59"/>
      <c r="D47" s="60">
        <v>41.5</v>
      </c>
      <c r="E47" s="60"/>
      <c r="F47" s="60">
        <v>40.1</v>
      </c>
      <c r="G47" s="60">
        <v>40.590000000000003</v>
      </c>
      <c r="H47" s="60">
        <v>40.26</v>
      </c>
      <c r="I47" s="177">
        <v>40.450000000000003</v>
      </c>
      <c r="J47" s="181">
        <v>40.04</v>
      </c>
      <c r="K47" s="178"/>
      <c r="L47" s="1"/>
    </row>
    <row r="48" spans="2:12">
      <c r="B48" s="1">
        <v>27</v>
      </c>
      <c r="C48" s="59"/>
      <c r="D48" s="60">
        <v>42.21</v>
      </c>
      <c r="E48" s="60"/>
      <c r="F48" s="60">
        <v>40.340000000000003</v>
      </c>
      <c r="G48" s="60">
        <v>41.09</v>
      </c>
      <c r="H48" s="60">
        <v>40.19</v>
      </c>
      <c r="I48" s="177">
        <v>40.68</v>
      </c>
      <c r="J48" s="181">
        <v>40.630000000000003</v>
      </c>
      <c r="K48" s="178"/>
      <c r="L48" s="1"/>
    </row>
    <row r="49" spans="2:12">
      <c r="B49" s="1">
        <v>28</v>
      </c>
      <c r="C49" s="59"/>
      <c r="D49" s="60">
        <v>41.66</v>
      </c>
      <c r="E49" s="60"/>
      <c r="F49" s="60">
        <v>40.049999999999997</v>
      </c>
      <c r="G49" s="60">
        <v>42.7</v>
      </c>
      <c r="H49" s="60">
        <v>40.229999999999997</v>
      </c>
      <c r="I49" s="177">
        <v>40.6</v>
      </c>
      <c r="J49" s="181">
        <v>39.979999999999997</v>
      </c>
      <c r="K49" s="178"/>
      <c r="L49" s="1"/>
    </row>
    <row r="50" spans="2:12">
      <c r="B50" s="1">
        <v>29</v>
      </c>
      <c r="C50" s="59"/>
      <c r="D50" s="60">
        <v>41.73</v>
      </c>
      <c r="E50" s="60"/>
      <c r="F50" s="60">
        <v>40</v>
      </c>
      <c r="G50" s="60">
        <v>41.01</v>
      </c>
      <c r="H50" s="60">
        <v>40.29</v>
      </c>
      <c r="I50" s="177">
        <v>40.479999999999997</v>
      </c>
      <c r="J50" s="181">
        <v>40.39</v>
      </c>
      <c r="K50" s="178"/>
      <c r="L50" s="1"/>
    </row>
    <row r="51" spans="2:12">
      <c r="B51" s="1">
        <v>30</v>
      </c>
      <c r="C51" s="59"/>
      <c r="D51" s="60">
        <v>41.76</v>
      </c>
      <c r="E51" s="60"/>
      <c r="F51" s="60">
        <v>40.049999999999997</v>
      </c>
      <c r="G51" s="60">
        <v>40.98</v>
      </c>
      <c r="H51" s="60">
        <v>40.18</v>
      </c>
      <c r="I51" s="177">
        <v>40.549999999999997</v>
      </c>
      <c r="J51" s="181">
        <v>40.24</v>
      </c>
      <c r="K51" s="178"/>
      <c r="L51" s="1"/>
    </row>
    <row r="52" spans="2:12">
      <c r="B52" s="1">
        <v>31</v>
      </c>
      <c r="C52" s="59"/>
      <c r="D52" s="60">
        <v>41.64</v>
      </c>
      <c r="E52" s="60"/>
      <c r="F52" s="60">
        <v>40.11</v>
      </c>
      <c r="G52" s="60">
        <v>41.69</v>
      </c>
      <c r="H52" s="60">
        <v>40.04</v>
      </c>
      <c r="I52" s="177">
        <v>40.57</v>
      </c>
      <c r="J52" s="181">
        <v>40.07</v>
      </c>
      <c r="K52" s="178"/>
      <c r="L52" s="1"/>
    </row>
    <row r="53" spans="2:12">
      <c r="B53" s="1">
        <v>32</v>
      </c>
      <c r="C53" s="59"/>
      <c r="D53" s="60">
        <v>41.82</v>
      </c>
      <c r="E53" s="60"/>
      <c r="F53" s="60">
        <v>40.08</v>
      </c>
      <c r="G53" s="60">
        <v>41.02</v>
      </c>
      <c r="H53" s="60">
        <v>40.200000000000003</v>
      </c>
      <c r="I53" s="177">
        <v>40.630000000000003</v>
      </c>
      <c r="J53" s="181">
        <v>39.979999999999997</v>
      </c>
      <c r="K53" s="178"/>
      <c r="L53" s="1"/>
    </row>
    <row r="54" spans="2:12">
      <c r="B54" s="1">
        <v>33</v>
      </c>
      <c r="C54" s="59"/>
      <c r="D54" s="60">
        <v>41.88</v>
      </c>
      <c r="E54" s="60"/>
      <c r="F54" s="60">
        <v>40.24</v>
      </c>
      <c r="G54" s="60">
        <v>40.64</v>
      </c>
      <c r="H54" s="60">
        <v>40.270000000000003</v>
      </c>
      <c r="I54" s="177">
        <v>40.5</v>
      </c>
      <c r="J54" s="181">
        <v>39.99</v>
      </c>
      <c r="K54" s="178"/>
      <c r="L54" s="1"/>
    </row>
    <row r="55" spans="2:12">
      <c r="B55" s="1">
        <v>34</v>
      </c>
      <c r="C55" s="59"/>
      <c r="D55" s="60">
        <v>41.24</v>
      </c>
      <c r="E55" s="60"/>
      <c r="F55" s="60">
        <v>40.19</v>
      </c>
      <c r="G55" s="60">
        <v>42.29</v>
      </c>
      <c r="H55" s="60">
        <v>40.130000000000003</v>
      </c>
      <c r="I55" s="177">
        <v>40.56</v>
      </c>
      <c r="J55" s="181">
        <v>39.97</v>
      </c>
      <c r="K55" s="178"/>
      <c r="L55" s="1"/>
    </row>
    <row r="56" spans="2:12">
      <c r="B56" s="1">
        <v>35</v>
      </c>
      <c r="C56" s="59"/>
      <c r="D56" s="60">
        <v>43.74</v>
      </c>
      <c r="E56" s="60"/>
      <c r="F56" s="60">
        <v>40.31</v>
      </c>
      <c r="G56" s="60">
        <v>40.89</v>
      </c>
      <c r="H56" s="60">
        <v>40.229999999999997</v>
      </c>
      <c r="I56" s="177">
        <v>40.729999999999997</v>
      </c>
      <c r="J56" s="181">
        <v>39.93</v>
      </c>
      <c r="K56" s="178"/>
      <c r="L56" s="1"/>
    </row>
    <row r="57" spans="2:12">
      <c r="B57" s="1">
        <v>36</v>
      </c>
      <c r="C57" s="59"/>
      <c r="D57" s="60">
        <v>41.69</v>
      </c>
      <c r="E57" s="60"/>
      <c r="F57" s="60">
        <v>40.32</v>
      </c>
      <c r="G57" s="60">
        <v>41.03</v>
      </c>
      <c r="H57" s="60">
        <v>40.229999999999997</v>
      </c>
      <c r="I57" s="177">
        <v>40.64</v>
      </c>
      <c r="J57" s="181">
        <v>39.71</v>
      </c>
      <c r="K57" s="178"/>
      <c r="L57" s="1"/>
    </row>
    <row r="58" spans="2:12">
      <c r="B58" s="1">
        <v>37</v>
      </c>
      <c r="C58" s="59"/>
      <c r="D58" s="60">
        <v>41.65</v>
      </c>
      <c r="E58" s="60"/>
      <c r="F58" s="60">
        <v>39.979999999999997</v>
      </c>
      <c r="G58" s="60">
        <v>40.9</v>
      </c>
      <c r="H58" s="60">
        <v>40.28</v>
      </c>
      <c r="I58" s="177">
        <v>40.43</v>
      </c>
      <c r="J58" s="181">
        <v>39.93</v>
      </c>
      <c r="K58" s="178"/>
      <c r="L58" s="1"/>
    </row>
    <row r="59" spans="2:12">
      <c r="B59" s="1">
        <v>38</v>
      </c>
      <c r="C59" s="59"/>
      <c r="D59" s="60">
        <v>41.37</v>
      </c>
      <c r="E59" s="60"/>
      <c r="F59" s="60">
        <v>40.03</v>
      </c>
      <c r="G59" s="60">
        <v>40.99</v>
      </c>
      <c r="H59" s="60">
        <v>40.29</v>
      </c>
      <c r="I59" s="177">
        <v>40.47</v>
      </c>
      <c r="J59" s="181">
        <v>41.24</v>
      </c>
      <c r="K59" s="178"/>
      <c r="L59" s="1"/>
    </row>
    <row r="60" spans="2:12">
      <c r="B60" s="1">
        <v>39</v>
      </c>
      <c r="C60" s="59"/>
      <c r="D60" s="60">
        <v>41.78</v>
      </c>
      <c r="E60" s="60"/>
      <c r="F60" s="60">
        <v>40.21</v>
      </c>
      <c r="G60" s="60">
        <v>40.909999999999997</v>
      </c>
      <c r="H60" s="60">
        <v>40</v>
      </c>
      <c r="I60" s="177">
        <v>40.57</v>
      </c>
      <c r="J60" s="181">
        <v>40.090000000000003</v>
      </c>
      <c r="K60" s="178"/>
      <c r="L60" s="1"/>
    </row>
    <row r="61" spans="2:12">
      <c r="B61" s="1">
        <v>40</v>
      </c>
      <c r="C61" s="59"/>
      <c r="D61" s="60">
        <v>41.92</v>
      </c>
      <c r="E61" s="60"/>
      <c r="F61" s="60">
        <v>40.04</v>
      </c>
      <c r="G61" s="60">
        <v>40.93</v>
      </c>
      <c r="H61" s="60">
        <v>40.53</v>
      </c>
      <c r="I61" s="177">
        <v>40.54</v>
      </c>
      <c r="J61" s="181">
        <v>40.049999999999997</v>
      </c>
      <c r="K61" s="178"/>
      <c r="L61" s="1"/>
    </row>
    <row r="62" spans="2:12">
      <c r="B62" s="1">
        <v>41</v>
      </c>
      <c r="C62" s="59"/>
      <c r="D62" s="60">
        <v>42.6</v>
      </c>
      <c r="E62" s="60"/>
      <c r="F62" s="60">
        <v>40.11</v>
      </c>
      <c r="G62" s="60">
        <v>42.05</v>
      </c>
      <c r="H62" s="60">
        <v>40.18</v>
      </c>
      <c r="I62" s="177">
        <v>40.46</v>
      </c>
      <c r="J62" s="181">
        <v>40.119999999999997</v>
      </c>
      <c r="K62" s="178"/>
      <c r="L62" s="1"/>
    </row>
    <row r="63" spans="2:12">
      <c r="B63" s="1">
        <v>42</v>
      </c>
      <c r="C63" s="59"/>
      <c r="D63" s="60">
        <v>41.93</v>
      </c>
      <c r="E63" s="60"/>
      <c r="F63" s="60">
        <v>39.99</v>
      </c>
      <c r="G63" s="60"/>
      <c r="H63" s="60">
        <v>40.15</v>
      </c>
      <c r="I63" s="177">
        <v>40.57</v>
      </c>
      <c r="J63" s="181">
        <v>40.08</v>
      </c>
      <c r="K63" s="178"/>
      <c r="L63" s="1"/>
    </row>
    <row r="64" spans="2:12">
      <c r="B64" s="1">
        <v>43</v>
      </c>
      <c r="C64" s="59"/>
      <c r="D64" s="60">
        <v>41.92</v>
      </c>
      <c r="E64" s="60"/>
      <c r="F64" s="60">
        <v>40.18</v>
      </c>
      <c r="G64" s="60"/>
      <c r="H64" s="60">
        <v>40.14</v>
      </c>
      <c r="I64" s="177">
        <v>40.770000000000003</v>
      </c>
      <c r="J64" s="181">
        <v>40.840000000000003</v>
      </c>
      <c r="K64" s="178"/>
      <c r="L64" s="1"/>
    </row>
    <row r="65" spans="2:12">
      <c r="B65" s="1">
        <v>44</v>
      </c>
      <c r="C65" s="59"/>
      <c r="D65" s="60">
        <v>42.66</v>
      </c>
      <c r="E65" s="60"/>
      <c r="F65" s="60">
        <v>40.340000000000003</v>
      </c>
      <c r="G65" s="60"/>
      <c r="H65" s="60">
        <v>40.590000000000003</v>
      </c>
      <c r="I65" s="177">
        <v>40.880000000000003</v>
      </c>
      <c r="J65" s="181"/>
      <c r="K65" s="178"/>
      <c r="L65" s="1"/>
    </row>
    <row r="66" spans="2:12">
      <c r="B66" s="1">
        <v>45</v>
      </c>
      <c r="C66" s="59"/>
      <c r="D66" s="60">
        <v>43.41</v>
      </c>
      <c r="E66" s="60"/>
      <c r="F66" s="60">
        <v>40.15</v>
      </c>
      <c r="G66" s="60"/>
      <c r="H66" s="60">
        <v>40.15</v>
      </c>
      <c r="I66" s="177">
        <v>40.89</v>
      </c>
      <c r="J66" s="181"/>
      <c r="K66" s="178"/>
      <c r="L66" s="1"/>
    </row>
    <row r="67" spans="2:12">
      <c r="B67" s="1">
        <v>46</v>
      </c>
      <c r="C67" s="59"/>
      <c r="D67" s="60">
        <v>41.65</v>
      </c>
      <c r="E67" s="60"/>
      <c r="F67" s="60">
        <v>40.1</v>
      </c>
      <c r="G67" s="60"/>
      <c r="H67" s="60">
        <v>40.17</v>
      </c>
      <c r="I67" s="177">
        <v>40.43</v>
      </c>
      <c r="J67" s="181"/>
      <c r="K67" s="178"/>
      <c r="L67" s="1"/>
    </row>
    <row r="68" spans="2:12">
      <c r="B68" s="1">
        <v>47</v>
      </c>
      <c r="C68" s="59"/>
      <c r="D68" s="60">
        <v>41.65</v>
      </c>
      <c r="E68" s="60"/>
      <c r="F68" s="60">
        <v>40.24</v>
      </c>
      <c r="G68" s="60"/>
      <c r="H68" s="60">
        <v>40.44</v>
      </c>
      <c r="I68" s="177">
        <v>40.29</v>
      </c>
      <c r="J68" s="181"/>
      <c r="K68" s="178"/>
      <c r="L68" s="1"/>
    </row>
    <row r="69" spans="2:12">
      <c r="B69" s="1">
        <v>48</v>
      </c>
      <c r="C69" s="59"/>
      <c r="D69" s="60">
        <v>42.87</v>
      </c>
      <c r="E69" s="60"/>
      <c r="F69" s="60">
        <v>40.21</v>
      </c>
      <c r="G69" s="60"/>
      <c r="H69" s="60"/>
      <c r="I69" s="177">
        <v>40.72</v>
      </c>
      <c r="J69" s="181"/>
      <c r="K69" s="178"/>
      <c r="L69" s="1"/>
    </row>
    <row r="70" spans="2:12">
      <c r="B70" s="1">
        <v>49</v>
      </c>
      <c r="C70" s="59"/>
      <c r="D70" s="60"/>
      <c r="E70" s="60"/>
      <c r="F70" s="60"/>
      <c r="G70" s="60"/>
      <c r="H70" s="60"/>
      <c r="I70" s="177">
        <v>40.79</v>
      </c>
      <c r="J70" s="181"/>
      <c r="K70" s="178"/>
      <c r="L70" s="1"/>
    </row>
    <row r="71" spans="2:12">
      <c r="B71" s="1">
        <v>50</v>
      </c>
      <c r="C71" s="59"/>
      <c r="D71" s="60"/>
      <c r="E71" s="60"/>
      <c r="F71" s="60"/>
      <c r="G71" s="60"/>
      <c r="H71" s="60"/>
      <c r="I71" s="177">
        <v>40.35</v>
      </c>
      <c r="J71" s="181"/>
      <c r="K71" s="178"/>
      <c r="L71" s="1"/>
    </row>
    <row r="72" spans="2:12">
      <c r="B72" s="1">
        <v>51</v>
      </c>
      <c r="C72" s="59"/>
      <c r="D72" s="60"/>
      <c r="E72" s="60"/>
      <c r="F72" s="60"/>
      <c r="G72" s="60"/>
      <c r="H72" s="60"/>
      <c r="I72" s="177">
        <v>40.630000000000003</v>
      </c>
      <c r="J72" s="181"/>
      <c r="K72" s="178"/>
      <c r="L72" s="1"/>
    </row>
    <row r="73" spans="2:12">
      <c r="B73" s="1">
        <v>52</v>
      </c>
      <c r="C73" s="59"/>
      <c r="D73" s="60"/>
      <c r="E73" s="60"/>
      <c r="F73" s="60"/>
      <c r="G73" s="60"/>
      <c r="H73" s="60"/>
      <c r="I73" s="177">
        <v>40.520000000000003</v>
      </c>
      <c r="J73" s="181"/>
      <c r="K73" s="178"/>
      <c r="L73" s="1"/>
    </row>
    <row r="74" spans="2:12">
      <c r="B74" s="1">
        <v>53</v>
      </c>
      <c r="C74" s="59"/>
      <c r="D74" s="60"/>
      <c r="E74" s="60"/>
      <c r="F74" s="60"/>
      <c r="G74" s="60"/>
      <c r="H74" s="60"/>
      <c r="I74" s="177">
        <v>40.82</v>
      </c>
      <c r="J74" s="181"/>
      <c r="K74" s="178"/>
      <c r="L74" s="1"/>
    </row>
    <row r="75" spans="2:12">
      <c r="B75" s="1">
        <v>54</v>
      </c>
      <c r="C75" s="59"/>
      <c r="D75" s="60"/>
      <c r="E75" s="60"/>
      <c r="F75" s="60"/>
      <c r="G75" s="60"/>
      <c r="H75" s="60"/>
      <c r="I75" s="177"/>
      <c r="J75" s="181"/>
      <c r="K75" s="178"/>
      <c r="L75" s="1"/>
    </row>
    <row r="76" spans="2:12">
      <c r="B76" s="1">
        <v>55</v>
      </c>
      <c r="C76" s="59"/>
      <c r="D76" s="60"/>
      <c r="E76" s="60"/>
      <c r="F76" s="60"/>
      <c r="G76" s="60"/>
      <c r="H76" s="60"/>
      <c r="I76" s="177"/>
      <c r="J76" s="181"/>
      <c r="K76" s="178"/>
      <c r="L76" s="1"/>
    </row>
    <row r="77" spans="2:12">
      <c r="B77" s="1">
        <v>56</v>
      </c>
      <c r="C77" s="59"/>
      <c r="D77" s="60"/>
      <c r="E77" s="60"/>
      <c r="F77" s="60"/>
      <c r="G77" s="60"/>
      <c r="H77" s="60"/>
      <c r="I77" s="177"/>
      <c r="J77" s="181"/>
      <c r="K77" s="178"/>
      <c r="L77" s="1"/>
    </row>
    <row r="78" spans="2:12">
      <c r="B78" s="1">
        <v>57</v>
      </c>
      <c r="C78" s="114"/>
      <c r="D78" s="60"/>
      <c r="E78" s="60"/>
      <c r="F78" s="60"/>
      <c r="G78" s="60"/>
      <c r="H78" s="60"/>
      <c r="I78" s="178"/>
      <c r="J78" s="182"/>
      <c r="K78" s="178"/>
      <c r="L78" s="1"/>
    </row>
    <row r="79" spans="2:12">
      <c r="B79" s="1">
        <v>58</v>
      </c>
      <c r="C79" s="183"/>
      <c r="D79" s="177"/>
      <c r="E79" s="177"/>
      <c r="F79" s="177"/>
      <c r="G79" s="177"/>
      <c r="H79" s="177"/>
      <c r="I79" s="178"/>
      <c r="J79" s="182"/>
      <c r="K79" s="178"/>
      <c r="L79" s="1"/>
    </row>
    <row r="80" spans="2:12">
      <c r="B80" s="1">
        <v>59</v>
      </c>
      <c r="C80" s="183"/>
      <c r="D80" s="177"/>
      <c r="E80" s="177"/>
      <c r="F80" s="177"/>
      <c r="G80" s="177"/>
      <c r="H80" s="177"/>
      <c r="I80" s="177"/>
      <c r="J80" s="181"/>
      <c r="K80" s="177"/>
    </row>
    <row r="81" spans="1:16">
      <c r="B81" s="1">
        <v>60</v>
      </c>
      <c r="C81" s="183"/>
      <c r="D81" s="177"/>
      <c r="E81" s="177"/>
      <c r="F81" s="177"/>
      <c r="G81" s="177"/>
      <c r="H81" s="177"/>
      <c r="I81" s="177"/>
      <c r="J81" s="181"/>
      <c r="K81" s="177"/>
    </row>
    <row r="82" spans="1:16" s="2" customFormat="1">
      <c r="A82" s="1"/>
      <c r="B82" s="1">
        <v>61</v>
      </c>
      <c r="C82" s="183"/>
      <c r="D82" s="177"/>
      <c r="E82" s="177"/>
      <c r="F82" s="177"/>
      <c r="G82" s="177"/>
      <c r="H82" s="177"/>
      <c r="I82" s="177"/>
      <c r="J82" s="181"/>
      <c r="K82" s="177"/>
      <c r="M82" s="1"/>
      <c r="N82" s="1"/>
      <c r="O82" s="1"/>
      <c r="P82" s="1"/>
    </row>
    <row r="83" spans="1:16" s="2" customFormat="1">
      <c r="A83" s="1"/>
      <c r="B83" s="1">
        <v>62</v>
      </c>
      <c r="C83" s="183"/>
      <c r="D83" s="177"/>
      <c r="E83" s="177"/>
      <c r="F83" s="177"/>
      <c r="G83" s="177"/>
      <c r="H83" s="177"/>
      <c r="I83" s="177"/>
      <c r="J83" s="181"/>
      <c r="K83" s="177"/>
      <c r="M83" s="1"/>
      <c r="N83" s="1"/>
      <c r="O83" s="1"/>
      <c r="P83" s="1"/>
    </row>
    <row r="84" spans="1:16" s="2" customFormat="1" ht="15.75" thickBot="1">
      <c r="A84" s="1"/>
      <c r="B84" s="1">
        <v>63</v>
      </c>
      <c r="C84" s="184"/>
      <c r="D84" s="185"/>
      <c r="E84" s="185"/>
      <c r="F84" s="185"/>
      <c r="G84" s="185"/>
      <c r="H84" s="185"/>
      <c r="I84" s="185"/>
      <c r="J84" s="186"/>
      <c r="K84" s="177"/>
      <c r="M84" s="1"/>
      <c r="N84" s="1"/>
      <c r="O84" s="1"/>
      <c r="P84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Общие результаты</vt:lpstr>
      <vt:lpstr>Регистрация</vt:lpstr>
      <vt:lpstr>К44</vt:lpstr>
      <vt:lpstr>NFS Fortuna RT</vt:lpstr>
      <vt:lpstr>Kart Freedom</vt:lpstr>
      <vt:lpstr>Hurricane</vt:lpstr>
      <vt:lpstr>Kozaks</vt:lpstr>
      <vt:lpstr>JustKart</vt:lpstr>
      <vt:lpstr>Е-мое</vt:lpstr>
      <vt:lpstr>Kart Freedom JT</vt:lpstr>
      <vt:lpstr>NaCnuDaX</vt:lpstr>
      <vt:lpstr>50 grams</vt:lpstr>
      <vt:lpstr>F1UA</vt:lpstr>
      <vt:lpstr>Лист1</vt:lpstr>
      <vt:lpstr>Ягуар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2019-07-13T21:08:02Z</dcterms:modified>
</cp:coreProperties>
</file>